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B_Reboisement Naudet_GF de la Mirouf_Dainville Bertheléville 2 (55)\Dossier d_instruction\"/>
    </mc:Choice>
  </mc:AlternateContent>
  <xr:revisionPtr revIDLastSave="0" documentId="13_ncr:1_{D0187F03-48FC-42B7-9A97-69D7AA22506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HJ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FS202" i="2"/>
  <c r="FZ6" i="2"/>
  <c r="HI202" i="2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GT115" i="2" a="1"/>
  <c r="GT115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142" i="2" a="1"/>
  <c r="FY142" i="2" s="1"/>
  <c r="FY121" i="2" a="1"/>
  <c r="FY121" i="2" s="1"/>
  <c r="FD189" i="2" a="1"/>
  <c r="FD189" i="2" s="1"/>
  <c r="FD131" i="2" a="1"/>
  <c r="FD131" i="2" s="1"/>
  <c r="FD167" i="2" a="1"/>
  <c r="FD16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AX200" i="2"/>
  <c r="EI20" i="2" l="1" a="1"/>
  <c r="EI20" i="2" s="1"/>
  <c r="CS116" i="2" a="1"/>
  <c r="CS116" i="2" s="1"/>
  <c r="GT107" i="2" a="1"/>
  <c r="GT107" i="2" s="1"/>
  <c r="GT38" i="2" a="1"/>
  <c r="GT38" i="2" s="1"/>
  <c r="GT189" i="2" a="1"/>
  <c r="GT189" i="2" s="1"/>
  <c r="FD107" i="2" a="1"/>
  <c r="FD107" i="2" s="1"/>
  <c r="FD14" i="2" a="1"/>
  <c r="FD14" i="2" s="1"/>
  <c r="FD188" i="2" a="1"/>
  <c r="FD188" i="2" s="1"/>
  <c r="EY202" i="2"/>
  <c r="EI35" i="2" a="1"/>
  <c r="EI35" i="2" s="1"/>
  <c r="EI170" i="2" a="1"/>
  <c r="EI170" i="2" s="1"/>
  <c r="EI139" i="2" a="1"/>
  <c r="EI139" i="2" s="1"/>
  <c r="EI165" i="2" a="1"/>
  <c r="EI165" i="2" s="1"/>
  <c r="EI87" i="2" a="1"/>
  <c r="EI87" i="2" s="1"/>
  <c r="EI178" i="2" a="1"/>
  <c r="EI178" i="2" s="1"/>
  <c r="EI37" i="2" a="1"/>
  <c r="EI37" i="2" s="1"/>
  <c r="EI113" i="2" a="1"/>
  <c r="EI113" i="2" s="1"/>
  <c r="EI29" i="2" a="1"/>
  <c r="EI29" i="2" s="1"/>
  <c r="EI67" i="2" a="1"/>
  <c r="EI67" i="2" s="1"/>
  <c r="EI128" i="2" a="1"/>
  <c r="EI128" i="2" s="1"/>
  <c r="EI71" i="2" a="1"/>
  <c r="EI71" i="2" s="1"/>
  <c r="EI109" i="2" a="1"/>
  <c r="EI109" i="2" s="1"/>
  <c r="EI145" i="2" a="1"/>
  <c r="EI145" i="2" s="1"/>
  <c r="EI106" i="2" a="1"/>
  <c r="EI106" i="2" s="1"/>
  <c r="EI57" i="2" a="1"/>
  <c r="EI57" i="2" s="1"/>
  <c r="EI38" i="2" a="1"/>
  <c r="EI38" i="2" s="1"/>
  <c r="EI162" i="2" a="1"/>
  <c r="EI162" i="2" s="1"/>
  <c r="EI153" i="2" a="1"/>
  <c r="EI153" i="2" s="1"/>
  <c r="EI16" i="2" a="1"/>
  <c r="EI16" i="2" s="1"/>
  <c r="EI34" i="2" a="1"/>
  <c r="EI34" i="2" s="1"/>
  <c r="EI36" i="2" a="1"/>
  <c r="EI36" i="2" s="1"/>
  <c r="EI195" i="2" a="1"/>
  <c r="EI195" i="2" s="1"/>
  <c r="EI142" i="2" a="1"/>
  <c r="EI142" i="2" s="1"/>
  <c r="EI150" i="2" a="1"/>
  <c r="EI150" i="2" s="1"/>
  <c r="EI166" i="2" a="1"/>
  <c r="EI166" i="2" s="1"/>
  <c r="CS129" i="2" a="1"/>
  <c r="CS129" i="2" s="1"/>
  <c r="EI198" i="2" a="1"/>
  <c r="EI198" i="2" s="1"/>
  <c r="CS52" i="2" a="1"/>
  <c r="CS52" i="2" s="1"/>
  <c r="FD60" i="2" a="1"/>
  <c r="FD60" i="2" s="1"/>
  <c r="FD43" i="2" a="1"/>
  <c r="FD43" i="2" s="1"/>
  <c r="FD48" i="2" a="1"/>
  <c r="FD48" i="2" s="1"/>
  <c r="FD64" i="2" a="1"/>
  <c r="FD64" i="2" s="1"/>
  <c r="FD44" i="2" a="1"/>
  <c r="FD44" i="2" s="1"/>
  <c r="FD59" i="2" a="1"/>
  <c r="FD59" i="2" s="1"/>
  <c r="FY80" i="2" a="1"/>
  <c r="FY80" i="2" s="1"/>
  <c r="FY30" i="2" a="1"/>
  <c r="FY30" i="2" s="1"/>
  <c r="FY167" i="2" a="1"/>
  <c r="FY167" i="2" s="1"/>
  <c r="FY82" i="2" a="1"/>
  <c r="FY82" i="2" s="1"/>
  <c r="FY42" i="2" a="1"/>
  <c r="FY42" i="2" s="1"/>
  <c r="GT11" i="2" a="1"/>
  <c r="GT11" i="2" s="1"/>
  <c r="GT33" i="2" a="1"/>
  <c r="GT33" i="2" s="1"/>
  <c r="GT51" i="2" a="1"/>
  <c r="GT51" i="2" s="1"/>
  <c r="FY182" i="2" a="1"/>
  <c r="FY182" i="2" s="1"/>
  <c r="FY115" i="2" a="1"/>
  <c r="FY115" i="2" s="1"/>
  <c r="FY86" i="2" a="1"/>
  <c r="FY86" i="2" s="1"/>
  <c r="FY24" i="2" a="1"/>
  <c r="FY24" i="2" s="1"/>
  <c r="AH19" i="2" a="1"/>
  <c r="AH19" i="2" s="1"/>
  <c r="AH62" i="2" a="1"/>
  <c r="AH62" i="2" s="1"/>
  <c r="HJ202" i="2"/>
  <c r="FY196" i="2" a="1"/>
  <c r="FY196" i="2" s="1"/>
  <c r="FY164" i="2" a="1"/>
  <c r="FY164" i="2" s="1"/>
  <c r="FY172" i="2" a="1"/>
  <c r="FY172" i="2" s="1"/>
  <c r="FY104" i="2" a="1"/>
  <c r="FY104" i="2" s="1"/>
  <c r="FY34" i="2" a="1"/>
  <c r="FY34" i="2" s="1"/>
  <c r="FY62" i="2" a="1"/>
  <c r="FY62" i="2" s="1"/>
  <c r="FY55" i="2" a="1"/>
  <c r="FY55" i="2" s="1"/>
  <c r="FY149" i="2" a="1"/>
  <c r="FY149" i="2" s="1"/>
  <c r="FY124" i="2" a="1"/>
  <c r="FY124" i="2" s="1"/>
  <c r="FY190" i="2" a="1"/>
  <c r="FY190" i="2" s="1"/>
  <c r="FY178" i="2" a="1"/>
  <c r="FY178" i="2" s="1"/>
  <c r="FY169" i="2" a="1"/>
  <c r="FY169" i="2" s="1"/>
  <c r="FY72" i="2" a="1"/>
  <c r="FY72" i="2" s="1"/>
  <c r="FY126" i="2" a="1"/>
  <c r="FY126" i="2" s="1"/>
  <c r="FY99" i="2" a="1"/>
  <c r="FY99" i="2" s="1"/>
  <c r="FY28" i="2" a="1"/>
  <c r="FY28" i="2" s="1"/>
  <c r="FY78" i="2" a="1"/>
  <c r="FY78" i="2" s="1"/>
  <c r="FY92" i="2" a="1"/>
  <c r="FY92" i="2" s="1"/>
  <c r="FY18" i="2" a="1"/>
  <c r="FY18" i="2" s="1"/>
  <c r="FY29" i="2" a="1"/>
  <c r="FY29" i="2" s="1"/>
  <c r="FY188" i="2" a="1"/>
  <c r="FY188" i="2" s="1"/>
  <c r="FY174" i="2" a="1"/>
  <c r="FY174" i="2" s="1"/>
  <c r="FY116" i="2" a="1"/>
  <c r="FY116" i="2" s="1"/>
  <c r="FY143" i="2" a="1"/>
  <c r="FY143" i="2" s="1"/>
  <c r="FY111" i="2" a="1"/>
  <c r="FY111" i="2" s="1"/>
  <c r="FY73" i="2" a="1"/>
  <c r="FY73" i="2" s="1"/>
  <c r="FY191" i="2" a="1"/>
  <c r="FY191" i="2" s="1"/>
  <c r="FY152" i="2" a="1"/>
  <c r="FY152" i="2" s="1"/>
  <c r="FY102" i="2" a="1"/>
  <c r="FY102" i="2" s="1"/>
  <c r="FY186" i="2" a="1"/>
  <c r="FY186" i="2" s="1"/>
  <c r="FY69" i="2" a="1"/>
  <c r="FY69" i="2" s="1"/>
  <c r="FY173" i="2" a="1"/>
  <c r="FY173" i="2" s="1"/>
  <c r="FY66" i="2" a="1"/>
  <c r="FY66" i="2" s="1"/>
  <c r="FY159" i="2" a="1"/>
  <c r="FY159" i="2" s="1"/>
  <c r="FY71" i="2" a="1"/>
  <c r="FY71" i="2" s="1"/>
  <c r="FY110" i="2" a="1"/>
  <c r="FY110" i="2" s="1"/>
  <c r="FY22" i="2" a="1"/>
  <c r="FY22" i="2" s="1"/>
  <c r="FY153" i="2" a="1"/>
  <c r="FY153" i="2" s="1"/>
  <c r="FY57" i="2" a="1"/>
  <c r="FY57" i="2" s="1"/>
  <c r="FY120" i="2" a="1"/>
  <c r="FY120" i="2" s="1"/>
  <c r="FY35" i="2" a="1"/>
  <c r="FY35" i="2" s="1"/>
  <c r="FY32" i="2" a="1"/>
  <c r="FY32" i="2" s="1"/>
  <c r="FY50" i="2" a="1"/>
  <c r="FY50" i="2" s="1"/>
  <c r="FY47" i="2" a="1"/>
  <c r="FY47" i="2" s="1"/>
  <c r="FY133" i="2" a="1"/>
  <c r="FY133" i="2" s="1"/>
  <c r="FY140" i="2" a="1"/>
  <c r="FY140" i="2" s="1"/>
  <c r="FY165" i="2" a="1"/>
  <c r="FY165" i="2" s="1"/>
  <c r="FY146" i="2" a="1"/>
  <c r="FY146" i="2" s="1"/>
  <c r="FY54" i="2" a="1"/>
  <c r="FY54" i="2" s="1"/>
  <c r="AH163" i="2" a="1"/>
  <c r="AH163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D203" i="2"/>
  <c r="EY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E28" i="2" l="1"/>
  <c r="GE13" i="2"/>
  <c r="GE99" i="2"/>
  <c r="GE86" i="2"/>
  <c r="GE201" i="2"/>
  <c r="GE107" i="2"/>
  <c r="GE59" i="2"/>
  <c r="GE141" i="2"/>
  <c r="GE118" i="2"/>
  <c r="GE73" i="2"/>
  <c r="GE203" i="2"/>
  <c r="GE198" i="2"/>
  <c r="GE169" i="2"/>
  <c r="GE167" i="2"/>
  <c r="GE119" i="2"/>
  <c r="GE149" i="2"/>
  <c r="GE100" i="2"/>
  <c r="GE11" i="2"/>
  <c r="GE117" i="2"/>
  <c r="GE128" i="2"/>
  <c r="GE140" i="2"/>
  <c r="GE144" i="2"/>
  <c r="GE174" i="2"/>
  <c r="GE154" i="2"/>
  <c r="GE106" i="2"/>
  <c r="GE191" i="2"/>
  <c r="GE51" i="2"/>
  <c r="GE190" i="2"/>
  <c r="GE70" i="2"/>
  <c r="GE65" i="2"/>
  <c r="GE200" i="2"/>
  <c r="GE171" i="2"/>
  <c r="GE95" i="2"/>
  <c r="GE161" i="2"/>
  <c r="GE133" i="2"/>
  <c r="GE4" i="2"/>
  <c r="GE129" i="2"/>
  <c r="GE93" i="2"/>
  <c r="GE57" i="2"/>
  <c r="GE74" i="2"/>
  <c r="GE132" i="2"/>
  <c r="GE79" i="2"/>
  <c r="GE55" i="2"/>
  <c r="GE33" i="2"/>
  <c r="GE152" i="2"/>
  <c r="GE122" i="2"/>
  <c r="GE146" i="2"/>
  <c r="GE87" i="2"/>
  <c r="GE7" i="2"/>
  <c r="GE155" i="2"/>
  <c r="GE88" i="2"/>
  <c r="GE41" i="2"/>
  <c r="GE43" i="2"/>
  <c r="GE89" i="2"/>
  <c r="GE187" i="2"/>
  <c r="GE39" i="2"/>
  <c r="GE197" i="2"/>
  <c r="GE67" i="2"/>
  <c r="GE112" i="2"/>
  <c r="GE12" i="2"/>
  <c r="GE189" i="2"/>
  <c r="GE123" i="2"/>
  <c r="GE151" i="2"/>
  <c r="GE166" i="2"/>
  <c r="GE184" i="2"/>
  <c r="GE134" i="2"/>
  <c r="GE9" i="2"/>
  <c r="GE135" i="2"/>
  <c r="GE136" i="2"/>
  <c r="GE40" i="2"/>
  <c r="GE68" i="2"/>
  <c r="GE101" i="2"/>
  <c r="GE19" i="2"/>
  <c r="GE163" i="2"/>
  <c r="GE82" i="2"/>
  <c r="GE180" i="2"/>
  <c r="GE29" i="2"/>
  <c r="GE178" i="2"/>
  <c r="GE202" i="2"/>
  <c r="GE116" i="2"/>
  <c r="GE121" i="2"/>
  <c r="GE21" i="2"/>
  <c r="GE64" i="2"/>
  <c r="GE48" i="2"/>
  <c r="GE84" i="2"/>
  <c r="GE38" i="2"/>
  <c r="GE160" i="2"/>
  <c r="GE46" i="2"/>
  <c r="GE145" i="2"/>
  <c r="GE173" i="2"/>
  <c r="GE158" i="2"/>
  <c r="GE62" i="2"/>
  <c r="GE5" i="2"/>
  <c r="GE96" i="2"/>
  <c r="GE176" i="2"/>
  <c r="GE52" i="2"/>
  <c r="GE22" i="2"/>
  <c r="GE142" i="2"/>
  <c r="GE162" i="2"/>
  <c r="GE26" i="2"/>
  <c r="GE188" i="2"/>
  <c r="GE69" i="2"/>
  <c r="GE195" i="2"/>
  <c r="GE159" i="2"/>
  <c r="GE91" i="2"/>
  <c r="GE185" i="2"/>
  <c r="GE143" i="2"/>
  <c r="GE44" i="2"/>
  <c r="GE150" i="2"/>
  <c r="GE30" i="2"/>
  <c r="GE58" i="2"/>
  <c r="GE97" i="2"/>
  <c r="GE113" i="2"/>
  <c r="GE63" i="2"/>
  <c r="GE127" i="2"/>
  <c r="GE50" i="2"/>
  <c r="GE153" i="2"/>
  <c r="GE130" i="2"/>
  <c r="GE175" i="2"/>
  <c r="GE10" i="2"/>
  <c r="GE61" i="2"/>
  <c r="GE34" i="2"/>
  <c r="GE186" i="2"/>
  <c r="GE181" i="2"/>
  <c r="GE45" i="2"/>
  <c r="GE76" i="2"/>
  <c r="GE90" i="2"/>
  <c r="GE194" i="2"/>
  <c r="GE199" i="2"/>
  <c r="GE115" i="2"/>
  <c r="GE139" i="2"/>
  <c r="GE102" i="2"/>
  <c r="GE37" i="2"/>
  <c r="GE53" i="2"/>
  <c r="GE78" i="2"/>
  <c r="GE17" i="2"/>
  <c r="GE54" i="2"/>
  <c r="GE42" i="2"/>
  <c r="GE177" i="2"/>
  <c r="GE24" i="2"/>
  <c r="GE77" i="2"/>
  <c r="GE49" i="2"/>
  <c r="GE6" i="2"/>
  <c r="GE25" i="2"/>
  <c r="GE147" i="2"/>
  <c r="GE120" i="2"/>
  <c r="GE32" i="2"/>
  <c r="GE35" i="2"/>
  <c r="GE110" i="2"/>
  <c r="GE56" i="2"/>
  <c r="GE157" i="2"/>
  <c r="GE14" i="2"/>
  <c r="GE104" i="2"/>
  <c r="GE168" i="2"/>
  <c r="GE182" i="2"/>
  <c r="GE105" i="2"/>
  <c r="GE16" i="2"/>
  <c r="GE20" i="2"/>
  <c r="GE126" i="2"/>
  <c r="GE83" i="2"/>
  <c r="GE72" i="2"/>
  <c r="GE137" i="2"/>
  <c r="GE196" i="2"/>
  <c r="GE179" i="2"/>
  <c r="GE138" i="2"/>
  <c r="GE172" i="2"/>
  <c r="GE47" i="2"/>
  <c r="GE66" i="2"/>
  <c r="GE98" i="2"/>
  <c r="GE192" i="2"/>
  <c r="GE109" i="2"/>
  <c r="GE92" i="2"/>
  <c r="GE3" i="2"/>
  <c r="C14" i="4" s="1"/>
  <c r="E14" i="4" s="1"/>
  <c r="F14" i="4" s="1"/>
  <c r="G14" i="4" s="1"/>
  <c r="L14" i="4" s="1"/>
  <c r="GE156" i="2"/>
  <c r="GE124" i="2"/>
  <c r="GE114" i="2"/>
  <c r="GE131" i="2"/>
  <c r="GE31" i="2"/>
  <c r="GE108" i="2"/>
  <c r="GE170" i="2"/>
  <c r="GE164" i="2"/>
  <c r="GE81" i="2"/>
  <c r="GE94" i="2"/>
  <c r="GE80" i="2"/>
  <c r="GE71" i="2"/>
  <c r="GE8" i="2"/>
  <c r="GE18" i="2"/>
  <c r="GE183" i="2"/>
  <c r="GE27" i="2"/>
  <c r="GE60" i="2"/>
  <c r="GE148" i="2"/>
  <c r="GE15" i="2"/>
  <c r="GE103" i="2"/>
  <c r="GE193" i="2"/>
  <c r="GE165" i="2"/>
  <c r="GE36" i="2"/>
  <c r="GE23" i="2"/>
  <c r="GE85" i="2"/>
  <c r="GE75" i="2"/>
  <c r="GE125" i="2"/>
  <c r="GE111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<sst xmlns="http://schemas.openxmlformats.org/spreadsheetml/2006/main" count="1190" uniqueCount="335">
  <si>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</si>
  <si>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</si>
  <si>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</si>
  <si>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</si>
  <si>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</si>
  <si>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</si>
  <si>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</si>
  <si>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</si>
  <si>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</si>
  <si>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</si>
  <si>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</si>
  <si>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</si>
  <si>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</si>
  <si>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</si>
  <si>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</si>
  <si>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</si>
  <si>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</si>
  <si>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</si>
  <si>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</si>
  <si>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</si>
  <si>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</si>
  <si>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</si>
  <si>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</si>
  <si>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</si>
  <si>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</si>
  <si>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</si>
  <si>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</si>
  <si>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</si>
  <si>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</si>
  <si>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</si>
  <si>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</si>
  <si>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</si>
  <si>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</si>
  <si>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</si>
  <si>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</si>
  <si>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</si>
  <si>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</si>
  <si>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</si>
  <si>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</si>
  <si>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</si>
  <si>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</si>
  <si>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</si>
  <si>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</si>
  <si>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</si>
  <si>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</si>
  <si>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</si>
  <si>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</si>
  <si>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</si>
  <si>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</si>
  <si>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</si>
  <si>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</si>
  <si>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</si>
  <si>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</si>
  <si>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</si>
  <si>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</si>
  <si>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</si>
  <si>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</si>
  <si>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</si>
  <si>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</si>
  <si>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</si>
  <si>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</si>
  <si>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</si>
  <si>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</si>
  <si>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</si>
  <si>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</si>
  <si>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</si>
  <si>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</si>
  <si>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</si>
  <si>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</si>
  <si>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</si>
  <si>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</si>
  <si>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</si>
  <si>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</si>
  <si>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</si>
  <si>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</si>
  <si>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</si>
  <si>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</si>
  <si>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</si>
  <si>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</si>
  <si>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</si>
  <si>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</si>
  <si>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</si>
  <si>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</si>
  <si>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</si>
  <si>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</si>
  <si>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</si>
  <si>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</si>
  <si>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</si>
  <si>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</si>
  <si>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</si>
  <si>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</si>
  <si>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</si>
  <si>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</si>
  <si>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</si>
  <si>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</si>
  <si>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</si>
  <si>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</si>
  <si>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</si>
  <si>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</si>
  <si>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</si>
  <si>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</si>
  <si>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</si>
  <si>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</si>
  <si>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</si>
  <si>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</si>
  <si>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</si>
  <si>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</si>
  <si>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</si>
  <si>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</si>
  <si>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</si>
  <si>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</si>
  <si>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</si>
  <si>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</si>
  <si>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</si>
  <si>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</si>
  <si>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</si>
  <si>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</si>
  <si>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</si>
  <si>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</si>
  <si>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</si>
  <si>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</si>
  <si>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</si>
  <si>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</si>
  <si>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</si>
  <si>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</si>
  <si>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</si>
  <si>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</si>
  <si>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</si>
  <si>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</si>
  <si>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</si>
  <si>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</si>
  <si>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</si>
  <si>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</si>
  <si>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</si>
  <si>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</si>
  <si>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</si>
  <si>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</si>
  <si>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</si>
  <si>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</si>
  <si>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</si>
  <si>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</si>
  <si>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</si>
  <si>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</si>
  <si>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</si>
  <si>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</si>
  <si>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</si>
  <si>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</si>
  <si>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</si>
  <si>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</si>
  <si>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</si>
  <si>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</si>
  <si>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</si>
  <si>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</si>
  <si>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</si>
  <si>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</si>
  <si>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</si>
  <si>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</si>
  <si>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</si>
  <si>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</si>
  <si>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</si>
  <si>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</si>
  <si>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</si>
  <si>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</si>
  <si>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</si>
  <si>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</si>
  <si>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</si>
  <si>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</si>
  <si>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</si>
  <si>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</si>
  <si>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</si>
  <si>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</si>
  <si>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</si>
  <si>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</si>
  <si>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</si>
  <si>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</si>
  <si>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</si>
  <si>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</si>
  <si>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</si>
  <si>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</si>
  <si>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</si>
  <si>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</si>
  <si>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</si>
  <si>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</si>
  <si>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</si>
  <si>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</si>
  <si>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</si>
  <si>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</si>
  <si>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</si>
  <si>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</si>
  <si>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</si>
  <si>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</si>
  <si>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</si>
  <si>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</si>
  <si>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</si>
  <si>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</si>
  <si>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</si>
  <si>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</si>
  <si>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</si>
  <si>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</si>
  <si>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</si>
  <si>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</si>
  <si>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</si>
  <si>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</si>
  <si>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</si>
  <si>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</si>
  <si>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</si>
  <si>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</si>
  <si>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</si>
  <si>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</si>
  <si>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</si>
  <si>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</si>
  <si>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</si>
  <si>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</si>
  <si>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</si>
  <si>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</si>
  <si>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</si>
  <si>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</si>
  <si>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</si>
  <si>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</si>
  <si>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</si>
  <si>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</si>
  <si>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</si>
  <si>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</si>
  <si>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</si>
  <si>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</si>
  <si>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</si>
  <si>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</si>
  <si>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</si>
  <si>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</si>
  <si>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</si>
  <si>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</si>
  <si>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</si>
  <si>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</si>
  <si>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</si>
  <si>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</si>
  <si>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</si>
  <si>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</si>
  <si>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</si>
  <si>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</si>
  <si>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</si>
  <si>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</si>
  <si>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</si>
  <si>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</si>
  <si>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</si>
  <si>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</si>
  <si>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</si>
  <si>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</si>
  <si>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</si>
  <si>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</si>
  <si>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</si>
  <si>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</si>
  <si>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</si>
  <si>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</si>
  <si>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</si>
  <si>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</si>
  <si>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</si>
  <si>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</si>
  <si>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</si>
  <si>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</si>
  <si>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</si>
  <si>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</si>
  <si>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</si>
  <si>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</si>
  <si>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</si>
  <si>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</si>
  <si>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</si>
  <si>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</si>
  <si>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</si>
  <si>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</si>
  <si>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</si>
  <si>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</si>
  <si>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</si>
  <si>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</si>
  <si>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</si>
  <si>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</si>
  <si>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</si>
  <si>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</si>
  <si>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</si>
  <si>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</si>
  <si>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</si>
  <si>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</si>
  <si>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</si>
  <si>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</si>
  <si>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</si>
  <si>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</si>
  <si>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</si>
  <si>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</si>
  <si>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</si>
  <si>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</si>
  <si>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</si>
  <si>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</si>
  <si>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</si>
  <si>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</si>
  <si>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</si>
  <si>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</si>
  <si>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</si>
  <si>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</si>
  <si>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</si>
  <si>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</si>
  <si>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</si>
  <si>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</si>
  <si>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</si>
  <si>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</si>
  <si>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</si>
  <si>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</si>
  <si>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</si>
  <si>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</si>
  <si>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</si>
  <si>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</si>
  <si>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</si>
  <si>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</si>
  <si>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</si>
  <si>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</si>
  <si>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</si>
  <si>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</si>
  <si>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</si>
  <si>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</si>
  <si>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</si>
  <si>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</si>
  <si>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</si>
  <si>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</si>
  <si>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</si>
  <si>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</si>
  <si>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</si>
  <si>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regroupe : tilleul à petite feuille, cormier, alisier torminal, erable plane et merisier classe 2/5 et 3/5 avec table 3/5</t>
  </si>
  <si>
    <t>classe 4/5 avec table 5/8</t>
  </si>
  <si>
    <t>classe 3/5 avec table 4/8</t>
  </si>
  <si>
    <t>classe 2/5 avec table 1/1</t>
  </si>
  <si>
    <t>regroupe : cèdre de l'atlas et calocèdre classe 3/5 avec table 4/7</t>
  </si>
  <si>
    <t>regroupe : cèdre de l'atlas et calocèdre classe 4/5 avec table 5/7</t>
  </si>
  <si>
    <t>regroupe : séquoia géant et séquoia toujours vert classe 2/5 avec table 2/9</t>
  </si>
  <si>
    <t>séquoia géant classe 3/5 avec table 5/9</t>
  </si>
  <si>
    <t>regroupe : chêne sessile, chêne pubescent et chêne rouge classe 2/5 et 3/5 avec table 2/3</t>
  </si>
  <si>
    <t>classe 2/5 avec table 1/3</t>
  </si>
  <si>
    <t>Vendu par l'ancien propriétaire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</si>
</sst>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32" fillId="21" borderId="1" xfId="0" applyFont="1" applyFill="1" applyBorder="1" applyAlignment="1" applyProtection="1">
      <alignment horizontal="center" wrapText="1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432.11480353422752</c:v>
                </c:pt>
                <c:pt idx="52">
                  <c:v>448.87970375338074</c:v>
                </c:pt>
                <c:pt idx="53">
                  <c:v>465.63121002118237</c:v>
                </c:pt>
                <c:pt idx="54">
                  <c:v>482.36987183006198</c:v>
                </c:pt>
                <c:pt idx="55">
                  <c:v>499.09619744323066</c:v>
                </c:pt>
                <c:pt idx="56">
                  <c:v>471.71945469929392</c:v>
                </c:pt>
                <c:pt idx="57">
                  <c:v>487.43973576580606</c:v>
                </c:pt>
                <c:pt idx="58">
                  <c:v>503.14926026454168</c:v>
                </c:pt>
                <c:pt idx="59">
                  <c:v>518.84841119879445</c:v>
                </c:pt>
                <c:pt idx="60">
                  <c:v>534.5375465142705</c:v>
                </c:pt>
                <c:pt idx="61">
                  <c:v>511.00010949725942</c:v>
                </c:pt>
                <c:pt idx="62">
                  <c:v>525.42892558905544</c:v>
                </c:pt>
                <c:pt idx="63">
                  <c:v>539.84939763658917</c:v>
                </c:pt>
                <c:pt idx="64">
                  <c:v>554.26177984010576</c:v>
                </c:pt>
                <c:pt idx="65">
                  <c:v>568.66631210732578</c:v>
                </c:pt>
                <c:pt idx="66">
                  <c:v>548.44721509505109</c:v>
                </c:pt>
                <c:pt idx="67">
                  <c:v>561.0859436787116</c:v>
                </c:pt>
                <c:pt idx="68">
                  <c:v>573.71871604099454</c:v>
                </c:pt>
                <c:pt idx="69">
                  <c:v>586.34568177540336</c:v>
                </c:pt>
                <c:pt idx="70">
                  <c:v>598.96698350911936</c:v>
                </c:pt>
                <c:pt idx="71">
                  <c:v>579.527832684494</c:v>
                </c:pt>
                <c:pt idx="72">
                  <c:v>590.38510793020839</c:v>
                </c:pt>
                <c:pt idx="73">
                  <c:v>601.23822690801114</c:v>
                </c:pt>
                <c:pt idx="74">
                  <c:v>612.08727520445041</c:v>
                </c:pt>
                <c:pt idx="75">
                  <c:v>622.93233512534732</c:v>
                </c:pt>
                <c:pt idx="76">
                  <c:v>605.0232366963636</c:v>
                </c:pt>
                <c:pt idx="77">
                  <c:v>614.86196928997185</c:v>
                </c:pt>
                <c:pt idx="78">
                  <c:v>624.69743796060413</c:v>
                </c:pt>
                <c:pt idx="79">
                  <c:v>634.52970133301915</c:v>
                </c:pt>
                <c:pt idx="80">
                  <c:v>644.35881606732357</c:v>
                </c:pt>
                <c:pt idx="81">
                  <c:v>616.62754843820551</c:v>
                </c:pt>
                <c:pt idx="82">
                  <c:v>616.62754843820551</c:v>
                </c:pt>
                <c:pt idx="83">
                  <c:v>616.62754843820551</c:v>
                </c:pt>
                <c:pt idx="84">
                  <c:v>616.62754843820551</c:v>
                </c:pt>
                <c:pt idx="85">
                  <c:v>616.62754843820551</c:v>
                </c:pt>
                <c:pt idx="86">
                  <c:v>616.62754843820551</c:v>
                </c:pt>
                <c:pt idx="87">
                  <c:v>616.62754843820551</c:v>
                </c:pt>
                <c:pt idx="88">
                  <c:v>616.62754843820551</c:v>
                </c:pt>
                <c:pt idx="89">
                  <c:v>616.62754843820551</c:v>
                </c:pt>
                <c:pt idx="90">
                  <c:v>616.62754843820551</c:v>
                </c:pt>
                <c:pt idx="91">
                  <c:v>616.62754843820551</c:v>
                </c:pt>
                <c:pt idx="92">
                  <c:v>616.62754843820551</c:v>
                </c:pt>
                <c:pt idx="93">
                  <c:v>616.62754843820551</c:v>
                </c:pt>
                <c:pt idx="94">
                  <c:v>616.62754843820551</c:v>
                </c:pt>
                <c:pt idx="95">
                  <c:v>616.62754843820551</c:v>
                </c:pt>
                <c:pt idx="96">
                  <c:v>616.62754843820551</c:v>
                </c:pt>
                <c:pt idx="97">
                  <c:v>616.62754843820551</c:v>
                </c:pt>
                <c:pt idx="98">
                  <c:v>616.62754843820551</c:v>
                </c:pt>
                <c:pt idx="99">
                  <c:v>616.62754843820551</c:v>
                </c:pt>
                <c:pt idx="100">
                  <c:v>616.62754843820551</c:v>
                </c:pt>
                <c:pt idx="101">
                  <c:v>616.62754843820551</c:v>
                </c:pt>
                <c:pt idx="102">
                  <c:v>616.62754843820551</c:v>
                </c:pt>
                <c:pt idx="103">
                  <c:v>616.62754843820551</c:v>
                </c:pt>
                <c:pt idx="104">
                  <c:v>616.62754843820551</c:v>
                </c:pt>
                <c:pt idx="105">
                  <c:v>616.62754843820551</c:v>
                </c:pt>
                <c:pt idx="106">
                  <c:v>616.62754843820551</c:v>
                </c:pt>
                <c:pt idx="107">
                  <c:v>616.62754843820551</c:v>
                </c:pt>
                <c:pt idx="108">
                  <c:v>616.62754843820551</c:v>
                </c:pt>
                <c:pt idx="109">
                  <c:v>616.62754843820551</c:v>
                </c:pt>
                <c:pt idx="110">
                  <c:v>616.62754843820551</c:v>
                </c:pt>
                <c:pt idx="111">
                  <c:v>616.62754843820551</c:v>
                </c:pt>
                <c:pt idx="112">
                  <c:v>616.62754843820551</c:v>
                </c:pt>
                <c:pt idx="113">
                  <c:v>616.62754843820551</c:v>
                </c:pt>
                <c:pt idx="114">
                  <c:v>616.62754843820551</c:v>
                </c:pt>
                <c:pt idx="115">
                  <c:v>616.62754843820551</c:v>
                </c:pt>
                <c:pt idx="116">
                  <c:v>616.62754843820551</c:v>
                </c:pt>
                <c:pt idx="117">
                  <c:v>616.62754843820551</c:v>
                </c:pt>
                <c:pt idx="118">
                  <c:v>616.62754843820551</c:v>
                </c:pt>
                <c:pt idx="119">
                  <c:v>616.62754843820551</c:v>
                </c:pt>
                <c:pt idx="120">
                  <c:v>616.62754843820551</c:v>
                </c:pt>
                <c:pt idx="121">
                  <c:v>616.62754843820551</c:v>
                </c:pt>
                <c:pt idx="122">
                  <c:v>616.62754843820551</c:v>
                </c:pt>
                <c:pt idx="123">
                  <c:v>616.62754843820551</c:v>
                </c:pt>
                <c:pt idx="124">
                  <c:v>616.62754843820551</c:v>
                </c:pt>
                <c:pt idx="125">
                  <c:v>616.62754843820551</c:v>
                </c:pt>
                <c:pt idx="126">
                  <c:v>616.62754843820551</c:v>
                </c:pt>
                <c:pt idx="127">
                  <c:v>616.62754843820551</c:v>
                </c:pt>
                <c:pt idx="128">
                  <c:v>616.62754843820551</c:v>
                </c:pt>
                <c:pt idx="129">
                  <c:v>616.62754843820551</c:v>
                </c:pt>
                <c:pt idx="130">
                  <c:v>616.62754843820551</c:v>
                </c:pt>
                <c:pt idx="131">
                  <c:v>616.62754843820551</c:v>
                </c:pt>
                <c:pt idx="132">
                  <c:v>616.62754843820551</c:v>
                </c:pt>
                <c:pt idx="133">
                  <c:v>616.62754843820551</c:v>
                </c:pt>
                <c:pt idx="134">
                  <c:v>616.62754843820551</c:v>
                </c:pt>
                <c:pt idx="135">
                  <c:v>616.62754843820551</c:v>
                </c:pt>
                <c:pt idx="136">
                  <c:v>616.62754843820551</c:v>
                </c:pt>
                <c:pt idx="137">
                  <c:v>616.62754843820551</c:v>
                </c:pt>
                <c:pt idx="138">
                  <c:v>616.62754843820551</c:v>
                </c:pt>
                <c:pt idx="139">
                  <c:v>616.62754843820551</c:v>
                </c:pt>
                <c:pt idx="140">
                  <c:v>616.62754843820551</c:v>
                </c:pt>
                <c:pt idx="141">
                  <c:v>616.62754843820551</c:v>
                </c:pt>
                <c:pt idx="142">
                  <c:v>616.62754843820551</c:v>
                </c:pt>
                <c:pt idx="143">
                  <c:v>616.62754843820551</c:v>
                </c:pt>
                <c:pt idx="144">
                  <c:v>616.62754843820551</c:v>
                </c:pt>
                <c:pt idx="145">
                  <c:v>616.62754843820551</c:v>
                </c:pt>
                <c:pt idx="146">
                  <c:v>616.62754843820551</c:v>
                </c:pt>
                <c:pt idx="147">
                  <c:v>616.62754843820551</c:v>
                </c:pt>
                <c:pt idx="148">
                  <c:v>616.62754843820551</c:v>
                </c:pt>
                <c:pt idx="149">
                  <c:v>616.62754843820551</c:v>
                </c:pt>
                <c:pt idx="150">
                  <c:v>616.62754843820551</c:v>
                </c:pt>
                <c:pt idx="151">
                  <c:v>616.62754843820551</c:v>
                </c:pt>
                <c:pt idx="152">
                  <c:v>616.62754843820551</c:v>
                </c:pt>
                <c:pt idx="153">
                  <c:v>616.62754843820551</c:v>
                </c:pt>
                <c:pt idx="154">
                  <c:v>616.62754843820551</c:v>
                </c:pt>
                <c:pt idx="155">
                  <c:v>616.62754843820551</c:v>
                </c:pt>
                <c:pt idx="156">
                  <c:v>616.62754843820551</c:v>
                </c:pt>
                <c:pt idx="157">
                  <c:v>616.62754843820551</c:v>
                </c:pt>
                <c:pt idx="158">
                  <c:v>616.62754843820551</c:v>
                </c:pt>
                <c:pt idx="159">
                  <c:v>616.62754843820551</c:v>
                </c:pt>
                <c:pt idx="160">
                  <c:v>616.62754843820551</c:v>
                </c:pt>
                <c:pt idx="161">
                  <c:v>616.62754843820551</c:v>
                </c:pt>
                <c:pt idx="162">
                  <c:v>616.62754843820551</c:v>
                </c:pt>
                <c:pt idx="163">
                  <c:v>616.62754843820551</c:v>
                </c:pt>
                <c:pt idx="164">
                  <c:v>616.62754843820551</c:v>
                </c:pt>
                <c:pt idx="165">
                  <c:v>616.62754843820551</c:v>
                </c:pt>
                <c:pt idx="166">
                  <c:v>616.62754843820551</c:v>
                </c:pt>
                <c:pt idx="167">
                  <c:v>616.62754843820551</c:v>
                </c:pt>
                <c:pt idx="168">
                  <c:v>616.62754843820551</c:v>
                </c:pt>
                <c:pt idx="169">
                  <c:v>616.62754843820551</c:v>
                </c:pt>
                <c:pt idx="170">
                  <c:v>616.62754843820551</c:v>
                </c:pt>
                <c:pt idx="171">
                  <c:v>616.62754843820551</c:v>
                </c:pt>
                <c:pt idx="172">
                  <c:v>616.62754843820551</c:v>
                </c:pt>
                <c:pt idx="173">
                  <c:v>616.62754843820551</c:v>
                </c:pt>
                <c:pt idx="174">
                  <c:v>616.62754843820551</c:v>
                </c:pt>
                <c:pt idx="175">
                  <c:v>616.62754843820551</c:v>
                </c:pt>
                <c:pt idx="176">
                  <c:v>616.62754843820551</c:v>
                </c:pt>
                <c:pt idx="177">
                  <c:v>616.62754843820551</c:v>
                </c:pt>
                <c:pt idx="178">
                  <c:v>616.62754843820551</c:v>
                </c:pt>
                <c:pt idx="179">
                  <c:v>616.62754843820551</c:v>
                </c:pt>
                <c:pt idx="180">
                  <c:v>616.62754843820551</c:v>
                </c:pt>
                <c:pt idx="181">
                  <c:v>616.62754843820551</c:v>
                </c:pt>
                <c:pt idx="182">
                  <c:v>616.62754843820551</c:v>
                </c:pt>
                <c:pt idx="183">
                  <c:v>616.62754843820551</c:v>
                </c:pt>
                <c:pt idx="184">
                  <c:v>616.62754843820551</c:v>
                </c:pt>
                <c:pt idx="185">
                  <c:v>616.62754843820551</c:v>
                </c:pt>
                <c:pt idx="186">
                  <c:v>616.62754843820551</c:v>
                </c:pt>
                <c:pt idx="187">
                  <c:v>616.62754843820551</c:v>
                </c:pt>
                <c:pt idx="188">
                  <c:v>616.62754843820551</c:v>
                </c:pt>
                <c:pt idx="189">
                  <c:v>616.62754843820551</c:v>
                </c:pt>
                <c:pt idx="190">
                  <c:v>616.62754843820551</c:v>
                </c:pt>
                <c:pt idx="191">
                  <c:v>616.62754843820551</c:v>
                </c:pt>
                <c:pt idx="192">
                  <c:v>616.62754843820551</c:v>
                </c:pt>
                <c:pt idx="193">
                  <c:v>616.62754843820551</c:v>
                </c:pt>
                <c:pt idx="194">
                  <c:v>616.62754843820551</c:v>
                </c:pt>
                <c:pt idx="195">
                  <c:v>616.62754843820551</c:v>
                </c:pt>
                <c:pt idx="196">
                  <c:v>616.62754843820551</c:v>
                </c:pt>
                <c:pt idx="197">
                  <c:v>616.62754843820551</c:v>
                </c:pt>
                <c:pt idx="198">
                  <c:v>616.62754843820551</c:v>
                </c:pt>
                <c:pt idx="199">
                  <c:v>616.62754843820551</c:v>
                </c:pt>
                <c:pt idx="200">
                  <c:v>616.62754843820551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885.11601908790863</c:v>
                </c:pt>
                <c:pt idx="67">
                  <c:v>885.11601908790863</c:v>
                </c:pt>
                <c:pt idx="68">
                  <c:v>885.11601908790863</c:v>
                </c:pt>
                <c:pt idx="69">
                  <c:v>885.11601908790863</c:v>
                </c:pt>
                <c:pt idx="70">
                  <c:v>885.11601908790863</c:v>
                </c:pt>
                <c:pt idx="71">
                  <c:v>885.11601908790863</c:v>
                </c:pt>
                <c:pt idx="72">
                  <c:v>885.11601908790863</c:v>
                </c:pt>
                <c:pt idx="73">
                  <c:v>885.11601908790863</c:v>
                </c:pt>
                <c:pt idx="74">
                  <c:v>885.11601908790863</c:v>
                </c:pt>
                <c:pt idx="75">
                  <c:v>885.11601908790863</c:v>
                </c:pt>
                <c:pt idx="76">
                  <c:v>885.11601908790863</c:v>
                </c:pt>
                <c:pt idx="77">
                  <c:v>885.11601908790863</c:v>
                </c:pt>
                <c:pt idx="78">
                  <c:v>885.11601908790863</c:v>
                </c:pt>
                <c:pt idx="79">
                  <c:v>885.11601908790863</c:v>
                </c:pt>
                <c:pt idx="80">
                  <c:v>885.11601908790863</c:v>
                </c:pt>
                <c:pt idx="81">
                  <c:v>885.11601908790863</c:v>
                </c:pt>
                <c:pt idx="82">
                  <c:v>885.11601908790863</c:v>
                </c:pt>
                <c:pt idx="83">
                  <c:v>885.11601908790863</c:v>
                </c:pt>
                <c:pt idx="84">
                  <c:v>885.11601908790863</c:v>
                </c:pt>
                <c:pt idx="85">
                  <c:v>885.11601908790863</c:v>
                </c:pt>
                <c:pt idx="86">
                  <c:v>885.11601908790863</c:v>
                </c:pt>
                <c:pt idx="87">
                  <c:v>885.11601908790863</c:v>
                </c:pt>
                <c:pt idx="88">
                  <c:v>885.11601908790863</c:v>
                </c:pt>
                <c:pt idx="89">
                  <c:v>885.11601908790863</c:v>
                </c:pt>
                <c:pt idx="90">
                  <c:v>885.11601908790863</c:v>
                </c:pt>
                <c:pt idx="91">
                  <c:v>885.11601908790863</c:v>
                </c:pt>
                <c:pt idx="92">
                  <c:v>885.11601908790863</c:v>
                </c:pt>
                <c:pt idx="93">
                  <c:v>885.11601908790863</c:v>
                </c:pt>
                <c:pt idx="94">
                  <c:v>885.11601908790863</c:v>
                </c:pt>
                <c:pt idx="95">
                  <c:v>885.11601908790863</c:v>
                </c:pt>
                <c:pt idx="96">
                  <c:v>885.11601908790863</c:v>
                </c:pt>
                <c:pt idx="97">
                  <c:v>885.11601908790863</c:v>
                </c:pt>
                <c:pt idx="98">
                  <c:v>885.11601908790863</c:v>
                </c:pt>
                <c:pt idx="99">
                  <c:v>885.11601908790863</c:v>
                </c:pt>
                <c:pt idx="100">
                  <c:v>885.11601908790863</c:v>
                </c:pt>
                <c:pt idx="101">
                  <c:v>885.11601908790863</c:v>
                </c:pt>
                <c:pt idx="102">
                  <c:v>885.11601908790863</c:v>
                </c:pt>
                <c:pt idx="103">
                  <c:v>885.11601908790863</c:v>
                </c:pt>
                <c:pt idx="104">
                  <c:v>885.11601908790863</c:v>
                </c:pt>
                <c:pt idx="105">
                  <c:v>885.11601908790863</c:v>
                </c:pt>
                <c:pt idx="106">
                  <c:v>885.11601908790863</c:v>
                </c:pt>
                <c:pt idx="107">
                  <c:v>885.11601908790863</c:v>
                </c:pt>
                <c:pt idx="108">
                  <c:v>885.11601908790863</c:v>
                </c:pt>
                <c:pt idx="109">
                  <c:v>885.11601908790863</c:v>
                </c:pt>
                <c:pt idx="110">
                  <c:v>885.11601908790863</c:v>
                </c:pt>
                <c:pt idx="111">
                  <c:v>885.11601908790863</c:v>
                </c:pt>
                <c:pt idx="112">
                  <c:v>885.11601908790863</c:v>
                </c:pt>
                <c:pt idx="113">
                  <c:v>885.11601908790863</c:v>
                </c:pt>
                <c:pt idx="114">
                  <c:v>885.11601908790863</c:v>
                </c:pt>
                <c:pt idx="115">
                  <c:v>885.11601908790863</c:v>
                </c:pt>
                <c:pt idx="116">
                  <c:v>885.11601908790863</c:v>
                </c:pt>
                <c:pt idx="117">
                  <c:v>885.11601908790863</c:v>
                </c:pt>
                <c:pt idx="118">
                  <c:v>885.11601908790863</c:v>
                </c:pt>
                <c:pt idx="119">
                  <c:v>885.11601908790863</c:v>
                </c:pt>
                <c:pt idx="120">
                  <c:v>885.11601908790863</c:v>
                </c:pt>
                <c:pt idx="121">
                  <c:v>885.11601908790863</c:v>
                </c:pt>
                <c:pt idx="122">
                  <c:v>885.11601908790863</c:v>
                </c:pt>
                <c:pt idx="123">
                  <c:v>885.11601908790863</c:v>
                </c:pt>
                <c:pt idx="124">
                  <c:v>885.11601908790863</c:v>
                </c:pt>
                <c:pt idx="125">
                  <c:v>885.11601908790863</c:v>
                </c:pt>
                <c:pt idx="126">
                  <c:v>885.11601908790863</c:v>
                </c:pt>
                <c:pt idx="127">
                  <c:v>885.11601908790863</c:v>
                </c:pt>
                <c:pt idx="128">
                  <c:v>885.11601908790863</c:v>
                </c:pt>
                <c:pt idx="129">
                  <c:v>885.11601908790863</c:v>
                </c:pt>
                <c:pt idx="130">
                  <c:v>885.11601908790863</c:v>
                </c:pt>
                <c:pt idx="131">
                  <c:v>885.11601908790863</c:v>
                </c:pt>
                <c:pt idx="132">
                  <c:v>885.11601908790863</c:v>
                </c:pt>
                <c:pt idx="133">
                  <c:v>885.11601908790863</c:v>
                </c:pt>
                <c:pt idx="134">
                  <c:v>885.11601908790863</c:v>
                </c:pt>
                <c:pt idx="135">
                  <c:v>885.11601908790863</c:v>
                </c:pt>
                <c:pt idx="136">
                  <c:v>885.11601908790863</c:v>
                </c:pt>
                <c:pt idx="137">
                  <c:v>885.11601908790863</c:v>
                </c:pt>
                <c:pt idx="138">
                  <c:v>885.11601908790863</c:v>
                </c:pt>
                <c:pt idx="139">
                  <c:v>885.11601908790863</c:v>
                </c:pt>
                <c:pt idx="140">
                  <c:v>885.11601908790863</c:v>
                </c:pt>
                <c:pt idx="141">
                  <c:v>885.11601908790863</c:v>
                </c:pt>
                <c:pt idx="142">
                  <c:v>885.11601908790863</c:v>
                </c:pt>
                <c:pt idx="143">
                  <c:v>885.11601908790863</c:v>
                </c:pt>
                <c:pt idx="144">
                  <c:v>885.11601908790863</c:v>
                </c:pt>
                <c:pt idx="145">
                  <c:v>885.11601908790863</c:v>
                </c:pt>
                <c:pt idx="146">
                  <c:v>885.11601908790863</c:v>
                </c:pt>
                <c:pt idx="147">
                  <c:v>885.11601908790863</c:v>
                </c:pt>
                <c:pt idx="148">
                  <c:v>885.11601908790863</c:v>
                </c:pt>
                <c:pt idx="149">
                  <c:v>885.11601908790863</c:v>
                </c:pt>
                <c:pt idx="150">
                  <c:v>885.11601908790863</c:v>
                </c:pt>
                <c:pt idx="151">
                  <c:v>885.11601908790863</c:v>
                </c:pt>
                <c:pt idx="152">
                  <c:v>885.11601908790863</c:v>
                </c:pt>
                <c:pt idx="153">
                  <c:v>885.11601908790863</c:v>
                </c:pt>
                <c:pt idx="154">
                  <c:v>885.11601908790863</c:v>
                </c:pt>
                <c:pt idx="155">
                  <c:v>885.11601908790863</c:v>
                </c:pt>
                <c:pt idx="156">
                  <c:v>885.11601908790863</c:v>
                </c:pt>
                <c:pt idx="157">
                  <c:v>885.11601908790863</c:v>
                </c:pt>
                <c:pt idx="158">
                  <c:v>885.11601908790863</c:v>
                </c:pt>
                <c:pt idx="159">
                  <c:v>885.11601908790863</c:v>
                </c:pt>
                <c:pt idx="160">
                  <c:v>885.11601908790863</c:v>
                </c:pt>
                <c:pt idx="161">
                  <c:v>885.11601908790863</c:v>
                </c:pt>
                <c:pt idx="162">
                  <c:v>885.11601908790863</c:v>
                </c:pt>
                <c:pt idx="163">
                  <c:v>885.11601908790863</c:v>
                </c:pt>
                <c:pt idx="164">
                  <c:v>885.11601908790863</c:v>
                </c:pt>
                <c:pt idx="165">
                  <c:v>885.11601908790863</c:v>
                </c:pt>
                <c:pt idx="166">
                  <c:v>885.11601908790863</c:v>
                </c:pt>
                <c:pt idx="167">
                  <c:v>885.11601908790863</c:v>
                </c:pt>
                <c:pt idx="168">
                  <c:v>885.11601908790863</c:v>
                </c:pt>
                <c:pt idx="169">
                  <c:v>885.11601908790863</c:v>
                </c:pt>
                <c:pt idx="170">
                  <c:v>885.11601908790863</c:v>
                </c:pt>
                <c:pt idx="171">
                  <c:v>885.11601908790863</c:v>
                </c:pt>
                <c:pt idx="172">
                  <c:v>885.11601908790863</c:v>
                </c:pt>
                <c:pt idx="173">
                  <c:v>885.11601908790863</c:v>
                </c:pt>
                <c:pt idx="174">
                  <c:v>885.11601908790863</c:v>
                </c:pt>
                <c:pt idx="175">
                  <c:v>885.11601908790863</c:v>
                </c:pt>
                <c:pt idx="176">
                  <c:v>885.11601908790863</c:v>
                </c:pt>
                <c:pt idx="177">
                  <c:v>885.11601908790863</c:v>
                </c:pt>
                <c:pt idx="178">
                  <c:v>885.11601908790863</c:v>
                </c:pt>
                <c:pt idx="179">
                  <c:v>885.11601908790863</c:v>
                </c:pt>
                <c:pt idx="180">
                  <c:v>885.11601908790863</c:v>
                </c:pt>
                <c:pt idx="181">
                  <c:v>885.11601908790863</c:v>
                </c:pt>
                <c:pt idx="182">
                  <c:v>885.11601908790863</c:v>
                </c:pt>
                <c:pt idx="183">
                  <c:v>885.11601908790863</c:v>
                </c:pt>
                <c:pt idx="184">
                  <c:v>885.11601908790863</c:v>
                </c:pt>
                <c:pt idx="185">
                  <c:v>885.11601908790863</c:v>
                </c:pt>
                <c:pt idx="186">
                  <c:v>885.11601908790863</c:v>
                </c:pt>
                <c:pt idx="187">
                  <c:v>885.11601908790863</c:v>
                </c:pt>
                <c:pt idx="188">
                  <c:v>885.11601908790863</c:v>
                </c:pt>
                <c:pt idx="189">
                  <c:v>885.11601908790863</c:v>
                </c:pt>
                <c:pt idx="190">
                  <c:v>885.11601908790863</c:v>
                </c:pt>
                <c:pt idx="191">
                  <c:v>885.11601908790863</c:v>
                </c:pt>
                <c:pt idx="192">
                  <c:v>885.11601908790863</c:v>
                </c:pt>
                <c:pt idx="193">
                  <c:v>885.11601908790863</c:v>
                </c:pt>
                <c:pt idx="194">
                  <c:v>885.11601908790863</c:v>
                </c:pt>
                <c:pt idx="195">
                  <c:v>885.11601908790863</c:v>
                </c:pt>
                <c:pt idx="196">
                  <c:v>885.11601908790863</c:v>
                </c:pt>
                <c:pt idx="197">
                  <c:v>885.11601908790863</c:v>
                </c:pt>
                <c:pt idx="198">
                  <c:v>885.11601908790863</c:v>
                </c:pt>
                <c:pt idx="199">
                  <c:v>885.11601908790863</c:v>
                </c:pt>
                <c:pt idx="200">
                  <c:v>885.11601908790863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1.599094876833451</c:v>
                </c:pt>
                <c:pt idx="2">
                  <c:v>2.1445354684111586</c:v>
                </c:pt>
                <c:pt idx="3">
                  <c:v>2.8768108947614852</c:v>
                </c:pt>
                <c:pt idx="4">
                  <c:v>3.8601744461599812</c:v>
                </c:pt>
                <c:pt idx="5">
                  <c:v>5.181058501831953</c:v>
                </c:pt>
                <c:pt idx="6">
                  <c:v>6.955756688550764</c:v>
                </c:pt>
                <c:pt idx="7">
                  <c:v>9.3407753179558224</c:v>
                </c:pt>
                <c:pt idx="8">
                  <c:v>12.546784261744529</c:v>
                </c:pt>
                <c:pt idx="9">
                  <c:v>16.857422405306188</c:v>
                </c:pt>
                <c:pt idx="10">
                  <c:v>22.654651613775357</c:v>
                </c:pt>
                <c:pt idx="11">
                  <c:v>30.452945693039069</c:v>
                </c:pt>
                <c:pt idx="12">
                  <c:v>40.945401120185167</c:v>
                </c:pt>
                <c:pt idx="13">
                  <c:v>55.065937333621171</c:v>
                </c:pt>
                <c:pt idx="14">
                  <c:v>74.073214777324765</c:v>
                </c:pt>
                <c:pt idx="15">
                  <c:v>99.663872089119494</c:v>
                </c:pt>
                <c:pt idx="16">
                  <c:v>124.39636356915996</c:v>
                </c:pt>
                <c:pt idx="17">
                  <c:v>153.95887834676321</c:v>
                </c:pt>
                <c:pt idx="18">
                  <c:v>183.3859392017946</c:v>
                </c:pt>
                <c:pt idx="19">
                  <c:v>212.70239804910193</c:v>
                </c:pt>
                <c:pt idx="20">
                  <c:v>241.92565975518471</c:v>
                </c:pt>
                <c:pt idx="21">
                  <c:v>185.15966745256947</c:v>
                </c:pt>
                <c:pt idx="22">
                  <c:v>224.67673950602045</c:v>
                </c:pt>
                <c:pt idx="23">
                  <c:v>264.03412100724984</c:v>
                </c:pt>
                <c:pt idx="24">
                  <c:v>303.25898981443851</c:v>
                </c:pt>
                <c:pt idx="25">
                  <c:v>342.37089418257466</c:v>
                </c:pt>
                <c:pt idx="26">
                  <c:v>289.22216856082144</c:v>
                </c:pt>
                <c:pt idx="27">
                  <c:v>331.48447884420847</c:v>
                </c:pt>
                <c:pt idx="28">
                  <c:v>373.62787838017181</c:v>
                </c:pt>
                <c:pt idx="29">
                  <c:v>415.66765169631839</c:v>
                </c:pt>
                <c:pt idx="30">
                  <c:v>457.6157378277822</c:v>
                </c:pt>
                <c:pt idx="31">
                  <c:v>403.66611478072656</c:v>
                </c:pt>
                <c:pt idx="32">
                  <c:v>444.47996129756893</c:v>
                </c:pt>
                <c:pt idx="33">
                  <c:v>485.21354281263262</c:v>
                </c:pt>
                <c:pt idx="34">
                  <c:v>525.87453283613047</c:v>
                </c:pt>
                <c:pt idx="35">
                  <c:v>566.46932260506048</c:v>
                </c:pt>
                <c:pt idx="36">
                  <c:v>509.50281029910224</c:v>
                </c:pt>
                <c:pt idx="37">
                  <c:v>546.85320561027584</c:v>
                </c:pt>
                <c:pt idx="38">
                  <c:v>584.15009852366154</c:v>
                </c:pt>
                <c:pt idx="39">
                  <c:v>621.39737890308868</c:v>
                </c:pt>
                <c:pt idx="40">
                  <c:v>658.59843296313682</c:v>
                </c:pt>
                <c:pt idx="41">
                  <c:v>600.09165535377917</c:v>
                </c:pt>
                <c:pt idx="42">
                  <c:v>633.67484770435465</c:v>
                </c:pt>
                <c:pt idx="43">
                  <c:v>667.22126202842662</c:v>
                </c:pt>
                <c:pt idx="44">
                  <c:v>700.7330041536901</c:v>
                </c:pt>
                <c:pt idx="45">
                  <c:v>734.21196239956009</c:v>
                </c:pt>
                <c:pt idx="46">
                  <c:v>689.43851281376101</c:v>
                </c:pt>
                <c:pt idx="47">
                  <c:v>719.29384919628671</c:v>
                </c:pt>
                <c:pt idx="48">
                  <c:v>749.12390302839992</c:v>
                </c:pt>
                <c:pt idx="49">
                  <c:v>778.9298209912381</c:v>
                </c:pt>
                <c:pt idx="50">
                  <c:v>808.71265500012498</c:v>
                </c:pt>
                <c:pt idx="51">
                  <c:v>770.71643473700806</c:v>
                </c:pt>
                <c:pt idx="52">
                  <c:v>796.6876870403471</c:v>
                </c:pt>
                <c:pt idx="53">
                  <c:v>822.64184198907503</c:v>
                </c:pt>
                <c:pt idx="54">
                  <c:v>848.5795140793266</c:v>
                </c:pt>
                <c:pt idx="55">
                  <c:v>874.50127723841115</c:v>
                </c:pt>
                <c:pt idx="56">
                  <c:v>841.90592047332632</c:v>
                </c:pt>
                <c:pt idx="57">
                  <c:v>864.59185840354723</c:v>
                </c:pt>
                <c:pt idx="58">
                  <c:v>887.26587375266138</c:v>
                </c:pt>
                <c:pt idx="59">
                  <c:v>909.92831365541372</c:v>
                </c:pt>
                <c:pt idx="60">
                  <c:v>932.57950657129106</c:v>
                </c:pt>
                <c:pt idx="61">
                  <c:v>902.50238210588793</c:v>
                </c:pt>
                <c:pt idx="62">
                  <c:v>921.92150252764043</c:v>
                </c:pt>
                <c:pt idx="63">
                  <c:v>941.33248269291482</c:v>
                </c:pt>
                <c:pt idx="64">
                  <c:v>960.73551387549207</c:v>
                </c:pt>
                <c:pt idx="65">
                  <c:v>980.13077900400856</c:v>
                </c:pt>
                <c:pt idx="66">
                  <c:v>952.74698121587915</c:v>
                </c:pt>
                <c:pt idx="67">
                  <c:v>969.10304088094597</c:v>
                </c:pt>
                <c:pt idx="68">
                  <c:v>985.45363429928273</c:v>
                </c:pt>
                <c:pt idx="69">
                  <c:v>1001.7988648317584</c:v>
                </c:pt>
                <c:pt idx="70">
                  <c:v>1018.1388321956848</c:v>
                </c:pt>
                <c:pt idx="71">
                  <c:v>992.29647060141076</c:v>
                </c:pt>
                <c:pt idx="72">
                  <c:v>1005.4093071458543</c:v>
                </c:pt>
                <c:pt idx="73">
                  <c:v>1018.5187695928211</c:v>
                </c:pt>
                <c:pt idx="74">
                  <c:v>1031.6249074426662</c:v>
                </c:pt>
                <c:pt idx="75">
                  <c:v>1044.7277688368738</c:v>
                </c:pt>
                <c:pt idx="76">
                  <c:v>1020.7983353621463</c:v>
                </c:pt>
                <c:pt idx="77">
                  <c:v>1031.0551438361958</c:v>
                </c:pt>
                <c:pt idx="78">
                  <c:v>1041.3099443193021</c:v>
                </c:pt>
                <c:pt idx="79">
                  <c:v>1051.5627593540746</c:v>
                </c:pt>
                <c:pt idx="80">
                  <c:v>1061.8136110081302</c:v>
                </c:pt>
                <c:pt idx="81">
                  <c:v>1031.4349869288658</c:v>
                </c:pt>
                <c:pt idx="82">
                  <c:v>1031.4349869288658</c:v>
                </c:pt>
                <c:pt idx="83">
                  <c:v>1031.4349869288658</c:v>
                </c:pt>
                <c:pt idx="84">
                  <c:v>1031.4349869288658</c:v>
                </c:pt>
                <c:pt idx="85">
                  <c:v>1031.4349869288658</c:v>
                </c:pt>
                <c:pt idx="86">
                  <c:v>1031.4349869288658</c:v>
                </c:pt>
                <c:pt idx="87">
                  <c:v>1031.4349869288658</c:v>
                </c:pt>
                <c:pt idx="88">
                  <c:v>1031.4349869288658</c:v>
                </c:pt>
                <c:pt idx="89">
                  <c:v>1031.4349869288658</c:v>
                </c:pt>
                <c:pt idx="90">
                  <c:v>1031.4349869288658</c:v>
                </c:pt>
                <c:pt idx="91">
                  <c:v>1031.4349869288658</c:v>
                </c:pt>
                <c:pt idx="92">
                  <c:v>1031.4349869288658</c:v>
                </c:pt>
                <c:pt idx="93">
                  <c:v>1031.4349869288658</c:v>
                </c:pt>
                <c:pt idx="94">
                  <c:v>1031.4349869288658</c:v>
                </c:pt>
                <c:pt idx="95">
                  <c:v>1031.4349869288658</c:v>
                </c:pt>
                <c:pt idx="96">
                  <c:v>1031.4349869288658</c:v>
                </c:pt>
                <c:pt idx="97">
                  <c:v>1031.4349869288658</c:v>
                </c:pt>
                <c:pt idx="98">
                  <c:v>1031.4349869288658</c:v>
                </c:pt>
                <c:pt idx="99">
                  <c:v>1031.4349869288658</c:v>
                </c:pt>
                <c:pt idx="100">
                  <c:v>1031.4349869288658</c:v>
                </c:pt>
                <c:pt idx="101">
                  <c:v>1031.4349869288658</c:v>
                </c:pt>
                <c:pt idx="102">
                  <c:v>1031.4349869288658</c:v>
                </c:pt>
                <c:pt idx="103">
                  <c:v>1031.4349869288658</c:v>
                </c:pt>
                <c:pt idx="104">
                  <c:v>1031.4349869288658</c:v>
                </c:pt>
                <c:pt idx="105">
                  <c:v>1031.4349869288658</c:v>
                </c:pt>
                <c:pt idx="106">
                  <c:v>1031.4349869288658</c:v>
                </c:pt>
                <c:pt idx="107">
                  <c:v>1031.4349869288658</c:v>
                </c:pt>
                <c:pt idx="108">
                  <c:v>1031.4349869288658</c:v>
                </c:pt>
                <c:pt idx="109">
                  <c:v>1031.4349869288658</c:v>
                </c:pt>
                <c:pt idx="110">
                  <c:v>1031.4349869288658</c:v>
                </c:pt>
                <c:pt idx="111">
                  <c:v>1031.4349869288658</c:v>
                </c:pt>
                <c:pt idx="112">
                  <c:v>1031.4349869288658</c:v>
                </c:pt>
                <c:pt idx="113">
                  <c:v>1031.4349869288658</c:v>
                </c:pt>
                <c:pt idx="114">
                  <c:v>1031.4349869288658</c:v>
                </c:pt>
                <c:pt idx="115">
                  <c:v>1031.4349869288658</c:v>
                </c:pt>
                <c:pt idx="116">
                  <c:v>1031.4349869288658</c:v>
                </c:pt>
                <c:pt idx="117">
                  <c:v>1031.4349869288658</c:v>
                </c:pt>
                <c:pt idx="118">
                  <c:v>1031.4349869288658</c:v>
                </c:pt>
                <c:pt idx="119">
                  <c:v>1031.4349869288658</c:v>
                </c:pt>
                <c:pt idx="120">
                  <c:v>1031.4349869288658</c:v>
                </c:pt>
                <c:pt idx="121">
                  <c:v>1031.4349869288658</c:v>
                </c:pt>
                <c:pt idx="122">
                  <c:v>1031.4349869288658</c:v>
                </c:pt>
                <c:pt idx="123">
                  <c:v>1031.4349869288658</c:v>
                </c:pt>
                <c:pt idx="124">
                  <c:v>1031.4349869288658</c:v>
                </c:pt>
                <c:pt idx="125">
                  <c:v>1031.4349869288658</c:v>
                </c:pt>
                <c:pt idx="126">
                  <c:v>1031.4349869288658</c:v>
                </c:pt>
                <c:pt idx="127">
                  <c:v>1031.4349869288658</c:v>
                </c:pt>
                <c:pt idx="128">
                  <c:v>1031.4349869288658</c:v>
                </c:pt>
                <c:pt idx="129">
                  <c:v>1031.4349869288658</c:v>
                </c:pt>
                <c:pt idx="130">
                  <c:v>1031.4349869288658</c:v>
                </c:pt>
                <c:pt idx="131">
                  <c:v>1031.4349869288658</c:v>
                </c:pt>
                <c:pt idx="132">
                  <c:v>1031.4349869288658</c:v>
                </c:pt>
                <c:pt idx="133">
                  <c:v>1031.4349869288658</c:v>
                </c:pt>
                <c:pt idx="134">
                  <c:v>1031.4349869288658</c:v>
                </c:pt>
                <c:pt idx="135">
                  <c:v>1031.4349869288658</c:v>
                </c:pt>
                <c:pt idx="136">
                  <c:v>1031.4349869288658</c:v>
                </c:pt>
                <c:pt idx="137">
                  <c:v>1031.4349869288658</c:v>
                </c:pt>
                <c:pt idx="138">
                  <c:v>1031.4349869288658</c:v>
                </c:pt>
                <c:pt idx="139">
                  <c:v>1031.4349869288658</c:v>
                </c:pt>
                <c:pt idx="140">
                  <c:v>1031.4349869288658</c:v>
                </c:pt>
                <c:pt idx="141">
                  <c:v>1031.4349869288658</c:v>
                </c:pt>
                <c:pt idx="142">
                  <c:v>1031.4349869288658</c:v>
                </c:pt>
                <c:pt idx="143">
                  <c:v>1031.4349869288658</c:v>
                </c:pt>
                <c:pt idx="144">
                  <c:v>1031.4349869288658</c:v>
                </c:pt>
                <c:pt idx="145">
                  <c:v>1031.4349869288658</c:v>
                </c:pt>
                <c:pt idx="146">
                  <c:v>1031.4349869288658</c:v>
                </c:pt>
                <c:pt idx="147">
                  <c:v>1031.4349869288658</c:v>
                </c:pt>
                <c:pt idx="148">
                  <c:v>1031.4349869288658</c:v>
                </c:pt>
                <c:pt idx="149">
                  <c:v>1031.4349869288658</c:v>
                </c:pt>
                <c:pt idx="150">
                  <c:v>1031.4349869288658</c:v>
                </c:pt>
                <c:pt idx="151">
                  <c:v>1031.4349869288658</c:v>
                </c:pt>
                <c:pt idx="152">
                  <c:v>1031.4349869288658</c:v>
                </c:pt>
                <c:pt idx="153">
                  <c:v>1031.4349869288658</c:v>
                </c:pt>
                <c:pt idx="154">
                  <c:v>1031.4349869288658</c:v>
                </c:pt>
                <c:pt idx="155">
                  <c:v>1031.4349869288658</c:v>
                </c:pt>
                <c:pt idx="156">
                  <c:v>1031.4349869288658</c:v>
                </c:pt>
                <c:pt idx="157">
                  <c:v>1031.4349869288658</c:v>
                </c:pt>
                <c:pt idx="158">
                  <c:v>1031.4349869288658</c:v>
                </c:pt>
                <c:pt idx="159">
                  <c:v>1031.4349869288658</c:v>
                </c:pt>
                <c:pt idx="160">
                  <c:v>1031.4349869288658</c:v>
                </c:pt>
                <c:pt idx="161">
                  <c:v>1031.4349869288658</c:v>
                </c:pt>
                <c:pt idx="162">
                  <c:v>1031.4349869288658</c:v>
                </c:pt>
                <c:pt idx="163">
                  <c:v>1031.4349869288658</c:v>
                </c:pt>
                <c:pt idx="164">
                  <c:v>1031.4349869288658</c:v>
                </c:pt>
                <c:pt idx="165">
                  <c:v>1031.4349869288658</c:v>
                </c:pt>
                <c:pt idx="166">
                  <c:v>1031.4349869288658</c:v>
                </c:pt>
                <c:pt idx="167">
                  <c:v>1031.4349869288658</c:v>
                </c:pt>
                <c:pt idx="168">
                  <c:v>1031.4349869288658</c:v>
                </c:pt>
                <c:pt idx="169">
                  <c:v>1031.4349869288658</c:v>
                </c:pt>
                <c:pt idx="170">
                  <c:v>1031.4349869288658</c:v>
                </c:pt>
                <c:pt idx="171">
                  <c:v>1031.4349869288658</c:v>
                </c:pt>
                <c:pt idx="172">
                  <c:v>1031.4349869288658</c:v>
                </c:pt>
                <c:pt idx="173">
                  <c:v>1031.4349869288658</c:v>
                </c:pt>
                <c:pt idx="174">
                  <c:v>1031.4349869288658</c:v>
                </c:pt>
                <c:pt idx="175">
                  <c:v>1031.4349869288658</c:v>
                </c:pt>
                <c:pt idx="176">
                  <c:v>1031.4349869288658</c:v>
                </c:pt>
                <c:pt idx="177">
                  <c:v>1031.4349869288658</c:v>
                </c:pt>
                <c:pt idx="178">
                  <c:v>1031.4349869288658</c:v>
                </c:pt>
                <c:pt idx="179">
                  <c:v>1031.4349869288658</c:v>
                </c:pt>
                <c:pt idx="180">
                  <c:v>1031.4349869288658</c:v>
                </c:pt>
                <c:pt idx="181">
                  <c:v>1031.4349869288658</c:v>
                </c:pt>
                <c:pt idx="182">
                  <c:v>1031.4349869288658</c:v>
                </c:pt>
                <c:pt idx="183">
                  <c:v>1031.4349869288658</c:v>
                </c:pt>
                <c:pt idx="184">
                  <c:v>1031.4349869288658</c:v>
                </c:pt>
                <c:pt idx="185">
                  <c:v>1031.4349869288658</c:v>
                </c:pt>
                <c:pt idx="186">
                  <c:v>1031.4349869288658</c:v>
                </c:pt>
                <c:pt idx="187">
                  <c:v>1031.4349869288658</c:v>
                </c:pt>
                <c:pt idx="188">
                  <c:v>1031.4349869288658</c:v>
                </c:pt>
                <c:pt idx="189">
                  <c:v>1031.4349869288658</c:v>
                </c:pt>
                <c:pt idx="190">
                  <c:v>1031.4349869288658</c:v>
                </c:pt>
                <c:pt idx="191">
                  <c:v>1031.4349869288658</c:v>
                </c:pt>
                <c:pt idx="192">
                  <c:v>1031.4349869288658</c:v>
                </c:pt>
                <c:pt idx="193">
                  <c:v>1031.4349869288658</c:v>
                </c:pt>
                <c:pt idx="194">
                  <c:v>1031.4349869288658</c:v>
                </c:pt>
                <c:pt idx="195">
                  <c:v>1031.4349869288658</c:v>
                </c:pt>
                <c:pt idx="196">
                  <c:v>1031.4349869288658</c:v>
                </c:pt>
                <c:pt idx="197">
                  <c:v>1031.4349869288658</c:v>
                </c:pt>
                <c:pt idx="198">
                  <c:v>1031.4349869288658</c:v>
                </c:pt>
                <c:pt idx="199">
                  <c:v>1031.4349869288658</c:v>
                </c:pt>
                <c:pt idx="200">
                  <c:v>1031.4349869288658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1.5401520172704612</c:v>
                </c:pt>
                <c:pt idx="2">
                  <c:v>1.9892217155613137</c:v>
                </c:pt>
                <c:pt idx="3">
                  <c:v>2.5697662976114644</c:v>
                </c:pt>
                <c:pt idx="4">
                  <c:v>3.3204266191146719</c:v>
                </c:pt>
                <c:pt idx="5">
                  <c:v>4.2912411920695499</c:v>
                </c:pt>
                <c:pt idx="6">
                  <c:v>5.5470193373039107</c:v>
                </c:pt>
                <c:pt idx="7">
                  <c:v>7.1717157055596017</c:v>
                </c:pt>
                <c:pt idx="8">
                  <c:v>9.2741042773234934</c:v>
                </c:pt>
                <c:pt idx="9">
                  <c:v>11.995138928042229</c:v>
                </c:pt>
                <c:pt idx="10">
                  <c:v>15.517503240327002</c:v>
                </c:pt>
                <c:pt idx="11">
                  <c:v>20.078002438257098</c:v>
                </c:pt>
                <c:pt idx="12">
                  <c:v>25.983645487800299</c:v>
                </c:pt>
                <c:pt idx="13">
                  <c:v>33.632519046542392</c:v>
                </c:pt>
                <c:pt idx="14">
                  <c:v>43.54088460661265</c:v>
                </c:pt>
                <c:pt idx="15">
                  <c:v>56.37835868582625</c:v>
                </c:pt>
                <c:pt idx="16">
                  <c:v>80.009850756409506</c:v>
                </c:pt>
                <c:pt idx="17">
                  <c:v>103.46250949744717</c:v>
                </c:pt>
                <c:pt idx="18">
                  <c:v>126.78303706138722</c:v>
                </c:pt>
                <c:pt idx="19">
                  <c:v>149.99929195346508</c:v>
                </c:pt>
                <c:pt idx="20">
                  <c:v>173.12972939788793</c:v>
                </c:pt>
                <c:pt idx="21">
                  <c:v>145.44267778009791</c:v>
                </c:pt>
                <c:pt idx="22">
                  <c:v>176.08967879849965</c:v>
                </c:pt>
                <c:pt idx="23">
                  <c:v>206.61117455953533</c:v>
                </c:pt>
                <c:pt idx="24">
                  <c:v>237.02834341277017</c:v>
                </c:pt>
                <c:pt idx="25">
                  <c:v>267.35646245970946</c:v>
                </c:pt>
                <c:pt idx="26">
                  <c:v>225.46142169594893</c:v>
                </c:pt>
                <c:pt idx="27">
                  <c:v>258.95106311415799</c:v>
                </c:pt>
                <c:pt idx="28">
                  <c:v>292.34275098927537</c:v>
                </c:pt>
                <c:pt idx="29">
                  <c:v>325.64924236885344</c:v>
                </c:pt>
                <c:pt idx="30">
                  <c:v>358.88046888229593</c:v>
                </c:pt>
                <c:pt idx="31">
                  <c:v>317.28135996753434</c:v>
                </c:pt>
                <c:pt idx="32">
                  <c:v>350.53069815322516</c:v>
                </c:pt>
                <c:pt idx="33">
                  <c:v>383.71087014379799</c:v>
                </c:pt>
                <c:pt idx="34">
                  <c:v>416.82869038167399</c:v>
                </c:pt>
                <c:pt idx="35">
                  <c:v>449.88980255887304</c:v>
                </c:pt>
                <c:pt idx="36">
                  <c:v>405.98958762292017</c:v>
                </c:pt>
                <c:pt idx="37">
                  <c:v>436.55585670476643</c:v>
                </c:pt>
                <c:pt idx="38">
                  <c:v>467.07621791591799</c:v>
                </c:pt>
                <c:pt idx="39">
                  <c:v>497.55408866588124</c:v>
                </c:pt>
                <c:pt idx="40">
                  <c:v>527.99243396951204</c:v>
                </c:pt>
                <c:pt idx="41">
                  <c:v>481.35576357331178</c:v>
                </c:pt>
                <c:pt idx="42">
                  <c:v>508.92478390943393</c:v>
                </c:pt>
                <c:pt idx="43">
                  <c:v>536.46225786984371</c:v>
                </c:pt>
                <c:pt idx="44">
                  <c:v>563.97003039051731</c:v>
                </c:pt>
                <c:pt idx="45">
                  <c:v>591.44975196766302</c:v>
                </c:pt>
                <c:pt idx="46">
                  <c:v>553.3935237413308</c:v>
                </c:pt>
                <c:pt idx="47">
                  <c:v>577.80938372005369</c:v>
                </c:pt>
                <c:pt idx="48">
                  <c:v>602.20372559681687</c:v>
                </c:pt>
                <c:pt idx="49">
                  <c:v>626.57754262977312</c:v>
                </c:pt>
                <c:pt idx="50">
                  <c:v>650.93174459168677</c:v>
                </c:pt>
                <c:pt idx="51">
                  <c:v>620.05422778083869</c:v>
                </c:pt>
                <c:pt idx="52">
                  <c:v>641.92100409974557</c:v>
                </c:pt>
                <c:pt idx="53">
                  <c:v>663.77240728055085</c:v>
                </c:pt>
                <c:pt idx="54">
                  <c:v>685.60901407399535</c:v>
                </c:pt>
                <c:pt idx="55">
                  <c:v>707.43136153825981</c:v>
                </c:pt>
                <c:pt idx="56">
                  <c:v>680.24697803352876</c:v>
                </c:pt>
                <c:pt idx="57">
                  <c:v>699.01035810899054</c:v>
                </c:pt>
                <c:pt idx="58">
                  <c:v>717.76343155300731</c:v>
                </c:pt>
                <c:pt idx="59">
                  <c:v>736.50650529926418</c:v>
                </c:pt>
                <c:pt idx="60">
                  <c:v>755.23986940180373</c:v>
                </c:pt>
                <c:pt idx="61">
                  <c:v>730.76987397862467</c:v>
                </c:pt>
                <c:pt idx="62">
                  <c:v>746.44784904686196</c:v>
                </c:pt>
                <c:pt idx="63">
                  <c:v>762.11912968976912</c:v>
                </c:pt>
                <c:pt idx="64">
                  <c:v>777.78387283678319</c:v>
                </c:pt>
                <c:pt idx="65">
                  <c:v>793.44222858644764</c:v>
                </c:pt>
                <c:pt idx="66">
                  <c:v>770.90746379250425</c:v>
                </c:pt>
                <c:pt idx="67">
                  <c:v>783.7042381640764</c:v>
                </c:pt>
                <c:pt idx="68">
                  <c:v>796.49678512512139</c:v>
                </c:pt>
                <c:pt idx="69">
                  <c:v>809.28518209095171</c:v>
                </c:pt>
                <c:pt idx="70">
                  <c:v>822.06950383259039</c:v>
                </c:pt>
                <c:pt idx="71">
                  <c:v>802.41431588556281</c:v>
                </c:pt>
                <c:pt idx="72">
                  <c:v>813.29264333512231</c:v>
                </c:pt>
                <c:pt idx="73">
                  <c:v>824.16803788737968</c:v>
                </c:pt>
                <c:pt idx="74">
                  <c:v>835.04054367373067</c:v>
                </c:pt>
                <c:pt idx="75">
                  <c:v>845.91020358342223</c:v>
                </c:pt>
                <c:pt idx="76">
                  <c:v>826.83874386124478</c:v>
                </c:pt>
                <c:pt idx="77">
                  <c:v>834.46837784693344</c:v>
                </c:pt>
                <c:pt idx="78">
                  <c:v>842.09660928248616</c:v>
                </c:pt>
                <c:pt idx="79">
                  <c:v>849.72345265872093</c:v>
                </c:pt>
                <c:pt idx="80">
                  <c:v>857.34892218523385</c:v>
                </c:pt>
                <c:pt idx="81">
                  <c:v>835.42198317841473</c:v>
                </c:pt>
                <c:pt idx="82">
                  <c:v>835.42198317841473</c:v>
                </c:pt>
                <c:pt idx="83">
                  <c:v>835.42198317841473</c:v>
                </c:pt>
                <c:pt idx="84">
                  <c:v>835.42198317841473</c:v>
                </c:pt>
                <c:pt idx="85">
                  <c:v>835.42198317841473</c:v>
                </c:pt>
                <c:pt idx="86">
                  <c:v>835.42198317841473</c:v>
                </c:pt>
                <c:pt idx="87">
                  <c:v>835.42198317841473</c:v>
                </c:pt>
                <c:pt idx="88">
                  <c:v>835.42198317841473</c:v>
                </c:pt>
                <c:pt idx="89">
                  <c:v>835.42198317841473</c:v>
                </c:pt>
                <c:pt idx="90">
                  <c:v>835.42198317841473</c:v>
                </c:pt>
                <c:pt idx="91">
                  <c:v>835.42198317841473</c:v>
                </c:pt>
                <c:pt idx="92">
                  <c:v>835.42198317841473</c:v>
                </c:pt>
                <c:pt idx="93">
                  <c:v>835.42198317841473</c:v>
                </c:pt>
                <c:pt idx="94">
                  <c:v>835.42198317841473</c:v>
                </c:pt>
                <c:pt idx="95">
                  <c:v>835.42198317841473</c:v>
                </c:pt>
                <c:pt idx="96">
                  <c:v>835.42198317841473</c:v>
                </c:pt>
                <c:pt idx="97">
                  <c:v>835.42198317841473</c:v>
                </c:pt>
                <c:pt idx="98">
                  <c:v>835.42198317841473</c:v>
                </c:pt>
                <c:pt idx="99">
                  <c:v>835.42198317841473</c:v>
                </c:pt>
                <c:pt idx="100">
                  <c:v>835.42198317841473</c:v>
                </c:pt>
                <c:pt idx="101">
                  <c:v>835.42198317841473</c:v>
                </c:pt>
                <c:pt idx="102">
                  <c:v>835.42198317841473</c:v>
                </c:pt>
                <c:pt idx="103">
                  <c:v>835.42198317841473</c:v>
                </c:pt>
                <c:pt idx="104">
                  <c:v>835.42198317841473</c:v>
                </c:pt>
                <c:pt idx="105">
                  <c:v>835.42198317841473</c:v>
                </c:pt>
                <c:pt idx="106">
                  <c:v>835.42198317841473</c:v>
                </c:pt>
                <c:pt idx="107">
                  <c:v>835.42198317841473</c:v>
                </c:pt>
                <c:pt idx="108">
                  <c:v>835.42198317841473</c:v>
                </c:pt>
                <c:pt idx="109">
                  <c:v>835.42198317841473</c:v>
                </c:pt>
                <c:pt idx="110">
                  <c:v>835.42198317841473</c:v>
                </c:pt>
                <c:pt idx="111">
                  <c:v>835.42198317841473</c:v>
                </c:pt>
                <c:pt idx="112">
                  <c:v>835.42198317841473</c:v>
                </c:pt>
                <c:pt idx="113">
                  <c:v>835.42198317841473</c:v>
                </c:pt>
                <c:pt idx="114">
                  <c:v>835.42198317841473</c:v>
                </c:pt>
                <c:pt idx="115">
                  <c:v>835.42198317841473</c:v>
                </c:pt>
                <c:pt idx="116">
                  <c:v>835.42198317841473</c:v>
                </c:pt>
                <c:pt idx="117">
                  <c:v>835.42198317841473</c:v>
                </c:pt>
                <c:pt idx="118">
                  <c:v>835.42198317841473</c:v>
                </c:pt>
                <c:pt idx="119">
                  <c:v>835.42198317841473</c:v>
                </c:pt>
                <c:pt idx="120">
                  <c:v>835.42198317841473</c:v>
                </c:pt>
                <c:pt idx="121">
                  <c:v>835.42198317841473</c:v>
                </c:pt>
                <c:pt idx="122">
                  <c:v>835.42198317841473</c:v>
                </c:pt>
                <c:pt idx="123">
                  <c:v>835.42198317841473</c:v>
                </c:pt>
                <c:pt idx="124">
                  <c:v>835.42198317841473</c:v>
                </c:pt>
                <c:pt idx="125">
                  <c:v>835.42198317841473</c:v>
                </c:pt>
                <c:pt idx="126">
                  <c:v>835.42198317841473</c:v>
                </c:pt>
                <c:pt idx="127">
                  <c:v>835.42198317841473</c:v>
                </c:pt>
                <c:pt idx="128">
                  <c:v>835.42198317841473</c:v>
                </c:pt>
                <c:pt idx="129">
                  <c:v>835.42198317841473</c:v>
                </c:pt>
                <c:pt idx="130">
                  <c:v>835.42198317841473</c:v>
                </c:pt>
                <c:pt idx="131">
                  <c:v>835.42198317841473</c:v>
                </c:pt>
                <c:pt idx="132">
                  <c:v>835.42198317841473</c:v>
                </c:pt>
                <c:pt idx="133">
                  <c:v>835.42198317841473</c:v>
                </c:pt>
                <c:pt idx="134">
                  <c:v>835.42198317841473</c:v>
                </c:pt>
                <c:pt idx="135">
                  <c:v>835.42198317841473</c:v>
                </c:pt>
                <c:pt idx="136">
                  <c:v>835.42198317841473</c:v>
                </c:pt>
                <c:pt idx="137">
                  <c:v>835.42198317841473</c:v>
                </c:pt>
                <c:pt idx="138">
                  <c:v>835.42198317841473</c:v>
                </c:pt>
                <c:pt idx="139">
                  <c:v>835.42198317841473</c:v>
                </c:pt>
                <c:pt idx="140">
                  <c:v>835.42198317841473</c:v>
                </c:pt>
                <c:pt idx="141">
                  <c:v>835.42198317841473</c:v>
                </c:pt>
                <c:pt idx="142">
                  <c:v>835.42198317841473</c:v>
                </c:pt>
                <c:pt idx="143">
                  <c:v>835.42198317841473</c:v>
                </c:pt>
                <c:pt idx="144">
                  <c:v>835.42198317841473</c:v>
                </c:pt>
                <c:pt idx="145">
                  <c:v>835.42198317841473</c:v>
                </c:pt>
                <c:pt idx="146">
                  <c:v>835.42198317841473</c:v>
                </c:pt>
                <c:pt idx="147">
                  <c:v>835.42198317841473</c:v>
                </c:pt>
                <c:pt idx="148">
                  <c:v>835.42198317841473</c:v>
                </c:pt>
                <c:pt idx="149">
                  <c:v>835.42198317841473</c:v>
                </c:pt>
                <c:pt idx="150">
                  <c:v>835.42198317841473</c:v>
                </c:pt>
                <c:pt idx="151">
                  <c:v>835.42198317841473</c:v>
                </c:pt>
                <c:pt idx="152">
                  <c:v>835.42198317841473</c:v>
                </c:pt>
                <c:pt idx="153">
                  <c:v>835.42198317841473</c:v>
                </c:pt>
                <c:pt idx="154">
                  <c:v>835.42198317841473</c:v>
                </c:pt>
                <c:pt idx="155">
                  <c:v>835.42198317841473</c:v>
                </c:pt>
                <c:pt idx="156">
                  <c:v>835.42198317841473</c:v>
                </c:pt>
                <c:pt idx="157">
                  <c:v>835.42198317841473</c:v>
                </c:pt>
                <c:pt idx="158">
                  <c:v>835.42198317841473</c:v>
                </c:pt>
                <c:pt idx="159">
                  <c:v>835.42198317841473</c:v>
                </c:pt>
                <c:pt idx="160">
                  <c:v>835.42198317841473</c:v>
                </c:pt>
                <c:pt idx="161">
                  <c:v>835.42198317841473</c:v>
                </c:pt>
                <c:pt idx="162">
                  <c:v>835.42198317841473</c:v>
                </c:pt>
                <c:pt idx="163">
                  <c:v>835.42198317841473</c:v>
                </c:pt>
                <c:pt idx="164">
                  <c:v>835.42198317841473</c:v>
                </c:pt>
                <c:pt idx="165">
                  <c:v>835.42198317841473</c:v>
                </c:pt>
                <c:pt idx="166">
                  <c:v>835.42198317841473</c:v>
                </c:pt>
                <c:pt idx="167">
                  <c:v>835.42198317841473</c:v>
                </c:pt>
                <c:pt idx="168">
                  <c:v>835.42198317841473</c:v>
                </c:pt>
                <c:pt idx="169">
                  <c:v>835.42198317841473</c:v>
                </c:pt>
                <c:pt idx="170">
                  <c:v>835.42198317841473</c:v>
                </c:pt>
                <c:pt idx="171">
                  <c:v>835.42198317841473</c:v>
                </c:pt>
                <c:pt idx="172">
                  <c:v>835.42198317841473</c:v>
                </c:pt>
                <c:pt idx="173">
                  <c:v>835.42198317841473</c:v>
                </c:pt>
                <c:pt idx="174">
                  <c:v>835.42198317841473</c:v>
                </c:pt>
                <c:pt idx="175">
                  <c:v>835.42198317841473</c:v>
                </c:pt>
                <c:pt idx="176">
                  <c:v>835.42198317841473</c:v>
                </c:pt>
                <c:pt idx="177">
                  <c:v>835.42198317841473</c:v>
                </c:pt>
                <c:pt idx="178">
                  <c:v>835.42198317841473</c:v>
                </c:pt>
                <c:pt idx="179">
                  <c:v>835.42198317841473</c:v>
                </c:pt>
                <c:pt idx="180">
                  <c:v>835.42198317841473</c:v>
                </c:pt>
                <c:pt idx="181">
                  <c:v>835.42198317841473</c:v>
                </c:pt>
                <c:pt idx="182">
                  <c:v>835.42198317841473</c:v>
                </c:pt>
                <c:pt idx="183">
                  <c:v>835.42198317841473</c:v>
                </c:pt>
                <c:pt idx="184">
                  <c:v>835.42198317841473</c:v>
                </c:pt>
                <c:pt idx="185">
                  <c:v>835.42198317841473</c:v>
                </c:pt>
                <c:pt idx="186">
                  <c:v>835.42198317841473</c:v>
                </c:pt>
                <c:pt idx="187">
                  <c:v>835.42198317841473</c:v>
                </c:pt>
                <c:pt idx="188">
                  <c:v>835.42198317841473</c:v>
                </c:pt>
                <c:pt idx="189">
                  <c:v>835.42198317841473</c:v>
                </c:pt>
                <c:pt idx="190">
                  <c:v>835.42198317841473</c:v>
                </c:pt>
                <c:pt idx="191">
                  <c:v>835.42198317841473</c:v>
                </c:pt>
                <c:pt idx="192">
                  <c:v>835.42198317841473</c:v>
                </c:pt>
                <c:pt idx="193">
                  <c:v>835.42198317841473</c:v>
                </c:pt>
                <c:pt idx="194">
                  <c:v>835.42198317841473</c:v>
                </c:pt>
                <c:pt idx="195">
                  <c:v>835.42198317841473</c:v>
                </c:pt>
                <c:pt idx="196">
                  <c:v>835.42198317841473</c:v>
                </c:pt>
                <c:pt idx="197">
                  <c:v>835.42198317841473</c:v>
                </c:pt>
                <c:pt idx="198">
                  <c:v>835.42198317841473</c:v>
                </c:pt>
                <c:pt idx="199">
                  <c:v>835.42198317841473</c:v>
                </c:pt>
                <c:pt idx="200">
                  <c:v>835.42198317841473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3.444595553268627</c:v>
                </c:pt>
                <c:pt idx="2">
                  <c:v>4.3448796456548875</c:v>
                </c:pt>
                <c:pt idx="3">
                  <c:v>5.4813697685251768</c:v>
                </c:pt>
                <c:pt idx="4">
                  <c:v>6.916262672339287</c:v>
                </c:pt>
                <c:pt idx="5">
                  <c:v>8.7281875076996229</c:v>
                </c:pt>
                <c:pt idx="6">
                  <c:v>11.016560750318106</c:v>
                </c:pt>
                <c:pt idx="7">
                  <c:v>13.907098562401004</c:v>
                </c:pt>
                <c:pt idx="8">
                  <c:v>17.558795010986564</c:v>
                </c:pt>
                <c:pt idx="9">
                  <c:v>22.172756942655386</c:v>
                </c:pt>
                <c:pt idx="10">
                  <c:v>28.003390743337203</c:v>
                </c:pt>
                <c:pt idx="11">
                  <c:v>35.37256860528403</c:v>
                </c:pt>
                <c:pt idx="12">
                  <c:v>44.687569782987396</c:v>
                </c:pt>
                <c:pt idx="13">
                  <c:v>56.463805164361467</c:v>
                </c:pt>
                <c:pt idx="14">
                  <c:v>71.353603390162149</c:v>
                </c:pt>
                <c:pt idx="15">
                  <c:v>90.182679048300756</c:v>
                </c:pt>
                <c:pt idx="16">
                  <c:v>82.108927332873904</c:v>
                </c:pt>
                <c:pt idx="17">
                  <c:v>109.58338962490957</c:v>
                </c:pt>
                <c:pt idx="18">
                  <c:v>136.88730043188644</c:v>
                </c:pt>
                <c:pt idx="19">
                  <c:v>164.05970215478595</c:v>
                </c:pt>
                <c:pt idx="20">
                  <c:v>191.12551298630106</c:v>
                </c:pt>
                <c:pt idx="21">
                  <c:v>155.17115527031999</c:v>
                </c:pt>
                <c:pt idx="22">
                  <c:v>184.60112685516569</c:v>
                </c:pt>
                <c:pt idx="23">
                  <c:v>213.92127855377194</c:v>
                </c:pt>
                <c:pt idx="24">
                  <c:v>243.14879513913687</c:v>
                </c:pt>
                <c:pt idx="25">
                  <c:v>272.29637963914479</c:v>
                </c:pt>
                <c:pt idx="26">
                  <c:v>234.80672277223437</c:v>
                </c:pt>
                <c:pt idx="27">
                  <c:v>262.12628066004174</c:v>
                </c:pt>
                <c:pt idx="28">
                  <c:v>289.3815593327011</c:v>
                </c:pt>
                <c:pt idx="29">
                  <c:v>316.579460751206</c:v>
                </c:pt>
                <c:pt idx="30">
                  <c:v>343.72560367250838</c:v>
                </c:pt>
                <c:pt idx="31">
                  <c:v>304.13970022013865</c:v>
                </c:pt>
                <c:pt idx="32">
                  <c:v>329.00839496171125</c:v>
                </c:pt>
                <c:pt idx="33">
                  <c:v>353.83561455169524</c:v>
                </c:pt>
                <c:pt idx="34">
                  <c:v>378.62467597910853</c:v>
                </c:pt>
                <c:pt idx="35">
                  <c:v>403.3784266253918</c:v>
                </c:pt>
                <c:pt idx="36">
                  <c:v>361.18436335857842</c:v>
                </c:pt>
                <c:pt idx="37">
                  <c:v>383.21128967339388</c:v>
                </c:pt>
                <c:pt idx="38">
                  <c:v>405.21070313365345</c:v>
                </c:pt>
                <c:pt idx="39">
                  <c:v>427.18430644135782</c:v>
                </c:pt>
                <c:pt idx="40">
                  <c:v>449.13361294375403</c:v>
                </c:pt>
                <c:pt idx="41">
                  <c:v>403.83651259651879</c:v>
                </c:pt>
                <c:pt idx="42">
                  <c:v>422.60852377532797</c:v>
                </c:pt>
                <c:pt idx="43">
                  <c:v>441.36259093273435</c:v>
                </c:pt>
                <c:pt idx="44">
                  <c:v>460.09958341480302</c:v>
                </c:pt>
                <c:pt idx="45">
                  <c:v>478.82029402342147</c:v>
                </c:pt>
                <c:pt idx="46">
                  <c:v>445.0199044322996</c:v>
                </c:pt>
                <c:pt idx="47">
                  <c:v>461.46993442600098</c:v>
                </c:pt>
                <c:pt idx="48">
                  <c:v>477.90745517780118</c:v>
                </c:pt>
                <c:pt idx="49">
                  <c:v>494.33295733654887</c:v>
                </c:pt>
                <c:pt idx="50">
                  <c:v>510.74689630015109</c:v>
                </c:pt>
                <c:pt idx="51">
                  <c:v>485.66541136738351</c:v>
                </c:pt>
                <c:pt idx="52">
                  <c:v>499.34953422631725</c:v>
                </c:pt>
                <c:pt idx="53">
                  <c:v>513.02571977154423</c:v>
                </c:pt>
                <c:pt idx="54">
                  <c:v>526.69420935002211</c:v>
                </c:pt>
                <c:pt idx="55">
                  <c:v>540.35523076412721</c:v>
                </c:pt>
                <c:pt idx="56">
                  <c:v>522.59445674869664</c:v>
                </c:pt>
                <c:pt idx="57">
                  <c:v>534.43635766098805</c:v>
                </c:pt>
                <c:pt idx="58">
                  <c:v>546.2727420952865</c:v>
                </c:pt>
                <c:pt idx="59">
                  <c:v>558.10374640587258</c:v>
                </c:pt>
                <c:pt idx="60">
                  <c:v>569.92950069565927</c:v>
                </c:pt>
                <c:pt idx="61">
                  <c:v>552.64394298292098</c:v>
                </c:pt>
                <c:pt idx="62">
                  <c:v>562.65272783266209</c:v>
                </c:pt>
                <c:pt idx="63">
                  <c:v>572.65778858693648</c:v>
                </c:pt>
                <c:pt idx="64">
                  <c:v>582.65919947929456</c:v>
                </c:pt>
                <c:pt idx="65">
                  <c:v>592.65703198720132</c:v>
                </c:pt>
                <c:pt idx="66">
                  <c:v>576.29508375625187</c:v>
                </c:pt>
                <c:pt idx="67">
                  <c:v>584.93174584336964</c:v>
                </c:pt>
                <c:pt idx="68">
                  <c:v>593.56575081096798</c:v>
                </c:pt>
                <c:pt idx="69">
                  <c:v>602.19714276019147</c:v>
                </c:pt>
                <c:pt idx="70">
                  <c:v>610.82596442485954</c:v>
                </c:pt>
                <c:pt idx="71">
                  <c:v>595.83742131648489</c:v>
                </c:pt>
                <c:pt idx="72">
                  <c:v>603.55975808567723</c:v>
                </c:pt>
                <c:pt idx="73">
                  <c:v>611.2800425254012</c:v>
                </c:pt>
                <c:pt idx="74">
                  <c:v>618.99830421290517</c:v>
                </c:pt>
                <c:pt idx="75">
                  <c:v>626.7145719276507</c:v>
                </c:pt>
                <c:pt idx="76">
                  <c:v>612.64223485726723</c:v>
                </c:pt>
                <c:pt idx="77">
                  <c:v>618.99830421290517</c:v>
                </c:pt>
                <c:pt idx="78">
                  <c:v>625.35302126877593</c:v>
                </c:pt>
                <c:pt idx="79">
                  <c:v>631.70640170705281</c:v>
                </c:pt>
                <c:pt idx="80">
                  <c:v>638.05846086868826</c:v>
                </c:pt>
                <c:pt idx="81">
                  <c:v>619.90620335950723</c:v>
                </c:pt>
                <c:pt idx="82">
                  <c:v>619.90620335950723</c:v>
                </c:pt>
                <c:pt idx="83">
                  <c:v>619.90620335950723</c:v>
                </c:pt>
                <c:pt idx="84">
                  <c:v>619.90620335950723</c:v>
                </c:pt>
                <c:pt idx="85">
                  <c:v>619.90620335950723</c:v>
                </c:pt>
                <c:pt idx="86">
                  <c:v>619.90620335950723</c:v>
                </c:pt>
                <c:pt idx="87">
                  <c:v>619.90620335950723</c:v>
                </c:pt>
                <c:pt idx="88">
                  <c:v>619.90620335950723</c:v>
                </c:pt>
                <c:pt idx="89">
                  <c:v>619.90620335950723</c:v>
                </c:pt>
                <c:pt idx="90">
                  <c:v>619.90620335950723</c:v>
                </c:pt>
                <c:pt idx="91">
                  <c:v>619.90620335950723</c:v>
                </c:pt>
                <c:pt idx="92">
                  <c:v>619.90620335950723</c:v>
                </c:pt>
                <c:pt idx="93">
                  <c:v>619.90620335950723</c:v>
                </c:pt>
                <c:pt idx="94">
                  <c:v>619.90620335950723</c:v>
                </c:pt>
                <c:pt idx="95">
                  <c:v>619.90620335950723</c:v>
                </c:pt>
                <c:pt idx="96">
                  <c:v>619.90620335950723</c:v>
                </c:pt>
                <c:pt idx="97">
                  <c:v>619.90620335950723</c:v>
                </c:pt>
                <c:pt idx="98">
                  <c:v>619.90620335950723</c:v>
                </c:pt>
                <c:pt idx="99">
                  <c:v>619.90620335950723</c:v>
                </c:pt>
                <c:pt idx="100">
                  <c:v>619.90620335950723</c:v>
                </c:pt>
                <c:pt idx="101">
                  <c:v>619.90620335950723</c:v>
                </c:pt>
                <c:pt idx="102">
                  <c:v>619.90620335950723</c:v>
                </c:pt>
                <c:pt idx="103">
                  <c:v>619.90620335950723</c:v>
                </c:pt>
                <c:pt idx="104">
                  <c:v>619.90620335950723</c:v>
                </c:pt>
                <c:pt idx="105">
                  <c:v>619.90620335950723</c:v>
                </c:pt>
                <c:pt idx="106">
                  <c:v>619.90620335950723</c:v>
                </c:pt>
                <c:pt idx="107">
                  <c:v>619.90620335950723</c:v>
                </c:pt>
                <c:pt idx="108">
                  <c:v>619.90620335950723</c:v>
                </c:pt>
                <c:pt idx="109">
                  <c:v>619.90620335950723</c:v>
                </c:pt>
                <c:pt idx="110">
                  <c:v>619.90620335950723</c:v>
                </c:pt>
                <c:pt idx="111">
                  <c:v>619.90620335950723</c:v>
                </c:pt>
                <c:pt idx="112">
                  <c:v>619.90620335950723</c:v>
                </c:pt>
                <c:pt idx="113">
                  <c:v>619.90620335950723</c:v>
                </c:pt>
                <c:pt idx="114">
                  <c:v>619.90620335950723</c:v>
                </c:pt>
                <c:pt idx="115">
                  <c:v>619.90620335950723</c:v>
                </c:pt>
                <c:pt idx="116">
                  <c:v>619.90620335950723</c:v>
                </c:pt>
                <c:pt idx="117">
                  <c:v>619.90620335950723</c:v>
                </c:pt>
                <c:pt idx="118">
                  <c:v>619.90620335950723</c:v>
                </c:pt>
                <c:pt idx="119">
                  <c:v>619.90620335950723</c:v>
                </c:pt>
                <c:pt idx="120">
                  <c:v>619.90620335950723</c:v>
                </c:pt>
                <c:pt idx="121">
                  <c:v>619.90620335950723</c:v>
                </c:pt>
                <c:pt idx="122">
                  <c:v>619.90620335950723</c:v>
                </c:pt>
                <c:pt idx="123">
                  <c:v>619.90620335950723</c:v>
                </c:pt>
                <c:pt idx="124">
                  <c:v>619.90620335950723</c:v>
                </c:pt>
                <c:pt idx="125">
                  <c:v>619.90620335950723</c:v>
                </c:pt>
                <c:pt idx="126">
                  <c:v>619.90620335950723</c:v>
                </c:pt>
                <c:pt idx="127">
                  <c:v>619.90620335950723</c:v>
                </c:pt>
                <c:pt idx="128">
                  <c:v>619.90620335950723</c:v>
                </c:pt>
                <c:pt idx="129">
                  <c:v>619.90620335950723</c:v>
                </c:pt>
                <c:pt idx="130">
                  <c:v>619.90620335950723</c:v>
                </c:pt>
                <c:pt idx="131">
                  <c:v>619.90620335950723</c:v>
                </c:pt>
                <c:pt idx="132">
                  <c:v>619.90620335950723</c:v>
                </c:pt>
                <c:pt idx="133">
                  <c:v>619.90620335950723</c:v>
                </c:pt>
                <c:pt idx="134">
                  <c:v>619.90620335950723</c:v>
                </c:pt>
                <c:pt idx="135">
                  <c:v>619.90620335950723</c:v>
                </c:pt>
                <c:pt idx="136">
                  <c:v>619.90620335950723</c:v>
                </c:pt>
                <c:pt idx="137">
                  <c:v>619.90620335950723</c:v>
                </c:pt>
                <c:pt idx="138">
                  <c:v>619.90620335950723</c:v>
                </c:pt>
                <c:pt idx="139">
                  <c:v>619.90620335950723</c:v>
                </c:pt>
                <c:pt idx="140">
                  <c:v>619.90620335950723</c:v>
                </c:pt>
                <c:pt idx="141">
                  <c:v>619.90620335950723</c:v>
                </c:pt>
                <c:pt idx="142">
                  <c:v>619.90620335950723</c:v>
                </c:pt>
                <c:pt idx="143">
                  <c:v>619.90620335950723</c:v>
                </c:pt>
                <c:pt idx="144">
                  <c:v>619.90620335950723</c:v>
                </c:pt>
                <c:pt idx="145">
                  <c:v>619.90620335950723</c:v>
                </c:pt>
                <c:pt idx="146">
                  <c:v>619.90620335950723</c:v>
                </c:pt>
                <c:pt idx="147">
                  <c:v>619.90620335950723</c:v>
                </c:pt>
                <c:pt idx="148">
                  <c:v>619.90620335950723</c:v>
                </c:pt>
                <c:pt idx="149">
                  <c:v>619.90620335950723</c:v>
                </c:pt>
                <c:pt idx="150">
                  <c:v>619.90620335950723</c:v>
                </c:pt>
                <c:pt idx="151">
                  <c:v>619.90620335950723</c:v>
                </c:pt>
                <c:pt idx="152">
                  <c:v>619.90620335950723</c:v>
                </c:pt>
                <c:pt idx="153">
                  <c:v>619.90620335950723</c:v>
                </c:pt>
                <c:pt idx="154">
                  <c:v>619.90620335950723</c:v>
                </c:pt>
                <c:pt idx="155">
                  <c:v>619.90620335950723</c:v>
                </c:pt>
                <c:pt idx="156">
                  <c:v>619.90620335950723</c:v>
                </c:pt>
                <c:pt idx="157">
                  <c:v>619.90620335950723</c:v>
                </c:pt>
                <c:pt idx="158">
                  <c:v>619.90620335950723</c:v>
                </c:pt>
                <c:pt idx="159">
                  <c:v>619.90620335950723</c:v>
                </c:pt>
                <c:pt idx="160">
                  <c:v>619.90620335950723</c:v>
                </c:pt>
                <c:pt idx="161">
                  <c:v>619.90620335950723</c:v>
                </c:pt>
                <c:pt idx="162">
                  <c:v>619.90620335950723</c:v>
                </c:pt>
                <c:pt idx="163">
                  <c:v>619.90620335950723</c:v>
                </c:pt>
                <c:pt idx="164">
                  <c:v>619.90620335950723</c:v>
                </c:pt>
                <c:pt idx="165">
                  <c:v>619.90620335950723</c:v>
                </c:pt>
                <c:pt idx="166">
                  <c:v>619.90620335950723</c:v>
                </c:pt>
                <c:pt idx="167">
                  <c:v>619.90620335950723</c:v>
                </c:pt>
                <c:pt idx="168">
                  <c:v>619.90620335950723</c:v>
                </c:pt>
                <c:pt idx="169">
                  <c:v>619.90620335950723</c:v>
                </c:pt>
                <c:pt idx="170">
                  <c:v>619.90620335950723</c:v>
                </c:pt>
                <c:pt idx="171">
                  <c:v>619.90620335950723</c:v>
                </c:pt>
                <c:pt idx="172">
                  <c:v>619.90620335950723</c:v>
                </c:pt>
                <c:pt idx="173">
                  <c:v>619.90620335950723</c:v>
                </c:pt>
                <c:pt idx="174">
                  <c:v>619.90620335950723</c:v>
                </c:pt>
                <c:pt idx="175">
                  <c:v>619.90620335950723</c:v>
                </c:pt>
                <c:pt idx="176">
                  <c:v>619.90620335950723</c:v>
                </c:pt>
                <c:pt idx="177">
                  <c:v>619.90620335950723</c:v>
                </c:pt>
                <c:pt idx="178">
                  <c:v>619.90620335950723</c:v>
                </c:pt>
                <c:pt idx="179">
                  <c:v>619.90620335950723</c:v>
                </c:pt>
                <c:pt idx="180">
                  <c:v>619.90620335950723</c:v>
                </c:pt>
                <c:pt idx="181">
                  <c:v>619.90620335950723</c:v>
                </c:pt>
                <c:pt idx="182">
                  <c:v>619.90620335950723</c:v>
                </c:pt>
                <c:pt idx="183">
                  <c:v>619.90620335950723</c:v>
                </c:pt>
                <c:pt idx="184">
                  <c:v>619.90620335950723</c:v>
                </c:pt>
                <c:pt idx="185">
                  <c:v>619.90620335950723</c:v>
                </c:pt>
                <c:pt idx="186">
                  <c:v>619.90620335950723</c:v>
                </c:pt>
                <c:pt idx="187">
                  <c:v>619.90620335950723</c:v>
                </c:pt>
                <c:pt idx="188">
                  <c:v>619.90620335950723</c:v>
                </c:pt>
                <c:pt idx="189">
                  <c:v>619.90620335950723</c:v>
                </c:pt>
                <c:pt idx="190">
                  <c:v>619.90620335950723</c:v>
                </c:pt>
                <c:pt idx="191">
                  <c:v>619.90620335950723</c:v>
                </c:pt>
                <c:pt idx="192">
                  <c:v>619.90620335950723</c:v>
                </c:pt>
                <c:pt idx="193">
                  <c:v>619.90620335950723</c:v>
                </c:pt>
                <c:pt idx="194">
                  <c:v>619.90620335950723</c:v>
                </c:pt>
                <c:pt idx="195">
                  <c:v>619.90620335950723</c:v>
                </c:pt>
                <c:pt idx="196">
                  <c:v>619.90620335950723</c:v>
                </c:pt>
                <c:pt idx="197">
                  <c:v>619.90620335950723</c:v>
                </c:pt>
                <c:pt idx="198">
                  <c:v>619.90620335950723</c:v>
                </c:pt>
                <c:pt idx="199">
                  <c:v>619.90620335950723</c:v>
                </c:pt>
                <c:pt idx="200">
                  <c:v>619.90620335950723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1.5662654077622691</c:v>
                </c:pt>
                <c:pt idx="2">
                  <c:v>2.0022686974934745</c:v>
                </c:pt>
                <c:pt idx="3">
                  <c:v>2.5601358738617885</c:v>
                </c:pt>
                <c:pt idx="4">
                  <c:v>3.2740584706490359</c:v>
                </c:pt>
                <c:pt idx="5">
                  <c:v>4.1878554875977096</c:v>
                </c:pt>
                <c:pt idx="6">
                  <c:v>5.3576932319294466</c:v>
                </c:pt>
                <c:pt idx="7">
                  <c:v>6.8555758875977437</c:v>
                </c:pt>
                <c:pt idx="8">
                  <c:v>8.7738258268839733</c:v>
                </c:pt>
                <c:pt idx="9">
                  <c:v>11.230835074250992</c:v>
                </c:pt>
                <c:pt idx="10">
                  <c:v>14.378449544648545</c:v>
                </c:pt>
                <c:pt idx="11">
                  <c:v>18.411450805970173</c:v>
                </c:pt>
                <c:pt idx="12">
                  <c:v>23.579732717920521</c:v>
                </c:pt>
                <c:pt idx="13">
                  <c:v>30.203940818281627</c:v>
                </c:pt>
                <c:pt idx="14">
                  <c:v>38.695561625288114</c:v>
                </c:pt>
                <c:pt idx="15">
                  <c:v>49.582731081946861</c:v>
                </c:pt>
                <c:pt idx="16">
                  <c:v>67.934991888930114</c:v>
                </c:pt>
                <c:pt idx="17">
                  <c:v>86.158510470515978</c:v>
                </c:pt>
                <c:pt idx="18">
                  <c:v>104.28461245280988</c:v>
                </c:pt>
                <c:pt idx="19">
                  <c:v>122.33269980817094</c:v>
                </c:pt>
                <c:pt idx="20">
                  <c:v>140.31593562076515</c:v>
                </c:pt>
                <c:pt idx="21">
                  <c:v>158.44725261766806</c:v>
                </c:pt>
                <c:pt idx="22">
                  <c:v>181.60054396431894</c:v>
                </c:pt>
                <c:pt idx="23">
                  <c:v>204.68470429512661</c:v>
                </c:pt>
                <c:pt idx="24">
                  <c:v>227.70863017246904</c:v>
                </c:pt>
                <c:pt idx="25">
                  <c:v>250.67926877807736</c:v>
                </c:pt>
                <c:pt idx="26">
                  <c:v>212.97177773051013</c:v>
                </c:pt>
                <c:pt idx="27">
                  <c:v>238.79723773455598</c:v>
                </c:pt>
                <c:pt idx="28">
                  <c:v>264.55905752945108</c:v>
                </c:pt>
                <c:pt idx="29">
                  <c:v>290.26430348393382</c:v>
                </c:pt>
                <c:pt idx="30">
                  <c:v>315.91868734548376</c:v>
                </c:pt>
                <c:pt idx="31">
                  <c:v>279.0248271673409</c:v>
                </c:pt>
                <c:pt idx="32">
                  <c:v>305.30201751370748</c:v>
                </c:pt>
                <c:pt idx="33">
                  <c:v>331.52892903575224</c:v>
                </c:pt>
                <c:pt idx="34">
                  <c:v>357.71009532310586</c:v>
                </c:pt>
                <c:pt idx="35">
                  <c:v>383.84933229384143</c:v>
                </c:pt>
                <c:pt idx="36">
                  <c:v>346.32365295129557</c:v>
                </c:pt>
                <c:pt idx="37">
                  <c:v>371.68262431492644</c:v>
                </c:pt>
                <c:pt idx="38">
                  <c:v>397.00388252467866</c:v>
                </c:pt>
                <c:pt idx="39">
                  <c:v>422.29016891510395</c:v>
                </c:pt>
                <c:pt idx="40">
                  <c:v>447.54386995067085</c:v>
                </c:pt>
                <c:pt idx="41">
                  <c:v>408.95436431597773</c:v>
                </c:pt>
                <c:pt idx="42">
                  <c:v>433.03181736772245</c:v>
                </c:pt>
                <c:pt idx="43">
                  <c:v>457.08053131224602</c:v>
                </c:pt>
                <c:pt idx="44">
                  <c:v>481.10222941810252</c:v>
                </c:pt>
                <c:pt idx="45">
                  <c:v>505.09844897378457</c:v>
                </c:pt>
                <c:pt idx="46">
                  <c:v>465.22306071546291</c:v>
                </c:pt>
                <c:pt idx="47">
                  <c:v>487.84748036508421</c:v>
                </c:pt>
                <c:pt idx="48">
                  <c:v>510.44964264087201</c:v>
                </c:pt>
                <c:pt idx="49">
                  <c:v>533.03067078806453</c:v>
                </c:pt>
                <c:pt idx="50">
                  <c:v>555.59158520777839</c:v>
                </c:pt>
                <c:pt idx="51">
                  <c:v>514.61086214265538</c:v>
                </c:pt>
                <c:pt idx="52">
                  <c:v>536.00034040625997</c:v>
                </c:pt>
                <c:pt idx="53">
                  <c:v>557.37188141896695</c:v>
                </c:pt>
                <c:pt idx="54">
                  <c:v>578.72626910034842</c:v>
                </c:pt>
                <c:pt idx="55">
                  <c:v>600.06422485487667</c:v>
                </c:pt>
                <c:pt idx="56">
                  <c:v>560.53655870248667</c:v>
                </c:pt>
                <c:pt idx="57">
                  <c:v>580.30741343620048</c:v>
                </c:pt>
                <c:pt idx="58">
                  <c:v>600.06422485487667</c:v>
                </c:pt>
                <c:pt idx="59">
                  <c:v>619.80752000507778</c:v>
                </c:pt>
                <c:pt idx="60">
                  <c:v>639.53778964906974</c:v>
                </c:pt>
                <c:pt idx="61">
                  <c:v>605.59368819098427</c:v>
                </c:pt>
                <c:pt idx="62">
                  <c:v>623.95194130359994</c:v>
                </c:pt>
                <c:pt idx="63">
                  <c:v>642.29901441291406</c:v>
                </c:pt>
                <c:pt idx="64">
                  <c:v>660.63527156703685</c:v>
                </c:pt>
                <c:pt idx="65">
                  <c:v>678.96105497560313</c:v>
                </c:pt>
                <c:pt idx="66">
                  <c:v>648.60946697820702</c:v>
                </c:pt>
                <c:pt idx="67">
                  <c:v>665.5625730214748</c:v>
                </c:pt>
                <c:pt idx="68">
                  <c:v>682.50679856649663</c:v>
                </c:pt>
                <c:pt idx="69">
                  <c:v>699.44239495532054</c:v>
                </c:pt>
                <c:pt idx="70">
                  <c:v>716.36960037654364</c:v>
                </c:pt>
                <c:pt idx="71">
                  <c:v>687.62776149155127</c:v>
                </c:pt>
                <c:pt idx="72">
                  <c:v>703.18284041313893</c:v>
                </c:pt>
                <c:pt idx="73">
                  <c:v>718.73088187113206</c:v>
                </c:pt>
                <c:pt idx="74">
                  <c:v>734.27205943137631</c:v>
                </c:pt>
                <c:pt idx="75">
                  <c:v>749.80653871950153</c:v>
                </c:pt>
                <c:pt idx="76">
                  <c:v>721.87901096599273</c:v>
                </c:pt>
                <c:pt idx="77">
                  <c:v>736.2388161381981</c:v>
                </c:pt>
                <c:pt idx="78">
                  <c:v>750.59291937728619</c:v>
                </c:pt>
                <c:pt idx="79">
                  <c:v>764.94144500648144</c:v>
                </c:pt>
                <c:pt idx="80">
                  <c:v>779.28451230837447</c:v>
                </c:pt>
                <c:pt idx="81">
                  <c:v>738.9920958575475</c:v>
                </c:pt>
                <c:pt idx="82">
                  <c:v>738.9920958575475</c:v>
                </c:pt>
                <c:pt idx="83">
                  <c:v>738.9920958575475</c:v>
                </c:pt>
                <c:pt idx="84">
                  <c:v>738.9920958575475</c:v>
                </c:pt>
                <c:pt idx="85">
                  <c:v>738.9920958575475</c:v>
                </c:pt>
                <c:pt idx="86">
                  <c:v>738.9920958575475</c:v>
                </c:pt>
                <c:pt idx="87">
                  <c:v>738.9920958575475</c:v>
                </c:pt>
                <c:pt idx="88">
                  <c:v>738.9920958575475</c:v>
                </c:pt>
                <c:pt idx="89">
                  <c:v>738.9920958575475</c:v>
                </c:pt>
                <c:pt idx="90">
                  <c:v>738.9920958575475</c:v>
                </c:pt>
                <c:pt idx="91">
                  <c:v>738.9920958575475</c:v>
                </c:pt>
                <c:pt idx="92">
                  <c:v>738.9920958575475</c:v>
                </c:pt>
                <c:pt idx="93">
                  <c:v>738.9920958575475</c:v>
                </c:pt>
                <c:pt idx="94">
                  <c:v>738.9920958575475</c:v>
                </c:pt>
                <c:pt idx="95">
                  <c:v>738.9920958575475</c:v>
                </c:pt>
                <c:pt idx="96">
                  <c:v>738.9920958575475</c:v>
                </c:pt>
                <c:pt idx="97">
                  <c:v>738.9920958575475</c:v>
                </c:pt>
                <c:pt idx="98">
                  <c:v>738.9920958575475</c:v>
                </c:pt>
                <c:pt idx="99">
                  <c:v>738.9920958575475</c:v>
                </c:pt>
                <c:pt idx="100">
                  <c:v>738.9920958575475</c:v>
                </c:pt>
                <c:pt idx="101">
                  <c:v>738.9920958575475</c:v>
                </c:pt>
                <c:pt idx="102">
                  <c:v>738.9920958575475</c:v>
                </c:pt>
                <c:pt idx="103">
                  <c:v>738.9920958575475</c:v>
                </c:pt>
                <c:pt idx="104">
                  <c:v>738.9920958575475</c:v>
                </c:pt>
                <c:pt idx="105">
                  <c:v>738.9920958575475</c:v>
                </c:pt>
                <c:pt idx="106">
                  <c:v>738.9920958575475</c:v>
                </c:pt>
                <c:pt idx="107">
                  <c:v>738.9920958575475</c:v>
                </c:pt>
                <c:pt idx="108">
                  <c:v>738.9920958575475</c:v>
                </c:pt>
                <c:pt idx="109">
                  <c:v>738.9920958575475</c:v>
                </c:pt>
                <c:pt idx="110">
                  <c:v>738.9920958575475</c:v>
                </c:pt>
                <c:pt idx="111">
                  <c:v>738.9920958575475</c:v>
                </c:pt>
                <c:pt idx="112">
                  <c:v>738.9920958575475</c:v>
                </c:pt>
                <c:pt idx="113">
                  <c:v>738.9920958575475</c:v>
                </c:pt>
                <c:pt idx="114">
                  <c:v>738.9920958575475</c:v>
                </c:pt>
                <c:pt idx="115">
                  <c:v>738.9920958575475</c:v>
                </c:pt>
                <c:pt idx="116">
                  <c:v>738.9920958575475</c:v>
                </c:pt>
                <c:pt idx="117">
                  <c:v>738.9920958575475</c:v>
                </c:pt>
                <c:pt idx="118">
                  <c:v>738.9920958575475</c:v>
                </c:pt>
                <c:pt idx="119">
                  <c:v>738.9920958575475</c:v>
                </c:pt>
                <c:pt idx="120">
                  <c:v>738.9920958575475</c:v>
                </c:pt>
                <c:pt idx="121">
                  <c:v>738.9920958575475</c:v>
                </c:pt>
                <c:pt idx="122">
                  <c:v>738.9920958575475</c:v>
                </c:pt>
                <c:pt idx="123">
                  <c:v>738.9920958575475</c:v>
                </c:pt>
                <c:pt idx="124">
                  <c:v>738.9920958575475</c:v>
                </c:pt>
                <c:pt idx="125">
                  <c:v>738.9920958575475</c:v>
                </c:pt>
                <c:pt idx="126">
                  <c:v>738.9920958575475</c:v>
                </c:pt>
                <c:pt idx="127">
                  <c:v>738.9920958575475</c:v>
                </c:pt>
                <c:pt idx="128">
                  <c:v>738.9920958575475</c:v>
                </c:pt>
                <c:pt idx="129">
                  <c:v>738.9920958575475</c:v>
                </c:pt>
                <c:pt idx="130">
                  <c:v>738.9920958575475</c:v>
                </c:pt>
                <c:pt idx="131">
                  <c:v>738.9920958575475</c:v>
                </c:pt>
                <c:pt idx="132">
                  <c:v>738.9920958575475</c:v>
                </c:pt>
                <c:pt idx="133">
                  <c:v>738.9920958575475</c:v>
                </c:pt>
                <c:pt idx="134">
                  <c:v>738.9920958575475</c:v>
                </c:pt>
                <c:pt idx="135">
                  <c:v>738.9920958575475</c:v>
                </c:pt>
                <c:pt idx="136">
                  <c:v>738.9920958575475</c:v>
                </c:pt>
                <c:pt idx="137">
                  <c:v>738.9920958575475</c:v>
                </c:pt>
                <c:pt idx="138">
                  <c:v>738.9920958575475</c:v>
                </c:pt>
                <c:pt idx="139">
                  <c:v>738.9920958575475</c:v>
                </c:pt>
                <c:pt idx="140">
                  <c:v>738.9920958575475</c:v>
                </c:pt>
                <c:pt idx="141">
                  <c:v>738.9920958575475</c:v>
                </c:pt>
                <c:pt idx="142">
                  <c:v>738.9920958575475</c:v>
                </c:pt>
                <c:pt idx="143">
                  <c:v>738.9920958575475</c:v>
                </c:pt>
                <c:pt idx="144">
                  <c:v>738.9920958575475</c:v>
                </c:pt>
                <c:pt idx="145">
                  <c:v>738.9920958575475</c:v>
                </c:pt>
                <c:pt idx="146">
                  <c:v>738.9920958575475</c:v>
                </c:pt>
                <c:pt idx="147">
                  <c:v>738.9920958575475</c:v>
                </c:pt>
                <c:pt idx="148">
                  <c:v>738.9920958575475</c:v>
                </c:pt>
                <c:pt idx="149">
                  <c:v>738.9920958575475</c:v>
                </c:pt>
                <c:pt idx="150">
                  <c:v>738.9920958575475</c:v>
                </c:pt>
                <c:pt idx="151">
                  <c:v>738.9920958575475</c:v>
                </c:pt>
                <c:pt idx="152">
                  <c:v>738.9920958575475</c:v>
                </c:pt>
                <c:pt idx="153">
                  <c:v>738.9920958575475</c:v>
                </c:pt>
                <c:pt idx="154">
                  <c:v>738.9920958575475</c:v>
                </c:pt>
                <c:pt idx="155">
                  <c:v>738.9920958575475</c:v>
                </c:pt>
                <c:pt idx="156">
                  <c:v>738.9920958575475</c:v>
                </c:pt>
                <c:pt idx="157">
                  <c:v>738.9920958575475</c:v>
                </c:pt>
                <c:pt idx="158">
                  <c:v>738.9920958575475</c:v>
                </c:pt>
                <c:pt idx="159">
                  <c:v>738.9920958575475</c:v>
                </c:pt>
                <c:pt idx="160">
                  <c:v>738.9920958575475</c:v>
                </c:pt>
                <c:pt idx="161">
                  <c:v>738.9920958575475</c:v>
                </c:pt>
                <c:pt idx="162">
                  <c:v>738.9920958575475</c:v>
                </c:pt>
                <c:pt idx="163">
                  <c:v>738.9920958575475</c:v>
                </c:pt>
                <c:pt idx="164">
                  <c:v>738.9920958575475</c:v>
                </c:pt>
                <c:pt idx="165">
                  <c:v>738.9920958575475</c:v>
                </c:pt>
                <c:pt idx="166">
                  <c:v>738.9920958575475</c:v>
                </c:pt>
                <c:pt idx="167">
                  <c:v>738.9920958575475</c:v>
                </c:pt>
                <c:pt idx="168">
                  <c:v>738.9920958575475</c:v>
                </c:pt>
                <c:pt idx="169">
                  <c:v>738.9920958575475</c:v>
                </c:pt>
                <c:pt idx="170">
                  <c:v>738.9920958575475</c:v>
                </c:pt>
                <c:pt idx="171">
                  <c:v>738.9920958575475</c:v>
                </c:pt>
                <c:pt idx="172">
                  <c:v>738.9920958575475</c:v>
                </c:pt>
                <c:pt idx="173">
                  <c:v>738.9920958575475</c:v>
                </c:pt>
                <c:pt idx="174">
                  <c:v>738.9920958575475</c:v>
                </c:pt>
                <c:pt idx="175">
                  <c:v>738.9920958575475</c:v>
                </c:pt>
                <c:pt idx="176">
                  <c:v>738.9920958575475</c:v>
                </c:pt>
                <c:pt idx="177">
                  <c:v>738.9920958575475</c:v>
                </c:pt>
                <c:pt idx="178">
                  <c:v>738.9920958575475</c:v>
                </c:pt>
                <c:pt idx="179">
                  <c:v>738.9920958575475</c:v>
                </c:pt>
                <c:pt idx="180">
                  <c:v>738.9920958575475</c:v>
                </c:pt>
                <c:pt idx="181">
                  <c:v>738.9920958575475</c:v>
                </c:pt>
                <c:pt idx="182">
                  <c:v>738.9920958575475</c:v>
                </c:pt>
                <c:pt idx="183">
                  <c:v>738.9920958575475</c:v>
                </c:pt>
                <c:pt idx="184">
                  <c:v>738.9920958575475</c:v>
                </c:pt>
                <c:pt idx="185">
                  <c:v>738.9920958575475</c:v>
                </c:pt>
                <c:pt idx="186">
                  <c:v>738.9920958575475</c:v>
                </c:pt>
                <c:pt idx="187">
                  <c:v>738.9920958575475</c:v>
                </c:pt>
                <c:pt idx="188">
                  <c:v>738.9920958575475</c:v>
                </c:pt>
                <c:pt idx="189">
                  <c:v>738.9920958575475</c:v>
                </c:pt>
                <c:pt idx="190">
                  <c:v>738.9920958575475</c:v>
                </c:pt>
                <c:pt idx="191">
                  <c:v>738.9920958575475</c:v>
                </c:pt>
                <c:pt idx="192">
                  <c:v>738.9920958575475</c:v>
                </c:pt>
                <c:pt idx="193">
                  <c:v>738.9920958575475</c:v>
                </c:pt>
                <c:pt idx="194">
                  <c:v>738.9920958575475</c:v>
                </c:pt>
                <c:pt idx="195">
                  <c:v>738.9920958575475</c:v>
                </c:pt>
                <c:pt idx="196">
                  <c:v>738.9920958575475</c:v>
                </c:pt>
                <c:pt idx="197">
                  <c:v>738.9920958575475</c:v>
                </c:pt>
                <c:pt idx="198">
                  <c:v>738.9920958575475</c:v>
                </c:pt>
                <c:pt idx="199">
                  <c:v>738.9920958575475</c:v>
                </c:pt>
                <c:pt idx="200">
                  <c:v>738.9920958575475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1.5302416901697804</c:v>
                </c:pt>
                <c:pt idx="2">
                  <c:v>1.9111576219833919</c:v>
                </c:pt>
                <c:pt idx="3">
                  <c:v>2.3872707110648093</c:v>
                </c:pt>
                <c:pt idx="4">
                  <c:v>2.9824615760243756</c:v>
                </c:pt>
                <c:pt idx="5">
                  <c:v>3.7266224229919445</c:v>
                </c:pt>
                <c:pt idx="6">
                  <c:v>4.6571753080478384</c:v>
                </c:pt>
                <c:pt idx="7">
                  <c:v>5.8209750000940756</c:v>
                </c:pt>
                <c:pt idx="8">
                  <c:v>7.2766941387096589</c:v>
                </c:pt>
                <c:pt idx="9">
                  <c:v>9.0978132600006472</c:v>
                </c:pt>
                <c:pt idx="10">
                  <c:v>11.376369491854106</c:v>
                </c:pt>
                <c:pt idx="11">
                  <c:v>14.227656922428466</c:v>
                </c:pt>
                <c:pt idx="12">
                  <c:v>17.7961208624147</c:v>
                </c:pt>
                <c:pt idx="13">
                  <c:v>22.26275001581109</c:v>
                </c:pt>
                <c:pt idx="14">
                  <c:v>27.854348166144757</c:v>
                </c:pt>
                <c:pt idx="15">
                  <c:v>34.855164421762773</c:v>
                </c:pt>
                <c:pt idx="16">
                  <c:v>49.792178795908704</c:v>
                </c:pt>
                <c:pt idx="17">
                  <c:v>64.609003364942211</c:v>
                </c:pt>
                <c:pt idx="18">
                  <c:v>79.337439203330334</c:v>
                </c:pt>
                <c:pt idx="19">
                  <c:v>93.996317854425982</c:v>
                </c:pt>
                <c:pt idx="20">
                  <c:v>108.59805801791741</c:v>
                </c:pt>
                <c:pt idx="21">
                  <c:v>128.67455288049243</c:v>
                </c:pt>
                <c:pt idx="22">
                  <c:v>148.67510600285965</c:v>
                </c:pt>
                <c:pt idx="23">
                  <c:v>168.61138963249601</c:v>
                </c:pt>
                <c:pt idx="24">
                  <c:v>188.49207970481424</c:v>
                </c:pt>
                <c:pt idx="25">
                  <c:v>208.32386777264207</c:v>
                </c:pt>
                <c:pt idx="26">
                  <c:v>188.6946818025452</c:v>
                </c:pt>
                <c:pt idx="27">
                  <c:v>211.55744652823816</c:v>
                </c:pt>
                <c:pt idx="28">
                  <c:v>234.36323716840596</c:v>
                </c:pt>
                <c:pt idx="29">
                  <c:v>257.1183772918742</c:v>
                </c:pt>
                <c:pt idx="30">
                  <c:v>279.82797869837384</c:v>
                </c:pt>
                <c:pt idx="31">
                  <c:v>247.05562770340683</c:v>
                </c:pt>
                <c:pt idx="32">
                  <c:v>270.58857054436709</c:v>
                </c:pt>
                <c:pt idx="33">
                  <c:v>294.07546687495886</c:v>
                </c:pt>
                <c:pt idx="34">
                  <c:v>317.5205095246979</c:v>
                </c:pt>
                <c:pt idx="35">
                  <c:v>340.92722154371273</c:v>
                </c:pt>
                <c:pt idx="36">
                  <c:v>308.3075552041783</c:v>
                </c:pt>
                <c:pt idx="37">
                  <c:v>331.7289532710866</c:v>
                </c:pt>
                <c:pt idx="38">
                  <c:v>355.11389600890419</c:v>
                </c:pt>
                <c:pt idx="39">
                  <c:v>378.46511991321842</c:v>
                </c:pt>
                <c:pt idx="40">
                  <c:v>401.78499637625873</c:v>
                </c:pt>
                <c:pt idx="41">
                  <c:v>368.290367341391</c:v>
                </c:pt>
                <c:pt idx="42">
                  <c:v>390.62711987431976</c:v>
                </c:pt>
                <c:pt idx="43">
                  <c:v>412.936170202489</c:v>
                </c:pt>
                <c:pt idx="44">
                  <c:v>435.21922429338809</c:v>
                </c:pt>
                <c:pt idx="45">
                  <c:v>457.47779928386564</c:v>
                </c:pt>
                <c:pt idx="46">
                  <c:v>422.68811168338442</c:v>
                </c:pt>
                <c:pt idx="47">
                  <c:v>443.56898242812036</c:v>
                </c:pt>
                <c:pt idx="48">
                  <c:v>464.42880233299792</c:v>
                </c:pt>
                <c:pt idx="49">
                  <c:v>485.26864921222426</c:v>
                </c:pt>
                <c:pt idx="50">
                  <c:v>506.0895008217455</c:v>
                </c:pt>
                <c:pt idx="51">
                  <c:v>470.1865226735988</c:v>
                </c:pt>
                <c:pt idx="52">
                  <c:v>489.8309996786877</c:v>
                </c:pt>
                <c:pt idx="53">
                  <c:v>509.45877068114305</c:v>
                </c:pt>
                <c:pt idx="54">
                  <c:v>529.07056941939629</c:v>
                </c:pt>
                <c:pt idx="55">
                  <c:v>548.66707083863787</c:v>
                </c:pt>
                <c:pt idx="56">
                  <c:v>511.24231094449215</c:v>
                </c:pt>
                <c:pt idx="57">
                  <c:v>529.26858926696434</c:v>
                </c:pt>
                <c:pt idx="58">
                  <c:v>547.28194876789519</c:v>
                </c:pt>
                <c:pt idx="59">
                  <c:v>565.28287423778181</c:v>
                </c:pt>
                <c:pt idx="60">
                  <c:v>583.27181709550712</c:v>
                </c:pt>
                <c:pt idx="61">
                  <c:v>550.44783432867155</c:v>
                </c:pt>
                <c:pt idx="62">
                  <c:v>567.06252729720734</c:v>
                </c:pt>
                <c:pt idx="63">
                  <c:v>583.66704714741729</c:v>
                </c:pt>
                <c:pt idx="64">
                  <c:v>600.26172386523854</c:v>
                </c:pt>
                <c:pt idx="65">
                  <c:v>616.84686771553936</c:v>
                </c:pt>
                <c:pt idx="66">
                  <c:v>589.19968402429151</c:v>
                </c:pt>
                <c:pt idx="67">
                  <c:v>605.00129603122593</c:v>
                </c:pt>
                <c:pt idx="68">
                  <c:v>620.79433890850112</c:v>
                </c:pt>
                <c:pt idx="69">
                  <c:v>636.57906122293855</c:v>
                </c:pt>
                <c:pt idx="70">
                  <c:v>652.35569821746719</c:v>
                </c:pt>
                <c:pt idx="71">
                  <c:v>626.71457192765092</c:v>
                </c:pt>
                <c:pt idx="72">
                  <c:v>641.51011811123226</c:v>
                </c:pt>
                <c:pt idx="73">
                  <c:v>656.29862051784335</c:v>
                </c:pt>
                <c:pt idx="74">
                  <c:v>671.08026012770165</c:v>
                </c:pt>
                <c:pt idx="75">
                  <c:v>685.85520930340863</c:v>
                </c:pt>
                <c:pt idx="76">
                  <c:v>660.43816381137265</c:v>
                </c:pt>
                <c:pt idx="77">
                  <c:v>673.44469722984729</c:v>
                </c:pt>
                <c:pt idx="78">
                  <c:v>686.44607045987686</c:v>
                </c:pt>
                <c:pt idx="79">
                  <c:v>699.44239495532008</c:v>
                </c:pt>
                <c:pt idx="80">
                  <c:v>712.4337776928495</c:v>
                </c:pt>
                <c:pt idx="81">
                  <c:v>676.00597829271317</c:v>
                </c:pt>
                <c:pt idx="82">
                  <c:v>676.00597829271317</c:v>
                </c:pt>
                <c:pt idx="83">
                  <c:v>676.00597829271317</c:v>
                </c:pt>
                <c:pt idx="84">
                  <c:v>676.00597829271317</c:v>
                </c:pt>
                <c:pt idx="85">
                  <c:v>676.00597829271317</c:v>
                </c:pt>
                <c:pt idx="86">
                  <c:v>676.00597829271317</c:v>
                </c:pt>
                <c:pt idx="87">
                  <c:v>676.00597829271317</c:v>
                </c:pt>
                <c:pt idx="88">
                  <c:v>676.00597829271317</c:v>
                </c:pt>
                <c:pt idx="89">
                  <c:v>676.00597829271317</c:v>
                </c:pt>
                <c:pt idx="90">
                  <c:v>676.00597829271317</c:v>
                </c:pt>
                <c:pt idx="91">
                  <c:v>676.00597829271317</c:v>
                </c:pt>
                <c:pt idx="92">
                  <c:v>676.00597829271317</c:v>
                </c:pt>
                <c:pt idx="93">
                  <c:v>676.00597829271317</c:v>
                </c:pt>
                <c:pt idx="94">
                  <c:v>676.00597829271317</c:v>
                </c:pt>
                <c:pt idx="95">
                  <c:v>676.00597829271317</c:v>
                </c:pt>
                <c:pt idx="96">
                  <c:v>676.00597829271317</c:v>
                </c:pt>
                <c:pt idx="97">
                  <c:v>676.00597829271317</c:v>
                </c:pt>
                <c:pt idx="98">
                  <c:v>676.00597829271317</c:v>
                </c:pt>
                <c:pt idx="99">
                  <c:v>676.00597829271317</c:v>
                </c:pt>
                <c:pt idx="100">
                  <c:v>676.00597829271317</c:v>
                </c:pt>
                <c:pt idx="101">
                  <c:v>676.00597829271317</c:v>
                </c:pt>
                <c:pt idx="102">
                  <c:v>676.00597829271317</c:v>
                </c:pt>
                <c:pt idx="103">
                  <c:v>676.00597829271317</c:v>
                </c:pt>
                <c:pt idx="104">
                  <c:v>676.00597829271317</c:v>
                </c:pt>
                <c:pt idx="105">
                  <c:v>676.00597829271317</c:v>
                </c:pt>
                <c:pt idx="106">
                  <c:v>676.00597829271317</c:v>
                </c:pt>
                <c:pt idx="107">
                  <c:v>676.00597829271317</c:v>
                </c:pt>
                <c:pt idx="108">
                  <c:v>676.00597829271317</c:v>
                </c:pt>
                <c:pt idx="109">
                  <c:v>676.00597829271317</c:v>
                </c:pt>
                <c:pt idx="110">
                  <c:v>676.00597829271317</c:v>
                </c:pt>
                <c:pt idx="111">
                  <c:v>676.00597829271317</c:v>
                </c:pt>
                <c:pt idx="112">
                  <c:v>676.00597829271317</c:v>
                </c:pt>
                <c:pt idx="113">
                  <c:v>676.00597829271317</c:v>
                </c:pt>
                <c:pt idx="114">
                  <c:v>676.00597829271317</c:v>
                </c:pt>
                <c:pt idx="115">
                  <c:v>676.00597829271317</c:v>
                </c:pt>
                <c:pt idx="116">
                  <c:v>676.00597829271317</c:v>
                </c:pt>
                <c:pt idx="117">
                  <c:v>676.00597829271317</c:v>
                </c:pt>
                <c:pt idx="118">
                  <c:v>676.00597829271317</c:v>
                </c:pt>
                <c:pt idx="119">
                  <c:v>676.00597829271317</c:v>
                </c:pt>
                <c:pt idx="120">
                  <c:v>676.00597829271317</c:v>
                </c:pt>
                <c:pt idx="121">
                  <c:v>676.00597829271317</c:v>
                </c:pt>
                <c:pt idx="122">
                  <c:v>676.00597829271317</c:v>
                </c:pt>
                <c:pt idx="123">
                  <c:v>676.00597829271317</c:v>
                </c:pt>
                <c:pt idx="124">
                  <c:v>676.00597829271317</c:v>
                </c:pt>
                <c:pt idx="125">
                  <c:v>676.00597829271317</c:v>
                </c:pt>
                <c:pt idx="126">
                  <c:v>676.00597829271317</c:v>
                </c:pt>
                <c:pt idx="127">
                  <c:v>676.00597829271317</c:v>
                </c:pt>
                <c:pt idx="128">
                  <c:v>676.00597829271317</c:v>
                </c:pt>
                <c:pt idx="129">
                  <c:v>676.00597829271317</c:v>
                </c:pt>
                <c:pt idx="130">
                  <c:v>676.00597829271317</c:v>
                </c:pt>
                <c:pt idx="131">
                  <c:v>676.00597829271317</c:v>
                </c:pt>
                <c:pt idx="132">
                  <c:v>676.00597829271317</c:v>
                </c:pt>
                <c:pt idx="133">
                  <c:v>676.00597829271317</c:v>
                </c:pt>
                <c:pt idx="134">
                  <c:v>676.00597829271317</c:v>
                </c:pt>
                <c:pt idx="135">
                  <c:v>676.00597829271317</c:v>
                </c:pt>
                <c:pt idx="136">
                  <c:v>676.00597829271317</c:v>
                </c:pt>
                <c:pt idx="137">
                  <c:v>676.00597829271317</c:v>
                </c:pt>
                <c:pt idx="138">
                  <c:v>676.00597829271317</c:v>
                </c:pt>
                <c:pt idx="139">
                  <c:v>676.00597829271317</c:v>
                </c:pt>
                <c:pt idx="140">
                  <c:v>676.00597829271317</c:v>
                </c:pt>
                <c:pt idx="141">
                  <c:v>676.00597829271317</c:v>
                </c:pt>
                <c:pt idx="142">
                  <c:v>676.00597829271317</c:v>
                </c:pt>
                <c:pt idx="143">
                  <c:v>676.00597829271317</c:v>
                </c:pt>
                <c:pt idx="144">
                  <c:v>676.00597829271317</c:v>
                </c:pt>
                <c:pt idx="145">
                  <c:v>676.00597829271317</c:v>
                </c:pt>
                <c:pt idx="146">
                  <c:v>676.00597829271317</c:v>
                </c:pt>
                <c:pt idx="147">
                  <c:v>676.00597829271317</c:v>
                </c:pt>
                <c:pt idx="148">
                  <c:v>676.00597829271317</c:v>
                </c:pt>
                <c:pt idx="149">
                  <c:v>676.00597829271317</c:v>
                </c:pt>
                <c:pt idx="150">
                  <c:v>676.00597829271317</c:v>
                </c:pt>
                <c:pt idx="151">
                  <c:v>676.00597829271317</c:v>
                </c:pt>
                <c:pt idx="152">
                  <c:v>676.00597829271317</c:v>
                </c:pt>
                <c:pt idx="153">
                  <c:v>676.00597829271317</c:v>
                </c:pt>
                <c:pt idx="154">
                  <c:v>676.00597829271317</c:v>
                </c:pt>
                <c:pt idx="155">
                  <c:v>676.00597829271317</c:v>
                </c:pt>
                <c:pt idx="156">
                  <c:v>676.00597829271317</c:v>
                </c:pt>
                <c:pt idx="157">
                  <c:v>676.00597829271317</c:v>
                </c:pt>
                <c:pt idx="158">
                  <c:v>676.00597829271317</c:v>
                </c:pt>
                <c:pt idx="159">
                  <c:v>676.00597829271317</c:v>
                </c:pt>
                <c:pt idx="160">
                  <c:v>676.00597829271317</c:v>
                </c:pt>
                <c:pt idx="161">
                  <c:v>676.00597829271317</c:v>
                </c:pt>
                <c:pt idx="162">
                  <c:v>676.00597829271317</c:v>
                </c:pt>
                <c:pt idx="163">
                  <c:v>676.00597829271317</c:v>
                </c:pt>
                <c:pt idx="164">
                  <c:v>676.00597829271317</c:v>
                </c:pt>
                <c:pt idx="165">
                  <c:v>676.00597829271317</c:v>
                </c:pt>
                <c:pt idx="166">
                  <c:v>676.00597829271317</c:v>
                </c:pt>
                <c:pt idx="167">
                  <c:v>676.00597829271317</c:v>
                </c:pt>
                <c:pt idx="168">
                  <c:v>676.00597829271317</c:v>
                </c:pt>
                <c:pt idx="169">
                  <c:v>676.00597829271317</c:v>
                </c:pt>
                <c:pt idx="170">
                  <c:v>676.00597829271317</c:v>
                </c:pt>
                <c:pt idx="171">
                  <c:v>676.00597829271317</c:v>
                </c:pt>
                <c:pt idx="172">
                  <c:v>676.00597829271317</c:v>
                </c:pt>
                <c:pt idx="173">
                  <c:v>676.00597829271317</c:v>
                </c:pt>
                <c:pt idx="174">
                  <c:v>676.00597829271317</c:v>
                </c:pt>
                <c:pt idx="175">
                  <c:v>676.00597829271317</c:v>
                </c:pt>
                <c:pt idx="176">
                  <c:v>676.00597829271317</c:v>
                </c:pt>
                <c:pt idx="177">
                  <c:v>676.00597829271317</c:v>
                </c:pt>
                <c:pt idx="178">
                  <c:v>676.00597829271317</c:v>
                </c:pt>
                <c:pt idx="179">
                  <c:v>676.00597829271317</c:v>
                </c:pt>
                <c:pt idx="180">
                  <c:v>676.00597829271317</c:v>
                </c:pt>
                <c:pt idx="181">
                  <c:v>676.00597829271317</c:v>
                </c:pt>
                <c:pt idx="182">
                  <c:v>676.00597829271317</c:v>
                </c:pt>
                <c:pt idx="183">
                  <c:v>676.00597829271317</c:v>
                </c:pt>
                <c:pt idx="184">
                  <c:v>676.00597829271317</c:v>
                </c:pt>
                <c:pt idx="185">
                  <c:v>676.00597829271317</c:v>
                </c:pt>
                <c:pt idx="186">
                  <c:v>676.00597829271317</c:v>
                </c:pt>
                <c:pt idx="187">
                  <c:v>676.00597829271317</c:v>
                </c:pt>
                <c:pt idx="188">
                  <c:v>676.00597829271317</c:v>
                </c:pt>
                <c:pt idx="189">
                  <c:v>676.00597829271317</c:v>
                </c:pt>
                <c:pt idx="190">
                  <c:v>676.00597829271317</c:v>
                </c:pt>
                <c:pt idx="191">
                  <c:v>676.00597829271317</c:v>
                </c:pt>
                <c:pt idx="192">
                  <c:v>676.00597829271317</c:v>
                </c:pt>
                <c:pt idx="193">
                  <c:v>676.00597829271317</c:v>
                </c:pt>
                <c:pt idx="194">
                  <c:v>676.00597829271317</c:v>
                </c:pt>
                <c:pt idx="195">
                  <c:v>676.00597829271317</c:v>
                </c:pt>
                <c:pt idx="196">
                  <c:v>676.00597829271317</c:v>
                </c:pt>
                <c:pt idx="197">
                  <c:v>676.00597829271317</c:v>
                </c:pt>
                <c:pt idx="198">
                  <c:v>676.00597829271317</c:v>
                </c:pt>
                <c:pt idx="199">
                  <c:v>676.00597829271317</c:v>
                </c:pt>
                <c:pt idx="200">
                  <c:v>676.00597829271317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2.0460469017056964</c:v>
                </c:pt>
                <c:pt idx="2">
                  <c:v>2.6995991230950414</c:v>
                </c:pt>
                <c:pt idx="3">
                  <c:v>3.562771444498678</c:v>
                </c:pt>
                <c:pt idx="4">
                  <c:v>4.7030577575577004</c:v>
                </c:pt>
                <c:pt idx="5">
                  <c:v>6.2097621939282925</c:v>
                </c:pt>
                <c:pt idx="6">
                  <c:v>8.2010704976533066</c:v>
                </c:pt>
                <c:pt idx="7">
                  <c:v>10.833421128289144</c:v>
                </c:pt>
                <c:pt idx="8">
                  <c:v>14.313926101367471</c:v>
                </c:pt>
                <c:pt idx="9">
                  <c:v>18.916836793120535</c:v>
                </c:pt>
                <c:pt idx="10">
                  <c:v>25.00537551768484</c:v>
                </c:pt>
                <c:pt idx="11">
                  <c:v>33.060686016670395</c:v>
                </c:pt>
                <c:pt idx="12">
                  <c:v>43.720230154476248</c:v>
                </c:pt>
                <c:pt idx="13">
                  <c:v>57.828720702515874</c:v>
                </c:pt>
                <c:pt idx="14">
                  <c:v>76.505693084340137</c:v>
                </c:pt>
                <c:pt idx="15">
                  <c:v>101.2351647140362</c:v>
                </c:pt>
                <c:pt idx="16">
                  <c:v>121.42282776908787</c:v>
                </c:pt>
                <c:pt idx="17">
                  <c:v>141.52862557478466</c:v>
                </c:pt>
                <c:pt idx="18">
                  <c:v>161.5658510210931</c:v>
                </c:pt>
                <c:pt idx="19">
                  <c:v>181.54421568397308</c:v>
                </c:pt>
                <c:pt idx="20">
                  <c:v>201.47111266072739</c:v>
                </c:pt>
                <c:pt idx="21">
                  <c:v>170.13474046014434</c:v>
                </c:pt>
                <c:pt idx="22">
                  <c:v>193.19565270231035</c:v>
                </c:pt>
                <c:pt idx="23">
                  <c:v>216.19250449808783</c:v>
                </c:pt>
                <c:pt idx="24">
                  <c:v>239.13306994162625</c:v>
                </c:pt>
                <c:pt idx="25">
                  <c:v>262.02350754857292</c:v>
                </c:pt>
                <c:pt idx="26">
                  <c:v>223.15764021827408</c:v>
                </c:pt>
                <c:pt idx="27">
                  <c:v>247.36882925179316</c:v>
                </c:pt>
                <c:pt idx="28">
                  <c:v>271.52622115220447</c:v>
                </c:pt>
                <c:pt idx="29">
                  <c:v>295.6352733311474</c:v>
                </c:pt>
                <c:pt idx="30">
                  <c:v>319.70048005131201</c:v>
                </c:pt>
                <c:pt idx="31">
                  <c:v>281.27798254904388</c:v>
                </c:pt>
                <c:pt idx="32">
                  <c:v>305.62486594574449</c:v>
                </c:pt>
                <c:pt idx="33">
                  <c:v>329.92863915898096</c:v>
                </c:pt>
                <c:pt idx="34">
                  <c:v>354.19292214702432</c:v>
                </c:pt>
                <c:pt idx="35">
                  <c:v>378.42079852394386</c:v>
                </c:pt>
                <c:pt idx="36">
                  <c:v>339.63890781505705</c:v>
                </c:pt>
                <c:pt idx="37">
                  <c:v>363.3781441249842</c:v>
                </c:pt>
                <c:pt idx="38">
                  <c:v>387.08350012671559</c:v>
                </c:pt>
                <c:pt idx="39">
                  <c:v>410.75734075793372</c:v>
                </c:pt>
                <c:pt idx="40">
                  <c:v>434.40173626523733</c:v>
                </c:pt>
                <c:pt idx="41">
                  <c:v>394.72356117692362</c:v>
                </c:pt>
                <c:pt idx="42">
                  <c:v>417.37048455983546</c:v>
                </c:pt>
                <c:pt idx="43">
                  <c:v>439.99093116362383</c:v>
                </c:pt>
                <c:pt idx="44">
                  <c:v>462.58645250591309</c:v>
                </c:pt>
                <c:pt idx="45">
                  <c:v>485.15843628013289</c:v>
                </c:pt>
                <c:pt idx="46">
                  <c:v>443.8008717585447</c:v>
                </c:pt>
                <c:pt idx="47">
                  <c:v>464.61633817298008</c:v>
                </c:pt>
                <c:pt idx="48">
                  <c:v>485.41192522927469</c:v>
                </c:pt>
                <c:pt idx="49">
                  <c:v>506.18860374788687</c:v>
                </c:pt>
                <c:pt idx="50">
                  <c:v>526.94725841435593</c:v>
                </c:pt>
                <c:pt idx="51">
                  <c:v>489.21392307779769</c:v>
                </c:pt>
                <c:pt idx="52">
                  <c:v>508.46785799243236</c:v>
                </c:pt>
                <c:pt idx="53">
                  <c:v>527.70639025693515</c:v>
                </c:pt>
                <c:pt idx="54">
                  <c:v>546.93016002956938</c:v>
                </c:pt>
                <c:pt idx="55">
                  <c:v>566.13975883115916</c:v>
                </c:pt>
                <c:pt idx="56">
                  <c:v>535.29645007879719</c:v>
                </c:pt>
                <c:pt idx="57">
                  <c:v>552.49226569260554</c:v>
                </c:pt>
                <c:pt idx="58">
                  <c:v>569.67686766286602</c:v>
                </c:pt>
                <c:pt idx="59">
                  <c:v>586.85064166689392</c:v>
                </c:pt>
                <c:pt idx="60">
                  <c:v>604.01394898353101</c:v>
                </c:pt>
                <c:pt idx="61">
                  <c:v>578.26508503610535</c:v>
                </c:pt>
                <c:pt idx="62">
                  <c:v>594.17154727265427</c:v>
                </c:pt>
                <c:pt idx="63">
                  <c:v>610.06915202133928</c:v>
                </c:pt>
                <c:pt idx="64">
                  <c:v>625.95816246292077</c:v>
                </c:pt>
                <c:pt idx="65">
                  <c:v>641.8388273366063</c:v>
                </c:pt>
                <c:pt idx="66">
                  <c:v>619.14962265257543</c:v>
                </c:pt>
                <c:pt idx="67">
                  <c:v>633.01725176689297</c:v>
                </c:pt>
                <c:pt idx="68">
                  <c:v>646.87860139839086</c:v>
                </c:pt>
                <c:pt idx="69">
                  <c:v>660.73382499079889</c:v>
                </c:pt>
                <c:pt idx="70">
                  <c:v>674.58306903151447</c:v>
                </c:pt>
                <c:pt idx="71">
                  <c:v>654.43674600057773</c:v>
                </c:pt>
                <c:pt idx="72">
                  <c:v>667.02966862520373</c:v>
                </c:pt>
                <c:pt idx="73">
                  <c:v>679.61770277833364</c:v>
                </c:pt>
                <c:pt idx="74">
                  <c:v>692.20095172011679</c:v>
                </c:pt>
                <c:pt idx="75">
                  <c:v>704.7795146523157</c:v>
                </c:pt>
                <c:pt idx="76">
                  <c:v>684.39989561198706</c:v>
                </c:pt>
                <c:pt idx="77">
                  <c:v>695.47182495759989</c:v>
                </c:pt>
                <c:pt idx="78">
                  <c:v>706.54014499349353</c:v>
                </c:pt>
                <c:pt idx="79">
                  <c:v>717.60492020643687</c:v>
                </c:pt>
                <c:pt idx="80">
                  <c:v>728.66621293330638</c:v>
                </c:pt>
                <c:pt idx="81">
                  <c:v>698.49081288940886</c:v>
                </c:pt>
                <c:pt idx="82">
                  <c:v>698.49081288940886</c:v>
                </c:pt>
                <c:pt idx="83">
                  <c:v>698.49081288940886</c:v>
                </c:pt>
                <c:pt idx="84">
                  <c:v>698.49081288940886</c:v>
                </c:pt>
                <c:pt idx="85">
                  <c:v>698.49081288940886</c:v>
                </c:pt>
                <c:pt idx="86">
                  <c:v>698.49081288940886</c:v>
                </c:pt>
                <c:pt idx="87">
                  <c:v>698.49081288940886</c:v>
                </c:pt>
                <c:pt idx="88">
                  <c:v>698.49081288940886</c:v>
                </c:pt>
                <c:pt idx="89">
                  <c:v>698.49081288940886</c:v>
                </c:pt>
                <c:pt idx="90">
                  <c:v>698.49081288940886</c:v>
                </c:pt>
                <c:pt idx="91">
                  <c:v>698.49081288940886</c:v>
                </c:pt>
                <c:pt idx="92">
                  <c:v>698.49081288940886</c:v>
                </c:pt>
                <c:pt idx="93">
                  <c:v>698.49081288940886</c:v>
                </c:pt>
                <c:pt idx="94">
                  <c:v>698.49081288940886</c:v>
                </c:pt>
                <c:pt idx="95">
                  <c:v>698.49081288940886</c:v>
                </c:pt>
                <c:pt idx="96">
                  <c:v>698.49081288940886</c:v>
                </c:pt>
                <c:pt idx="97">
                  <c:v>698.49081288940886</c:v>
                </c:pt>
                <c:pt idx="98">
                  <c:v>698.49081288940886</c:v>
                </c:pt>
                <c:pt idx="99">
                  <c:v>698.49081288940886</c:v>
                </c:pt>
                <c:pt idx="100">
                  <c:v>698.49081288940886</c:v>
                </c:pt>
                <c:pt idx="101">
                  <c:v>698.49081288940886</c:v>
                </c:pt>
                <c:pt idx="102">
                  <c:v>698.49081288940886</c:v>
                </c:pt>
                <c:pt idx="103">
                  <c:v>698.49081288940886</c:v>
                </c:pt>
                <c:pt idx="104">
                  <c:v>698.49081288940886</c:v>
                </c:pt>
                <c:pt idx="105">
                  <c:v>698.49081288940886</c:v>
                </c:pt>
                <c:pt idx="106">
                  <c:v>698.49081288940886</c:v>
                </c:pt>
                <c:pt idx="107">
                  <c:v>698.49081288940886</c:v>
                </c:pt>
                <c:pt idx="108">
                  <c:v>698.49081288940886</c:v>
                </c:pt>
                <c:pt idx="109">
                  <c:v>698.49081288940886</c:v>
                </c:pt>
                <c:pt idx="110">
                  <c:v>698.49081288940886</c:v>
                </c:pt>
                <c:pt idx="111">
                  <c:v>698.49081288940886</c:v>
                </c:pt>
                <c:pt idx="112">
                  <c:v>698.49081288940886</c:v>
                </c:pt>
                <c:pt idx="113">
                  <c:v>698.49081288940886</c:v>
                </c:pt>
                <c:pt idx="114">
                  <c:v>698.49081288940886</c:v>
                </c:pt>
                <c:pt idx="115">
                  <c:v>698.49081288940886</c:v>
                </c:pt>
                <c:pt idx="116">
                  <c:v>698.49081288940886</c:v>
                </c:pt>
                <c:pt idx="117">
                  <c:v>698.49081288940886</c:v>
                </c:pt>
                <c:pt idx="118">
                  <c:v>698.49081288940886</c:v>
                </c:pt>
                <c:pt idx="119">
                  <c:v>698.49081288940886</c:v>
                </c:pt>
                <c:pt idx="120">
                  <c:v>698.49081288940886</c:v>
                </c:pt>
                <c:pt idx="121">
                  <c:v>698.49081288940886</c:v>
                </c:pt>
                <c:pt idx="122">
                  <c:v>698.49081288940886</c:v>
                </c:pt>
                <c:pt idx="123">
                  <c:v>698.49081288940886</c:v>
                </c:pt>
                <c:pt idx="124">
                  <c:v>698.49081288940886</c:v>
                </c:pt>
                <c:pt idx="125">
                  <c:v>698.49081288940886</c:v>
                </c:pt>
                <c:pt idx="126">
                  <c:v>698.49081288940886</c:v>
                </c:pt>
                <c:pt idx="127">
                  <c:v>698.49081288940886</c:v>
                </c:pt>
                <c:pt idx="128">
                  <c:v>698.49081288940886</c:v>
                </c:pt>
                <c:pt idx="129">
                  <c:v>698.49081288940886</c:v>
                </c:pt>
                <c:pt idx="130">
                  <c:v>698.49081288940886</c:v>
                </c:pt>
                <c:pt idx="131">
                  <c:v>698.49081288940886</c:v>
                </c:pt>
                <c:pt idx="132">
                  <c:v>698.49081288940886</c:v>
                </c:pt>
                <c:pt idx="133">
                  <c:v>698.49081288940886</c:v>
                </c:pt>
                <c:pt idx="134">
                  <c:v>698.49081288940886</c:v>
                </c:pt>
                <c:pt idx="135">
                  <c:v>698.49081288940886</c:v>
                </c:pt>
                <c:pt idx="136">
                  <c:v>698.49081288940886</c:v>
                </c:pt>
                <c:pt idx="137">
                  <c:v>698.49081288940886</c:v>
                </c:pt>
                <c:pt idx="138">
                  <c:v>698.49081288940886</c:v>
                </c:pt>
                <c:pt idx="139">
                  <c:v>698.49081288940886</c:v>
                </c:pt>
                <c:pt idx="140">
                  <c:v>698.49081288940886</c:v>
                </c:pt>
                <c:pt idx="141">
                  <c:v>698.49081288940886</c:v>
                </c:pt>
                <c:pt idx="142">
                  <c:v>698.49081288940886</c:v>
                </c:pt>
                <c:pt idx="143">
                  <c:v>698.49081288940886</c:v>
                </c:pt>
                <c:pt idx="144">
                  <c:v>698.49081288940886</c:v>
                </c:pt>
                <c:pt idx="145">
                  <c:v>698.49081288940886</c:v>
                </c:pt>
                <c:pt idx="146">
                  <c:v>698.49081288940886</c:v>
                </c:pt>
                <c:pt idx="147">
                  <c:v>698.49081288940886</c:v>
                </c:pt>
                <c:pt idx="148">
                  <c:v>698.49081288940886</c:v>
                </c:pt>
                <c:pt idx="149">
                  <c:v>698.49081288940886</c:v>
                </c:pt>
                <c:pt idx="150">
                  <c:v>698.49081288940886</c:v>
                </c:pt>
                <c:pt idx="151">
                  <c:v>698.49081288940886</c:v>
                </c:pt>
                <c:pt idx="152">
                  <c:v>698.49081288940886</c:v>
                </c:pt>
                <c:pt idx="153">
                  <c:v>698.49081288940886</c:v>
                </c:pt>
                <c:pt idx="154">
                  <c:v>698.49081288940886</c:v>
                </c:pt>
                <c:pt idx="155">
                  <c:v>698.49081288940886</c:v>
                </c:pt>
                <c:pt idx="156">
                  <c:v>698.49081288940886</c:v>
                </c:pt>
                <c:pt idx="157">
                  <c:v>698.49081288940886</c:v>
                </c:pt>
                <c:pt idx="158">
                  <c:v>698.49081288940886</c:v>
                </c:pt>
                <c:pt idx="159">
                  <c:v>698.49081288940886</c:v>
                </c:pt>
                <c:pt idx="160">
                  <c:v>698.49081288940886</c:v>
                </c:pt>
                <c:pt idx="161">
                  <c:v>698.49081288940886</c:v>
                </c:pt>
                <c:pt idx="162">
                  <c:v>698.49081288940886</c:v>
                </c:pt>
                <c:pt idx="163">
                  <c:v>698.49081288940886</c:v>
                </c:pt>
                <c:pt idx="164">
                  <c:v>698.49081288940886</c:v>
                </c:pt>
                <c:pt idx="165">
                  <c:v>698.49081288940886</c:v>
                </c:pt>
                <c:pt idx="166">
                  <c:v>698.49081288940886</c:v>
                </c:pt>
                <c:pt idx="167">
                  <c:v>698.49081288940886</c:v>
                </c:pt>
                <c:pt idx="168">
                  <c:v>698.49081288940886</c:v>
                </c:pt>
                <c:pt idx="169">
                  <c:v>698.49081288940886</c:v>
                </c:pt>
                <c:pt idx="170">
                  <c:v>698.49081288940886</c:v>
                </c:pt>
                <c:pt idx="171">
                  <c:v>698.49081288940886</c:v>
                </c:pt>
                <c:pt idx="172">
                  <c:v>698.49081288940886</c:v>
                </c:pt>
                <c:pt idx="173">
                  <c:v>698.49081288940886</c:v>
                </c:pt>
                <c:pt idx="174">
                  <c:v>698.49081288940886</c:v>
                </c:pt>
                <c:pt idx="175">
                  <c:v>698.49081288940886</c:v>
                </c:pt>
                <c:pt idx="176">
                  <c:v>698.49081288940886</c:v>
                </c:pt>
                <c:pt idx="177">
                  <c:v>698.49081288940886</c:v>
                </c:pt>
                <c:pt idx="178">
                  <c:v>698.49081288940886</c:v>
                </c:pt>
                <c:pt idx="179">
                  <c:v>698.49081288940886</c:v>
                </c:pt>
                <c:pt idx="180">
                  <c:v>698.49081288940886</c:v>
                </c:pt>
                <c:pt idx="181">
                  <c:v>698.49081288940886</c:v>
                </c:pt>
                <c:pt idx="182">
                  <c:v>698.49081288940886</c:v>
                </c:pt>
                <c:pt idx="183">
                  <c:v>698.49081288940886</c:v>
                </c:pt>
                <c:pt idx="184">
                  <c:v>698.49081288940886</c:v>
                </c:pt>
                <c:pt idx="185">
                  <c:v>698.49081288940886</c:v>
                </c:pt>
                <c:pt idx="186">
                  <c:v>698.49081288940886</c:v>
                </c:pt>
                <c:pt idx="187">
                  <c:v>698.49081288940886</c:v>
                </c:pt>
                <c:pt idx="188">
                  <c:v>698.49081288940886</c:v>
                </c:pt>
                <c:pt idx="189">
                  <c:v>698.49081288940886</c:v>
                </c:pt>
                <c:pt idx="190">
                  <c:v>698.49081288940886</c:v>
                </c:pt>
                <c:pt idx="191">
                  <c:v>698.49081288940886</c:v>
                </c:pt>
                <c:pt idx="192">
                  <c:v>698.49081288940886</c:v>
                </c:pt>
                <c:pt idx="193">
                  <c:v>698.49081288940886</c:v>
                </c:pt>
                <c:pt idx="194">
                  <c:v>698.49081288940886</c:v>
                </c:pt>
                <c:pt idx="195">
                  <c:v>698.49081288940886</c:v>
                </c:pt>
                <c:pt idx="196">
                  <c:v>698.49081288940886</c:v>
                </c:pt>
                <c:pt idx="197">
                  <c:v>698.49081288940886</c:v>
                </c:pt>
                <c:pt idx="198">
                  <c:v>698.49081288940886</c:v>
                </c:pt>
                <c:pt idx="199">
                  <c:v>698.49081288940886</c:v>
                </c:pt>
                <c:pt idx="200">
                  <c:v>698.49081288940886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9" t="s">
        <v>291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</row>
    <row r="13" spans="2:13" ht="15" customHeight="1" x14ac:dyDescent="0.3"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4" spans="2:13" ht="15" customHeight="1" x14ac:dyDescent="0.3"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</row>
    <row r="15" spans="2:13" ht="18.75" customHeight="1" x14ac:dyDescent="0.3"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2:13" ht="18.75" customHeight="1" x14ac:dyDescent="0.3"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</row>
    <row r="18" spans="2:13" ht="12" customHeight="1" x14ac:dyDescent="0.3">
      <c r="B18" s="269" t="s">
        <v>292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2:13" ht="12" customHeight="1" x14ac:dyDescent="0.3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2:13" ht="12" customHeight="1" x14ac:dyDescent="0.3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</row>
    <row r="21" spans="2:13" ht="12" customHeight="1" x14ac:dyDescent="0.3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2:13" ht="12" customHeight="1" x14ac:dyDescent="0.3"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2:13" ht="12" customHeight="1" x14ac:dyDescent="0.3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</row>
    <row r="24" spans="2:13" ht="12" customHeight="1" x14ac:dyDescent="0.3"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2:13" ht="12" customHeight="1" x14ac:dyDescent="0.3"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2:13" ht="12" customHeight="1" x14ac:dyDescent="0.3"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2:13" ht="12" customHeight="1" x14ac:dyDescent="0.3"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</row>
    <row r="28" spans="2:13" ht="12" customHeight="1" x14ac:dyDescent="0.3"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</row>
    <row r="29" spans="2:13" ht="12" customHeight="1" x14ac:dyDescent="0.3"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  <row r="30" spans="2:13" ht="12" customHeight="1" x14ac:dyDescent="0.3"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  <row r="31" spans="2:13" ht="12" customHeight="1" x14ac:dyDescent="0.3"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B209" sqref="B20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5" t="s">
        <v>192</v>
      </c>
      <c r="C3" s="276"/>
      <c r="D3" s="276"/>
      <c r="E3" s="276"/>
      <c r="F3" s="277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0" t="s">
        <v>231</v>
      </c>
      <c r="B5" s="280"/>
      <c r="C5" s="24">
        <v>33.200000000000003</v>
      </c>
      <c r="D5" s="281" t="s">
        <v>229</v>
      </c>
      <c r="E5" s="282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9" t="s">
        <v>226</v>
      </c>
      <c r="B7" s="279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332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0.21114457831325295</v>
      </c>
      <c r="D9" s="33">
        <f t="shared" ref="D9:D18" si="0">C9*$C$5</f>
        <v>7.0099999999999989</v>
      </c>
      <c r="E9" s="265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27</v>
      </c>
      <c r="C10" s="266">
        <v>2.2590361445783129E-2</v>
      </c>
      <c r="D10" s="33">
        <f t="shared" si="0"/>
        <v>0.75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327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18</v>
      </c>
      <c r="C11" s="266">
        <v>9.0361445783132516E-2</v>
      </c>
      <c r="D11" s="33">
        <f t="shared" si="0"/>
        <v>3</v>
      </c>
      <c r="E11" s="265">
        <v>65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333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158</v>
      </c>
      <c r="C12" s="266">
        <v>4.5180722891566258E-2</v>
      </c>
      <c r="D12" s="33">
        <f t="shared" si="0"/>
        <v>1.5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330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158</v>
      </c>
      <c r="C13" s="267">
        <v>1.8975903614457831E-2</v>
      </c>
      <c r="D13" s="33">
        <f t="shared" si="0"/>
        <v>0.63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331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267">
        <v>7.9518072289156624E-2</v>
      </c>
      <c r="D14" s="33">
        <f t="shared" si="0"/>
        <v>2.64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164</v>
      </c>
      <c r="C15" s="32">
        <v>9.4879518072289143E-2</v>
      </c>
      <c r="D15" s="33">
        <f t="shared" si="0"/>
        <v>3.15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328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164</v>
      </c>
      <c r="C16" s="32">
        <v>0.21686746987951808</v>
      </c>
      <c r="D16" s="33">
        <f t="shared" si="0"/>
        <v>7.2000000000000011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329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7.5903614457831323E-2</v>
      </c>
      <c r="D17" s="33">
        <f t="shared" si="0"/>
        <v>2.52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326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38</v>
      </c>
      <c r="C18" s="32">
        <v>0.14457831325301207</v>
      </c>
      <c r="D18" s="33">
        <f t="shared" si="0"/>
        <v>4.8000000000000007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325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33.200000000000003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8" t="s">
        <v>232</v>
      </c>
      <c r="B22" s="27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9" t="s">
        <v>227</v>
      </c>
      <c r="B30" s="279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20</v>
      </c>
      <c r="B36" s="259">
        <v>42</v>
      </c>
      <c r="C36" s="259"/>
      <c r="D36" s="259">
        <v>0</v>
      </c>
      <c r="E36" s="260"/>
      <c r="F36" s="260"/>
      <c r="G36" s="260"/>
      <c r="H36" s="260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70</v>
      </c>
      <c r="C37" s="259">
        <v>1</v>
      </c>
      <c r="D37" s="259">
        <v>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97</v>
      </c>
      <c r="C38" s="259">
        <v>2</v>
      </c>
      <c r="D38" s="259">
        <v>21</v>
      </c>
      <c r="E38" s="260"/>
      <c r="F38" s="260"/>
      <c r="G38" s="260"/>
      <c r="H38" s="260">
        <v>1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116</v>
      </c>
      <c r="C39" s="259">
        <v>3</v>
      </c>
      <c r="D39" s="259">
        <v>21</v>
      </c>
      <c r="E39" s="260">
        <v>1</v>
      </c>
      <c r="F39" s="260"/>
      <c r="G39" s="260"/>
      <c r="H39" s="260"/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137</v>
      </c>
      <c r="C40" s="259">
        <v>4</v>
      </c>
      <c r="D40" s="259">
        <v>21</v>
      </c>
      <c r="E40" s="260">
        <v>1</v>
      </c>
      <c r="F40" s="260"/>
      <c r="G40" s="260"/>
      <c r="H40" s="260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158</v>
      </c>
      <c r="C41" s="259">
        <v>5</v>
      </c>
      <c r="D41" s="259">
        <v>21</v>
      </c>
      <c r="E41" s="260">
        <v>1</v>
      </c>
      <c r="F41" s="260"/>
      <c r="G41" s="260"/>
      <c r="H41" s="260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178</v>
      </c>
      <c r="C42" s="259">
        <v>6</v>
      </c>
      <c r="D42" s="259">
        <v>21</v>
      </c>
      <c r="E42" s="260">
        <v>1</v>
      </c>
      <c r="F42" s="260"/>
      <c r="G42" s="260"/>
      <c r="H42" s="260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197</v>
      </c>
      <c r="C43" s="259">
        <v>7</v>
      </c>
      <c r="D43" s="259">
        <v>21</v>
      </c>
      <c r="E43" s="260">
        <v>1</v>
      </c>
      <c r="F43" s="260"/>
      <c r="G43" s="260"/>
      <c r="H43" s="260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214</v>
      </c>
      <c r="C44" s="259">
        <v>8</v>
      </c>
      <c r="D44" s="259">
        <v>21</v>
      </c>
      <c r="E44" s="260">
        <v>1</v>
      </c>
      <c r="F44" s="260"/>
      <c r="G44" s="260"/>
      <c r="H44" s="260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65</v>
      </c>
      <c r="B45" s="261">
        <v>229</v>
      </c>
      <c r="C45" s="259">
        <v>9</v>
      </c>
      <c r="D45" s="261">
        <v>21</v>
      </c>
      <c r="E45" s="260">
        <v>1</v>
      </c>
      <c r="F45" s="260"/>
      <c r="G45" s="260"/>
      <c r="H45" s="260"/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70</v>
      </c>
      <c r="B46" s="262">
        <v>242</v>
      </c>
      <c r="C46" s="259">
        <v>10</v>
      </c>
      <c r="D46" s="262">
        <v>21</v>
      </c>
      <c r="E46" s="260">
        <v>1</v>
      </c>
      <c r="F46" s="260"/>
      <c r="G46" s="260"/>
      <c r="H46" s="260"/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75</v>
      </c>
      <c r="B47" s="261">
        <v>252</v>
      </c>
      <c r="C47" s="259">
        <v>11</v>
      </c>
      <c r="D47" s="261">
        <v>21</v>
      </c>
      <c r="E47" s="260">
        <v>1</v>
      </c>
      <c r="F47" s="260"/>
      <c r="G47" s="260"/>
      <c r="H47" s="260"/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80</v>
      </c>
      <c r="B48" s="261">
        <v>261</v>
      </c>
      <c r="C48" s="259">
        <v>12</v>
      </c>
      <c r="D48" s="261">
        <v>21</v>
      </c>
      <c r="E48" s="260">
        <v>1</v>
      </c>
      <c r="F48" s="260"/>
      <c r="G48" s="260"/>
      <c r="H48" s="260"/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85</v>
      </c>
      <c r="B49" s="261">
        <v>269</v>
      </c>
      <c r="C49" s="259">
        <v>13</v>
      </c>
      <c r="D49" s="261">
        <v>21</v>
      </c>
      <c r="E49" s="260">
        <v>1</v>
      </c>
      <c r="F49" s="260"/>
      <c r="G49" s="260"/>
      <c r="H49" s="260"/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90</v>
      </c>
      <c r="B50" s="261">
        <v>275</v>
      </c>
      <c r="C50" s="261">
        <v>14</v>
      </c>
      <c r="D50" s="261">
        <v>21</v>
      </c>
      <c r="E50" s="260">
        <v>1</v>
      </c>
      <c r="F50" s="260"/>
      <c r="G50" s="260"/>
      <c r="H50" s="260"/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95</v>
      </c>
      <c r="B51" s="261">
        <v>279</v>
      </c>
      <c r="C51" s="261">
        <v>15</v>
      </c>
      <c r="D51" s="261">
        <v>21</v>
      </c>
      <c r="E51" s="260">
        <v>1</v>
      </c>
      <c r="F51" s="260"/>
      <c r="G51" s="260"/>
      <c r="H51" s="260"/>
      <c r="I51" s="49">
        <f t="shared" si="1"/>
        <v>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100</v>
      </c>
      <c r="B52" s="261">
        <v>282</v>
      </c>
      <c r="C52" s="261">
        <v>16</v>
      </c>
      <c r="D52" s="261">
        <v>21</v>
      </c>
      <c r="E52" s="260">
        <v>1</v>
      </c>
      <c r="F52" s="260"/>
      <c r="G52" s="260"/>
      <c r="H52" s="260"/>
      <c r="I52" s="49">
        <f t="shared" si="1"/>
        <v>4.8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105</v>
      </c>
      <c r="B53" s="261">
        <v>284</v>
      </c>
      <c r="C53" s="261">
        <v>17</v>
      </c>
      <c r="D53" s="261">
        <v>20</v>
      </c>
      <c r="E53" s="260">
        <v>1</v>
      </c>
      <c r="F53" s="260"/>
      <c r="G53" s="260"/>
      <c r="H53" s="260"/>
      <c r="I53" s="49">
        <f t="shared" si="1"/>
        <v>4.5999999999999996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110</v>
      </c>
      <c r="B54" s="261">
        <v>285</v>
      </c>
      <c r="C54" s="261">
        <v>18</v>
      </c>
      <c r="D54" s="261">
        <v>19</v>
      </c>
      <c r="E54" s="260">
        <v>1</v>
      </c>
      <c r="F54" s="260"/>
      <c r="G54" s="260"/>
      <c r="H54" s="260"/>
      <c r="I54" s="49">
        <f t="shared" si="1"/>
        <v>4.2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115</v>
      </c>
      <c r="B55" s="261">
        <v>285</v>
      </c>
      <c r="C55" s="261">
        <v>19</v>
      </c>
      <c r="D55" s="261">
        <v>18</v>
      </c>
      <c r="E55" s="260">
        <v>1</v>
      </c>
      <c r="F55" s="260"/>
      <c r="G55" s="260"/>
      <c r="H55" s="260"/>
      <c r="I55" s="49">
        <f t="shared" si="1"/>
        <v>3.8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103</v>
      </c>
      <c r="C62" s="261">
        <v>1</v>
      </c>
      <c r="D62" s="261">
        <v>18</v>
      </c>
      <c r="E62" s="260"/>
      <c r="F62" s="260"/>
      <c r="G62" s="260">
        <v>1</v>
      </c>
      <c r="H62" s="260"/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18</v>
      </c>
      <c r="B63" s="261">
        <v>223</v>
      </c>
      <c r="C63" s="261">
        <v>2</v>
      </c>
      <c r="D63" s="261">
        <v>84.3</v>
      </c>
      <c r="E63" s="260"/>
      <c r="F63" s="260">
        <v>1</v>
      </c>
      <c r="G63" s="260"/>
      <c r="H63" s="260"/>
      <c r="I63" s="49">
        <f>IF(A63&lt;&gt;0,(B63-(B62-D62))/(A63-A62),"")</f>
        <v>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254</v>
      </c>
      <c r="C64" s="261">
        <v>3</v>
      </c>
      <c r="D64" s="261">
        <v>73.7</v>
      </c>
      <c r="E64" s="260"/>
      <c r="F64" s="260">
        <v>1</v>
      </c>
      <c r="G64" s="260"/>
      <c r="H64" s="260"/>
      <c r="I64" s="49">
        <f>IF(A64&lt;&gt;0,(B64-(B63-D63))/(A64-A63),"")</f>
        <v>19.216666666666669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280</v>
      </c>
      <c r="C65" s="261">
        <v>4</v>
      </c>
      <c r="D65" s="261">
        <v>62.6</v>
      </c>
      <c r="E65" s="260"/>
      <c r="F65" s="260">
        <v>1</v>
      </c>
      <c r="G65" s="260"/>
      <c r="H65" s="260"/>
      <c r="I65" s="49">
        <f>IF(A65&lt;&gt;0,(B65-(B64-D64))/(A65-A64),"")</f>
        <v>16.616666666666664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305</v>
      </c>
      <c r="C66" s="261">
        <v>5</v>
      </c>
      <c r="D66" s="261">
        <v>58.4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14.6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330</v>
      </c>
      <c r="C67" s="261">
        <v>6</v>
      </c>
      <c r="D67" s="261">
        <v>54.6</v>
      </c>
      <c r="E67" s="260">
        <v>1</v>
      </c>
      <c r="F67" s="260"/>
      <c r="G67" s="260"/>
      <c r="H67" s="260"/>
      <c r="I67" s="49">
        <f t="shared" si="2"/>
        <v>13.9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353</v>
      </c>
      <c r="C68" s="261">
        <v>7</v>
      </c>
      <c r="D68" s="261">
        <v>48.2</v>
      </c>
      <c r="E68" s="260">
        <v>1</v>
      </c>
      <c r="F68" s="260"/>
      <c r="G68" s="260"/>
      <c r="H68" s="260"/>
      <c r="I68" s="49">
        <f t="shared" si="2"/>
        <v>12.933333333333337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54</v>
      </c>
      <c r="B69" s="261">
        <v>374</v>
      </c>
      <c r="C69" s="261">
        <v>8</v>
      </c>
      <c r="D69" s="261">
        <v>46.9</v>
      </c>
      <c r="E69" s="260">
        <v>1</v>
      </c>
      <c r="F69" s="260"/>
      <c r="G69" s="260"/>
      <c r="H69" s="260"/>
      <c r="I69" s="49">
        <f t="shared" si="2"/>
        <v>11.533333333333331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401</v>
      </c>
      <c r="C70" s="261"/>
      <c r="D70" s="261">
        <v>0</v>
      </c>
      <c r="E70" s="260"/>
      <c r="F70" s="260"/>
      <c r="G70" s="260"/>
      <c r="H70" s="260"/>
      <c r="I70" s="49">
        <f t="shared" si="2"/>
        <v>12.316666666666663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162</v>
      </c>
      <c r="C88" s="261"/>
      <c r="D88" s="261"/>
      <c r="E88" s="260"/>
      <c r="F88" s="260"/>
      <c r="G88" s="260"/>
      <c r="H88" s="260"/>
      <c r="I88" s="53">
        <f>IFERROR(B88/A88,"")</f>
        <v>10.8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303</v>
      </c>
      <c r="C89" s="261">
        <v>1</v>
      </c>
      <c r="D89" s="261">
        <v>43</v>
      </c>
      <c r="E89" s="260"/>
      <c r="F89" s="260"/>
      <c r="G89" s="260">
        <v>1</v>
      </c>
      <c r="H89" s="260"/>
      <c r="I89" s="53">
        <f t="shared" ref="I89:I107" si="3">IF(A89&lt;&gt;0,(B89-(B88-D88))/(A89-A88),"")</f>
        <v>28.2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419</v>
      </c>
      <c r="C90" s="261">
        <v>2</v>
      </c>
      <c r="D90" s="261">
        <v>60</v>
      </c>
      <c r="E90" s="260"/>
      <c r="F90" s="260">
        <v>1</v>
      </c>
      <c r="G90" s="260"/>
      <c r="H90" s="260"/>
      <c r="I90" s="53">
        <f t="shared" si="3"/>
        <v>31.8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524</v>
      </c>
      <c r="C91" s="261">
        <v>3</v>
      </c>
      <c r="D91" s="261">
        <v>90</v>
      </c>
      <c r="E91" s="260"/>
      <c r="F91" s="260">
        <v>1</v>
      </c>
      <c r="G91" s="260"/>
      <c r="H91" s="260"/>
      <c r="I91" s="53">
        <f t="shared" si="3"/>
        <v>33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576</v>
      </c>
      <c r="C92" s="261">
        <v>4</v>
      </c>
      <c r="D92" s="261">
        <v>72</v>
      </c>
      <c r="E92" s="260">
        <v>1</v>
      </c>
      <c r="F92" s="260"/>
      <c r="G92" s="260"/>
      <c r="H92" s="260"/>
      <c r="I92" s="53">
        <f t="shared" si="3"/>
        <v>28.4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639</v>
      </c>
      <c r="C93" s="261">
        <v>5</v>
      </c>
      <c r="D93" s="261">
        <v>77</v>
      </c>
      <c r="E93" s="260">
        <v>1</v>
      </c>
      <c r="F93" s="260"/>
      <c r="G93" s="260"/>
      <c r="H93" s="260"/>
      <c r="I93" s="53">
        <f t="shared" si="3"/>
        <v>27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686</v>
      </c>
      <c r="C94" s="261">
        <v>6</v>
      </c>
      <c r="D94" s="261">
        <v>64</v>
      </c>
      <c r="E94" s="260">
        <v>1</v>
      </c>
      <c r="F94" s="260"/>
      <c r="G94" s="260"/>
      <c r="H94" s="260"/>
      <c r="I94" s="53">
        <f t="shared" si="3"/>
        <v>24.8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724</v>
      </c>
      <c r="C95" s="261">
        <v>7</v>
      </c>
      <c r="D95" s="261">
        <v>62</v>
      </c>
      <c r="E95" s="260">
        <v>1</v>
      </c>
      <c r="F95" s="260"/>
      <c r="G95" s="260"/>
      <c r="H95" s="260"/>
      <c r="I95" s="53">
        <f t="shared" si="3"/>
        <v>20.399999999999999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739</v>
      </c>
      <c r="C96" s="261">
        <v>8</v>
      </c>
      <c r="D96" s="261">
        <v>46</v>
      </c>
      <c r="E96" s="260">
        <v>1</v>
      </c>
      <c r="F96" s="260"/>
      <c r="G96" s="260"/>
      <c r="H96" s="260"/>
      <c r="I96" s="53">
        <f t="shared" si="3"/>
        <v>15.4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754</v>
      </c>
      <c r="C97" s="261">
        <v>9</v>
      </c>
      <c r="D97" s="261">
        <v>35</v>
      </c>
      <c r="E97" s="260">
        <v>1</v>
      </c>
      <c r="F97" s="260"/>
      <c r="G97" s="260"/>
      <c r="H97" s="260"/>
      <c r="I97" s="53">
        <f t="shared" si="3"/>
        <v>12.2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769</v>
      </c>
      <c r="C98" s="261">
        <v>10</v>
      </c>
      <c r="D98" s="261">
        <v>29</v>
      </c>
      <c r="E98" s="260">
        <v>1</v>
      </c>
      <c r="F98" s="260"/>
      <c r="G98" s="260"/>
      <c r="H98" s="260"/>
      <c r="I98" s="53">
        <f t="shared" si="3"/>
        <v>10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Séquoia géant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8">
        <v>15</v>
      </c>
      <c r="B114" s="268">
        <v>97</v>
      </c>
      <c r="C114" s="268">
        <v>1</v>
      </c>
      <c r="D114" s="268">
        <v>5</v>
      </c>
      <c r="E114" s="255"/>
      <c r="F114" s="255"/>
      <c r="G114" s="255">
        <v>1</v>
      </c>
      <c r="H114" s="260"/>
      <c r="I114" s="53">
        <f>IFERROR(B114/A114,"")</f>
        <v>6.4666666666666668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8">
        <v>20</v>
      </c>
      <c r="B115" s="268">
        <v>241</v>
      </c>
      <c r="C115" s="268">
        <v>2</v>
      </c>
      <c r="D115" s="268">
        <v>98</v>
      </c>
      <c r="E115" s="255"/>
      <c r="F115" s="255">
        <v>1</v>
      </c>
      <c r="G115" s="255"/>
      <c r="H115" s="260"/>
      <c r="I115" s="53">
        <f t="shared" ref="I115:I133" si="4">IF(A115&lt;&gt;0,(B115-(B114-D114))/(A115-A114),"")</f>
        <v>29.8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8">
        <v>25</v>
      </c>
      <c r="B116" s="268">
        <v>344</v>
      </c>
      <c r="C116" s="268">
        <v>3</v>
      </c>
      <c r="D116" s="268">
        <v>98</v>
      </c>
      <c r="E116" s="255"/>
      <c r="F116" s="255">
        <v>1</v>
      </c>
      <c r="G116" s="255"/>
      <c r="H116" s="260"/>
      <c r="I116" s="53">
        <f t="shared" si="4"/>
        <v>40.200000000000003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8">
        <v>30</v>
      </c>
      <c r="B117" s="268">
        <v>463</v>
      </c>
      <c r="C117" s="268">
        <v>4</v>
      </c>
      <c r="D117" s="268">
        <v>98</v>
      </c>
      <c r="E117" s="255"/>
      <c r="F117" s="255">
        <v>1</v>
      </c>
      <c r="G117" s="255"/>
      <c r="H117" s="260"/>
      <c r="I117" s="53">
        <f t="shared" si="4"/>
        <v>43.4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8">
        <v>35</v>
      </c>
      <c r="B118" s="268">
        <v>576</v>
      </c>
      <c r="C118" s="268">
        <v>5</v>
      </c>
      <c r="D118" s="268">
        <v>98</v>
      </c>
      <c r="E118" s="255">
        <v>1</v>
      </c>
      <c r="F118" s="255"/>
      <c r="G118" s="255"/>
      <c r="H118" s="260"/>
      <c r="I118" s="53">
        <f t="shared" si="4"/>
        <v>42.2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8">
        <v>40</v>
      </c>
      <c r="B119" s="268">
        <v>672</v>
      </c>
      <c r="C119" s="268">
        <v>6</v>
      </c>
      <c r="D119" s="268">
        <v>96</v>
      </c>
      <c r="E119" s="255">
        <v>1</v>
      </c>
      <c r="F119" s="255"/>
      <c r="G119" s="255"/>
      <c r="H119" s="260"/>
      <c r="I119" s="53">
        <f t="shared" si="4"/>
        <v>38.799999999999997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8">
        <v>45</v>
      </c>
      <c r="B120" s="268">
        <v>751</v>
      </c>
      <c r="C120" s="268">
        <v>7</v>
      </c>
      <c r="D120" s="268">
        <v>78</v>
      </c>
      <c r="E120" s="255">
        <v>1</v>
      </c>
      <c r="F120" s="255"/>
      <c r="G120" s="255"/>
      <c r="H120" s="260"/>
      <c r="I120" s="53">
        <f t="shared" si="4"/>
        <v>35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8">
        <v>50</v>
      </c>
      <c r="B121" s="268">
        <v>829</v>
      </c>
      <c r="C121" s="268">
        <v>8</v>
      </c>
      <c r="D121" s="268">
        <v>67</v>
      </c>
      <c r="E121" s="255">
        <v>1</v>
      </c>
      <c r="F121" s="255"/>
      <c r="G121" s="255"/>
      <c r="H121" s="260"/>
      <c r="I121" s="53">
        <f t="shared" si="4"/>
        <v>31.2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8">
        <v>55</v>
      </c>
      <c r="B122" s="268">
        <v>898</v>
      </c>
      <c r="C122" s="268">
        <v>9</v>
      </c>
      <c r="D122" s="268">
        <v>58</v>
      </c>
      <c r="E122" s="255">
        <v>1</v>
      </c>
      <c r="F122" s="255"/>
      <c r="G122" s="255"/>
      <c r="H122" s="260"/>
      <c r="I122" s="53">
        <f t="shared" si="4"/>
        <v>27.2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v>959</v>
      </c>
      <c r="C123" s="261">
        <v>10</v>
      </c>
      <c r="D123" s="261">
        <v>52</v>
      </c>
      <c r="E123" s="260">
        <v>1</v>
      </c>
      <c r="F123" s="260"/>
      <c r="G123" s="260"/>
      <c r="H123" s="260"/>
      <c r="I123" s="53">
        <f t="shared" si="4"/>
        <v>23.8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v>1009</v>
      </c>
      <c r="C124" s="261">
        <v>11</v>
      </c>
      <c r="D124" s="261">
        <v>46</v>
      </c>
      <c r="E124" s="260">
        <v>1</v>
      </c>
      <c r="F124" s="260"/>
      <c r="G124" s="260"/>
      <c r="H124" s="260"/>
      <c r="I124" s="53">
        <f t="shared" si="4"/>
        <v>20.399999999999999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v>1049</v>
      </c>
      <c r="C125" s="261">
        <v>12</v>
      </c>
      <c r="D125" s="261">
        <v>41</v>
      </c>
      <c r="E125" s="260">
        <v>1</v>
      </c>
      <c r="F125" s="260"/>
      <c r="G125" s="260"/>
      <c r="H125" s="260"/>
      <c r="I125" s="53">
        <f t="shared" si="4"/>
        <v>17.2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v>1077</v>
      </c>
      <c r="C126" s="261">
        <v>13</v>
      </c>
      <c r="D126" s="261">
        <v>36</v>
      </c>
      <c r="E126" s="260">
        <v>1</v>
      </c>
      <c r="F126" s="260"/>
      <c r="G126" s="260"/>
      <c r="H126" s="260"/>
      <c r="I126" s="53">
        <f t="shared" si="4"/>
        <v>13.8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v>1095</v>
      </c>
      <c r="C127" s="261">
        <v>14</v>
      </c>
      <c r="D127" s="261">
        <v>32</v>
      </c>
      <c r="E127" s="260">
        <v>1</v>
      </c>
      <c r="F127" s="260"/>
      <c r="G127" s="260"/>
      <c r="H127" s="260"/>
      <c r="I127" s="53">
        <f t="shared" si="4"/>
        <v>10.8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Séquoia géant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54</v>
      </c>
      <c r="C140" s="50"/>
      <c r="D140" s="60">
        <v>0</v>
      </c>
      <c r="E140" s="51"/>
      <c r="F140" s="51"/>
      <c r="G140" s="51"/>
      <c r="H140" s="51"/>
      <c r="I140" s="57">
        <f>IFERROR(B140/A140,"")</f>
        <v>3.6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171</v>
      </c>
      <c r="C141" s="50">
        <v>1</v>
      </c>
      <c r="D141" s="60">
        <v>59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23.4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267</v>
      </c>
      <c r="C142" s="50">
        <v>2</v>
      </c>
      <c r="D142" s="60">
        <v>77</v>
      </c>
      <c r="E142" s="51"/>
      <c r="F142" s="51">
        <v>1</v>
      </c>
      <c r="G142" s="51"/>
      <c r="H142" s="51"/>
      <c r="I142" s="57">
        <f t="shared" si="5"/>
        <v>31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361</v>
      </c>
      <c r="C143" s="50">
        <v>3</v>
      </c>
      <c r="D143" s="60">
        <v>77</v>
      </c>
      <c r="E143" s="51"/>
      <c r="F143" s="51">
        <v>1</v>
      </c>
      <c r="G143" s="51"/>
      <c r="H143" s="51"/>
      <c r="I143" s="57">
        <f t="shared" si="5"/>
        <v>34.200000000000003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455</v>
      </c>
      <c r="C144" s="50">
        <v>4</v>
      </c>
      <c r="D144" s="60">
        <v>77</v>
      </c>
      <c r="E144" s="51">
        <v>1</v>
      </c>
      <c r="F144" s="51"/>
      <c r="G144" s="51"/>
      <c r="H144" s="51"/>
      <c r="I144" s="57">
        <f t="shared" si="5"/>
        <v>34.200000000000003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536</v>
      </c>
      <c r="C145" s="50">
        <v>5</v>
      </c>
      <c r="D145" s="60">
        <v>77</v>
      </c>
      <c r="E145" s="51">
        <v>1</v>
      </c>
      <c r="F145" s="51"/>
      <c r="G145" s="51"/>
      <c r="H145" s="51"/>
      <c r="I145" s="57">
        <f t="shared" si="5"/>
        <v>31.6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602</v>
      </c>
      <c r="C146" s="50">
        <v>6</v>
      </c>
      <c r="D146" s="60">
        <v>65</v>
      </c>
      <c r="E146" s="51">
        <v>1</v>
      </c>
      <c r="F146" s="51"/>
      <c r="G146" s="51"/>
      <c r="H146" s="51"/>
      <c r="I146" s="57">
        <f t="shared" si="5"/>
        <v>28.6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664</v>
      </c>
      <c r="C147" s="50">
        <v>7</v>
      </c>
      <c r="D147" s="60">
        <v>55</v>
      </c>
      <c r="E147" s="51">
        <v>1</v>
      </c>
      <c r="F147" s="51"/>
      <c r="G147" s="51"/>
      <c r="H147" s="51"/>
      <c r="I147" s="57">
        <f>IF(A147&lt;&gt;0,(B147-(B146-D146))/(A147-A146),"")</f>
        <v>25.4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723</v>
      </c>
      <c r="C148" s="50">
        <v>8</v>
      </c>
      <c r="D148" s="60">
        <v>48</v>
      </c>
      <c r="E148" s="51">
        <v>1</v>
      </c>
      <c r="F148" s="51"/>
      <c r="G148" s="51"/>
      <c r="H148" s="51"/>
      <c r="I148" s="57">
        <f t="shared" si="5"/>
        <v>22.8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773</v>
      </c>
      <c r="C149" s="50">
        <v>9</v>
      </c>
      <c r="D149" s="60">
        <v>42</v>
      </c>
      <c r="E149" s="51">
        <v>1</v>
      </c>
      <c r="F149" s="51"/>
      <c r="G149" s="51"/>
      <c r="H149" s="51"/>
      <c r="I149" s="57">
        <f t="shared" si="5"/>
        <v>19.600000000000001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813</v>
      </c>
      <c r="C150" s="50">
        <v>10</v>
      </c>
      <c r="D150" s="60">
        <v>37</v>
      </c>
      <c r="E150" s="51">
        <v>1</v>
      </c>
      <c r="F150" s="51"/>
      <c r="G150" s="51"/>
      <c r="H150" s="51"/>
      <c r="I150" s="57">
        <f t="shared" si="5"/>
        <v>16.399999999999999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843</v>
      </c>
      <c r="C151" s="50">
        <v>11</v>
      </c>
      <c r="D151" s="60">
        <v>32</v>
      </c>
      <c r="E151" s="51">
        <v>1</v>
      </c>
      <c r="F151" s="51"/>
      <c r="G151" s="51"/>
      <c r="H151" s="51"/>
      <c r="I151" s="57">
        <f t="shared" si="5"/>
        <v>13.4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868</v>
      </c>
      <c r="C152" s="50">
        <v>12</v>
      </c>
      <c r="D152" s="60">
        <v>28</v>
      </c>
      <c r="E152" s="54">
        <v>1</v>
      </c>
      <c r="F152" s="54"/>
      <c r="G152" s="54"/>
      <c r="H152" s="54"/>
      <c r="I152" s="57">
        <f t="shared" si="5"/>
        <v>11.4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880</v>
      </c>
      <c r="C153" s="50">
        <v>13</v>
      </c>
      <c r="D153" s="60">
        <v>23</v>
      </c>
      <c r="E153" s="54">
        <v>1</v>
      </c>
      <c r="F153" s="54"/>
      <c r="G153" s="54"/>
      <c r="H153" s="54"/>
      <c r="I153" s="57">
        <f t="shared" si="5"/>
        <v>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37</v>
      </c>
      <c r="C166" s="60">
        <v>1</v>
      </c>
      <c r="D166" s="60">
        <v>15</v>
      </c>
      <c r="E166" s="51"/>
      <c r="F166" s="51"/>
      <c r="G166" s="51"/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80</v>
      </c>
      <c r="C167" s="60">
        <v>2</v>
      </c>
      <c r="D167" s="60">
        <v>28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115</v>
      </c>
      <c r="C168" s="60">
        <v>3</v>
      </c>
      <c r="D168" s="60">
        <v>28</v>
      </c>
      <c r="E168" s="51"/>
      <c r="F168" s="51"/>
      <c r="G168" s="51"/>
      <c r="H168" s="51">
        <v>1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146</v>
      </c>
      <c r="C169" s="60">
        <v>4</v>
      </c>
      <c r="D169" s="60">
        <v>28</v>
      </c>
      <c r="E169" s="51"/>
      <c r="F169" s="51"/>
      <c r="G169" s="51"/>
      <c r="H169" s="51">
        <v>1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172</v>
      </c>
      <c r="C170" s="60">
        <v>5</v>
      </c>
      <c r="D170" s="60">
        <v>28</v>
      </c>
      <c r="E170" s="51">
        <v>1</v>
      </c>
      <c r="F170" s="51"/>
      <c r="G170" s="51"/>
      <c r="H170" s="51"/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192</v>
      </c>
      <c r="C171" s="60">
        <v>6</v>
      </c>
      <c r="D171" s="60">
        <v>28</v>
      </c>
      <c r="E171" s="51">
        <v>1</v>
      </c>
      <c r="F171" s="51"/>
      <c r="G171" s="51"/>
      <c r="H171" s="51"/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205</v>
      </c>
      <c r="C172" s="60">
        <v>7</v>
      </c>
      <c r="D172" s="60">
        <v>22</v>
      </c>
      <c r="E172" s="51">
        <v>1</v>
      </c>
      <c r="F172" s="51"/>
      <c r="G172" s="51"/>
      <c r="H172" s="51"/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219</v>
      </c>
      <c r="C173" s="50">
        <v>8</v>
      </c>
      <c r="D173" s="50">
        <v>17</v>
      </c>
      <c r="E173" s="51">
        <v>1</v>
      </c>
      <c r="F173" s="51"/>
      <c r="G173" s="51"/>
      <c r="H173" s="51"/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232</v>
      </c>
      <c r="C174" s="50">
        <v>9</v>
      </c>
      <c r="D174" s="50">
        <v>13</v>
      </c>
      <c r="E174" s="51">
        <v>1</v>
      </c>
      <c r="F174" s="51"/>
      <c r="G174" s="51"/>
      <c r="H174" s="51"/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245</v>
      </c>
      <c r="C175" s="50">
        <v>10</v>
      </c>
      <c r="D175" s="50">
        <v>12</v>
      </c>
      <c r="E175" s="51">
        <v>1</v>
      </c>
      <c r="F175" s="51"/>
      <c r="G175" s="51"/>
      <c r="H175" s="51"/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255</v>
      </c>
      <c r="C176" s="50">
        <v>11</v>
      </c>
      <c r="D176" s="50">
        <v>11</v>
      </c>
      <c r="E176" s="51">
        <v>1</v>
      </c>
      <c r="F176" s="51"/>
      <c r="G176" s="51"/>
      <c r="H176" s="51"/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263</v>
      </c>
      <c r="C177" s="50">
        <v>12</v>
      </c>
      <c r="D177" s="50">
        <v>10</v>
      </c>
      <c r="E177" s="51">
        <v>1</v>
      </c>
      <c r="F177" s="51"/>
      <c r="G177" s="51"/>
      <c r="H177" s="51"/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270</v>
      </c>
      <c r="C178" s="50">
        <v>13</v>
      </c>
      <c r="D178" s="50">
        <v>9</v>
      </c>
      <c r="E178" s="51">
        <v>1</v>
      </c>
      <c r="F178" s="51"/>
      <c r="G178" s="51"/>
      <c r="H178" s="51"/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275</v>
      </c>
      <c r="C179" s="50">
        <v>14</v>
      </c>
      <c r="D179" s="50">
        <v>8</v>
      </c>
      <c r="E179" s="51">
        <v>1</v>
      </c>
      <c r="F179" s="51"/>
      <c r="G179" s="51"/>
      <c r="H179" s="51"/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Cèdre de l'Atlas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46</v>
      </c>
      <c r="C192" s="60"/>
      <c r="D192" s="60">
        <v>0</v>
      </c>
      <c r="E192" s="51"/>
      <c r="F192" s="51"/>
      <c r="G192" s="51"/>
      <c r="H192" s="51"/>
      <c r="I192" s="49">
        <f>IFERROR(B192/A192,"")</f>
        <v>3.0666666666666669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134</v>
      </c>
      <c r="C193" s="60">
        <v>1</v>
      </c>
      <c r="D193" s="60">
        <v>5</v>
      </c>
      <c r="E193" s="51"/>
      <c r="F193" s="51"/>
      <c r="G193" s="51">
        <v>1</v>
      </c>
      <c r="H193" s="51"/>
      <c r="I193" s="49">
        <f t="shared" ref="I193:I211" si="7">IF(A193&lt;&gt;0,(B193-(B192-D192))/(A193-A192),"")</f>
        <v>17.600000000000001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243</v>
      </c>
      <c r="C194" s="60">
        <v>2</v>
      </c>
      <c r="D194" s="60">
        <v>63</v>
      </c>
      <c r="E194" s="51"/>
      <c r="F194" s="51">
        <v>1</v>
      </c>
      <c r="G194" s="51"/>
      <c r="H194" s="51"/>
      <c r="I194" s="49">
        <f t="shared" si="7"/>
        <v>22.8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308</v>
      </c>
      <c r="C195" s="60">
        <v>3</v>
      </c>
      <c r="D195" s="60">
        <v>63</v>
      </c>
      <c r="E195" s="51"/>
      <c r="F195" s="51">
        <v>1</v>
      </c>
      <c r="G195" s="51"/>
      <c r="H195" s="51"/>
      <c r="I195" s="49">
        <f t="shared" si="7"/>
        <v>25.6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376</v>
      </c>
      <c r="C196" s="60">
        <v>4</v>
      </c>
      <c r="D196" s="60">
        <v>63</v>
      </c>
      <c r="E196" s="51">
        <v>1</v>
      </c>
      <c r="F196" s="51"/>
      <c r="G196" s="51"/>
      <c r="H196" s="51"/>
      <c r="I196" s="49">
        <f t="shared" si="7"/>
        <v>26.2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440</v>
      </c>
      <c r="C197" s="60">
        <v>5</v>
      </c>
      <c r="D197" s="60">
        <v>63</v>
      </c>
      <c r="E197" s="51">
        <v>1</v>
      </c>
      <c r="F197" s="51"/>
      <c r="G197" s="51"/>
      <c r="H197" s="51"/>
      <c r="I197" s="49">
        <f t="shared" si="7"/>
        <v>25.4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498</v>
      </c>
      <c r="C198" s="60">
        <v>6</v>
      </c>
      <c r="D198" s="60">
        <v>63</v>
      </c>
      <c r="E198" s="51">
        <v>1</v>
      </c>
      <c r="F198" s="51"/>
      <c r="G198" s="51"/>
      <c r="H198" s="51"/>
      <c r="I198" s="49">
        <f t="shared" si="7"/>
        <v>24.2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549</v>
      </c>
      <c r="C199" s="50">
        <v>7</v>
      </c>
      <c r="D199" s="50">
        <v>63</v>
      </c>
      <c r="E199" s="51">
        <v>1</v>
      </c>
      <c r="F199" s="51"/>
      <c r="G199" s="51"/>
      <c r="H199" s="51"/>
      <c r="I199" s="49">
        <f t="shared" si="7"/>
        <v>22.8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594</v>
      </c>
      <c r="C200" s="50">
        <v>8</v>
      </c>
      <c r="D200" s="50">
        <v>60</v>
      </c>
      <c r="E200" s="51">
        <v>1</v>
      </c>
      <c r="F200" s="51"/>
      <c r="G200" s="51"/>
      <c r="H200" s="51"/>
      <c r="I200" s="49">
        <f t="shared" si="7"/>
        <v>21.6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634</v>
      </c>
      <c r="C201" s="50">
        <v>9</v>
      </c>
      <c r="D201" s="50">
        <v>53</v>
      </c>
      <c r="E201" s="51">
        <v>1</v>
      </c>
      <c r="F201" s="51"/>
      <c r="G201" s="51"/>
      <c r="H201" s="51"/>
      <c r="I201" s="49">
        <f t="shared" si="7"/>
        <v>20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65</v>
      </c>
      <c r="B202" s="50">
        <v>674</v>
      </c>
      <c r="C202" s="50">
        <v>10</v>
      </c>
      <c r="D202" s="50">
        <v>48</v>
      </c>
      <c r="E202" s="51">
        <v>1</v>
      </c>
      <c r="F202" s="51"/>
      <c r="G202" s="51"/>
      <c r="H202" s="51"/>
      <c r="I202" s="49">
        <f t="shared" si="7"/>
        <v>18.600000000000001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70</v>
      </c>
      <c r="B203" s="50">
        <v>712</v>
      </c>
      <c r="C203" s="50">
        <v>11</v>
      </c>
      <c r="D203" s="50">
        <v>45</v>
      </c>
      <c r="E203" s="51">
        <v>1</v>
      </c>
      <c r="F203" s="51"/>
      <c r="G203" s="51"/>
      <c r="H203" s="51"/>
      <c r="I203" s="49">
        <f t="shared" si="7"/>
        <v>17.2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75</v>
      </c>
      <c r="B204" s="50">
        <v>746</v>
      </c>
      <c r="C204" s="50">
        <v>12</v>
      </c>
      <c r="D204" s="50">
        <v>43</v>
      </c>
      <c r="E204" s="51">
        <v>1</v>
      </c>
      <c r="F204" s="51"/>
      <c r="G204" s="51"/>
      <c r="H204" s="51"/>
      <c r="I204" s="49">
        <f t="shared" si="7"/>
        <v>15.8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80</v>
      </c>
      <c r="B205" s="50">
        <v>776</v>
      </c>
      <c r="C205" s="50">
        <v>13</v>
      </c>
      <c r="D205" s="50">
        <v>41</v>
      </c>
      <c r="E205" s="51">
        <v>1</v>
      </c>
      <c r="F205" s="51"/>
      <c r="G205" s="51"/>
      <c r="H205" s="51"/>
      <c r="I205" s="49">
        <f t="shared" si="7"/>
        <v>14.6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Cèdre de l'Atlas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15</v>
      </c>
      <c r="B218" s="60">
        <v>32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2.1333333333333333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103</v>
      </c>
      <c r="C219" s="50"/>
      <c r="D219" s="60">
        <v>0</v>
      </c>
      <c r="E219" s="63"/>
      <c r="F219" s="63"/>
      <c r="G219" s="63"/>
      <c r="H219" s="63"/>
      <c r="I219" s="53">
        <f t="shared" ref="I219:I237" si="8">IF(A219&lt;&gt;0,(B219-(B218-D218))/(A219-A218),"")</f>
        <v>14.2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25</v>
      </c>
      <c r="B220" s="60">
        <v>201</v>
      </c>
      <c r="C220" s="50">
        <v>1</v>
      </c>
      <c r="D220" s="60">
        <v>42</v>
      </c>
      <c r="E220" s="63"/>
      <c r="F220" s="63"/>
      <c r="G220" s="63">
        <v>1</v>
      </c>
      <c r="H220" s="63"/>
      <c r="I220" s="53">
        <f t="shared" si="8"/>
        <v>19.600000000000001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30</v>
      </c>
      <c r="B221" s="55">
        <v>272</v>
      </c>
      <c r="C221" s="55">
        <v>2</v>
      </c>
      <c r="D221" s="55">
        <v>56</v>
      </c>
      <c r="E221" s="63"/>
      <c r="F221" s="63">
        <v>1</v>
      </c>
      <c r="G221" s="63"/>
      <c r="H221" s="63"/>
      <c r="I221" s="53">
        <f t="shared" si="8"/>
        <v>22.6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35</v>
      </c>
      <c r="B222" s="55">
        <v>333</v>
      </c>
      <c r="C222" s="55">
        <v>3</v>
      </c>
      <c r="D222" s="55">
        <v>56</v>
      </c>
      <c r="E222" s="63"/>
      <c r="F222" s="63">
        <v>1</v>
      </c>
      <c r="G222" s="63"/>
      <c r="H222" s="63"/>
      <c r="I222" s="53">
        <f t="shared" si="8"/>
        <v>23.4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40</v>
      </c>
      <c r="B223" s="55">
        <v>394</v>
      </c>
      <c r="C223" s="55">
        <v>4</v>
      </c>
      <c r="D223" s="55">
        <v>56</v>
      </c>
      <c r="E223" s="63">
        <v>1</v>
      </c>
      <c r="F223" s="63"/>
      <c r="G223" s="63"/>
      <c r="H223" s="63"/>
      <c r="I223" s="53">
        <f t="shared" si="8"/>
        <v>23.4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45</v>
      </c>
      <c r="B224" s="55">
        <v>450</v>
      </c>
      <c r="C224" s="55">
        <v>5</v>
      </c>
      <c r="D224" s="55">
        <v>56</v>
      </c>
      <c r="E224" s="63">
        <v>1</v>
      </c>
      <c r="F224" s="63"/>
      <c r="G224" s="63"/>
      <c r="H224" s="63"/>
      <c r="I224" s="53">
        <f t="shared" si="8"/>
        <v>22.4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50</v>
      </c>
      <c r="B225" s="55">
        <v>499</v>
      </c>
      <c r="C225" s="55">
        <v>6</v>
      </c>
      <c r="D225" s="55">
        <v>56</v>
      </c>
      <c r="E225" s="63">
        <v>1</v>
      </c>
      <c r="F225" s="63"/>
      <c r="G225" s="63"/>
      <c r="H225" s="63"/>
      <c r="I225" s="53">
        <f t="shared" si="8"/>
        <v>21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55</v>
      </c>
      <c r="B226" s="55">
        <v>542</v>
      </c>
      <c r="C226" s="55">
        <v>7</v>
      </c>
      <c r="D226" s="55">
        <v>56</v>
      </c>
      <c r="E226" s="63">
        <v>1</v>
      </c>
      <c r="F226" s="63"/>
      <c r="G226" s="63"/>
      <c r="H226" s="63"/>
      <c r="I226" s="53">
        <f t="shared" si="8"/>
        <v>19.8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60</v>
      </c>
      <c r="B227" s="55">
        <v>577</v>
      </c>
      <c r="C227" s="55">
        <v>8</v>
      </c>
      <c r="D227" s="55">
        <v>50</v>
      </c>
      <c r="E227" s="63">
        <v>1</v>
      </c>
      <c r="F227" s="63"/>
      <c r="G227" s="63"/>
      <c r="H227" s="63"/>
      <c r="I227" s="53">
        <f t="shared" si="8"/>
        <v>18.2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65</v>
      </c>
      <c r="B228" s="55">
        <v>611</v>
      </c>
      <c r="C228" s="55">
        <v>9</v>
      </c>
      <c r="D228" s="55">
        <v>44</v>
      </c>
      <c r="E228" s="63">
        <v>1</v>
      </c>
      <c r="F228" s="63"/>
      <c r="G228" s="63"/>
      <c r="H228" s="63"/>
      <c r="I228" s="53">
        <f t="shared" si="8"/>
        <v>16.8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70</v>
      </c>
      <c r="B229" s="55">
        <v>647</v>
      </c>
      <c r="C229" s="55">
        <v>10</v>
      </c>
      <c r="D229" s="55">
        <v>41</v>
      </c>
      <c r="E229" s="63">
        <v>1</v>
      </c>
      <c r="F229" s="63"/>
      <c r="G229" s="63"/>
      <c r="H229" s="63"/>
      <c r="I229" s="53">
        <f t="shared" si="8"/>
        <v>16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75</v>
      </c>
      <c r="B230" s="55">
        <v>681</v>
      </c>
      <c r="C230" s="55">
        <v>11</v>
      </c>
      <c r="D230" s="55">
        <v>39</v>
      </c>
      <c r="E230" s="64">
        <v>1</v>
      </c>
      <c r="F230" s="64"/>
      <c r="G230" s="64"/>
      <c r="H230" s="64"/>
      <c r="I230" s="53">
        <f t="shared" si="8"/>
        <v>15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>
        <v>80</v>
      </c>
      <c r="B231" s="60">
        <v>708</v>
      </c>
      <c r="C231" s="86">
        <v>12</v>
      </c>
      <c r="D231" s="60">
        <v>37</v>
      </c>
      <c r="E231" s="54">
        <v>1</v>
      </c>
      <c r="F231" s="54"/>
      <c r="G231" s="54"/>
      <c r="H231" s="54"/>
      <c r="I231" s="53">
        <f t="shared" si="8"/>
        <v>13.2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15</v>
      </c>
      <c r="B244" s="60">
        <v>75</v>
      </c>
      <c r="C244" s="60"/>
      <c r="D244" s="60">
        <v>0</v>
      </c>
      <c r="E244" s="51"/>
      <c r="F244" s="51"/>
      <c r="G244" s="51"/>
      <c r="H244" s="63"/>
      <c r="I244" s="53">
        <f>IFERROR(B244/A244,"")</f>
        <v>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20</v>
      </c>
      <c r="B245" s="60">
        <v>152</v>
      </c>
      <c r="C245" s="60">
        <v>1</v>
      </c>
      <c r="D245" s="60">
        <v>42</v>
      </c>
      <c r="E245" s="63"/>
      <c r="F245" s="63"/>
      <c r="G245" s="63">
        <v>1</v>
      </c>
      <c r="H245" s="63"/>
      <c r="I245" s="53">
        <f>IF(A245&lt;&gt;0,(B245-(B244-D244))/(A245-A244),"")</f>
        <v>15.4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25</v>
      </c>
      <c r="B246" s="60">
        <v>199</v>
      </c>
      <c r="C246" s="60">
        <v>2</v>
      </c>
      <c r="D246" s="60">
        <v>49</v>
      </c>
      <c r="E246" s="63"/>
      <c r="F246" s="63">
        <v>1</v>
      </c>
      <c r="G246" s="63"/>
      <c r="H246" s="63"/>
      <c r="I246" s="53">
        <f>IF(A246&lt;&gt;0,(B246-(B245-D245))/(A246-A245),"")</f>
        <v>17.8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30</v>
      </c>
      <c r="B247" s="60">
        <v>244</v>
      </c>
      <c r="C247" s="60">
        <v>3</v>
      </c>
      <c r="D247" s="60">
        <v>49</v>
      </c>
      <c r="E247" s="63"/>
      <c r="F247" s="63">
        <v>1</v>
      </c>
      <c r="G247" s="63"/>
      <c r="H247" s="63"/>
      <c r="I247" s="53">
        <f t="shared" ref="I247:I263" si="9">IF(A247&lt;&gt;0,(B247-(B246-D246))/(A247-A246),"")</f>
        <v>18.8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35</v>
      </c>
      <c r="B248" s="60">
        <v>290</v>
      </c>
      <c r="C248" s="60">
        <v>4</v>
      </c>
      <c r="D248" s="60">
        <v>49</v>
      </c>
      <c r="E248" s="63">
        <v>1</v>
      </c>
      <c r="F248" s="63"/>
      <c r="G248" s="63"/>
      <c r="H248" s="63"/>
      <c r="I248" s="53">
        <f t="shared" si="9"/>
        <v>19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40</v>
      </c>
      <c r="B249" s="60">
        <v>334</v>
      </c>
      <c r="C249" s="60">
        <v>5</v>
      </c>
      <c r="D249" s="60">
        <v>49</v>
      </c>
      <c r="E249" s="63">
        <v>1</v>
      </c>
      <c r="F249" s="63"/>
      <c r="G249" s="63"/>
      <c r="H249" s="63"/>
      <c r="I249" s="53">
        <f t="shared" si="9"/>
        <v>18.600000000000001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45</v>
      </c>
      <c r="B250" s="60">
        <v>374</v>
      </c>
      <c r="C250" s="60">
        <v>6</v>
      </c>
      <c r="D250" s="60">
        <v>49</v>
      </c>
      <c r="E250" s="63">
        <v>1</v>
      </c>
      <c r="F250" s="63"/>
      <c r="G250" s="63"/>
      <c r="H250" s="63"/>
      <c r="I250" s="53">
        <f t="shared" si="9"/>
        <v>17.8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50</v>
      </c>
      <c r="B251" s="55">
        <v>407</v>
      </c>
      <c r="C251" s="55">
        <v>7</v>
      </c>
      <c r="D251" s="55">
        <v>45</v>
      </c>
      <c r="E251" s="63">
        <v>1</v>
      </c>
      <c r="F251" s="63"/>
      <c r="G251" s="63"/>
      <c r="H251" s="63"/>
      <c r="I251" s="53">
        <f t="shared" si="9"/>
        <v>16.399999999999999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55</v>
      </c>
      <c r="B252" s="55">
        <v>438</v>
      </c>
      <c r="C252" s="55">
        <v>8</v>
      </c>
      <c r="D252" s="55">
        <v>38</v>
      </c>
      <c r="E252" s="63">
        <v>1</v>
      </c>
      <c r="F252" s="63"/>
      <c r="G252" s="63"/>
      <c r="H252" s="63"/>
      <c r="I252" s="53">
        <f t="shared" si="9"/>
        <v>15.2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60</v>
      </c>
      <c r="B253" s="55">
        <v>468</v>
      </c>
      <c r="C253" s="55">
        <v>9</v>
      </c>
      <c r="D253" s="55">
        <v>33</v>
      </c>
      <c r="E253" s="63">
        <v>1</v>
      </c>
      <c r="F253" s="63"/>
      <c r="G253" s="63"/>
      <c r="H253" s="63"/>
      <c r="I253" s="53">
        <f t="shared" si="9"/>
        <v>13.6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65</v>
      </c>
      <c r="B254" s="55">
        <v>498</v>
      </c>
      <c r="C254" s="55">
        <v>10</v>
      </c>
      <c r="D254" s="55">
        <v>29</v>
      </c>
      <c r="E254" s="63">
        <v>1</v>
      </c>
      <c r="F254" s="63"/>
      <c r="G254" s="63"/>
      <c r="H254" s="63"/>
      <c r="I254" s="53">
        <f t="shared" si="9"/>
        <v>12.6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70</v>
      </c>
      <c r="B255" s="55">
        <v>524</v>
      </c>
      <c r="C255" s="55">
        <v>11</v>
      </c>
      <c r="D255" s="55">
        <v>26</v>
      </c>
      <c r="E255" s="63">
        <v>1</v>
      </c>
      <c r="F255" s="63"/>
      <c r="G255" s="63"/>
      <c r="H255" s="63"/>
      <c r="I255" s="53">
        <f t="shared" si="9"/>
        <v>11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75</v>
      </c>
      <c r="B256" s="55">
        <v>548</v>
      </c>
      <c r="C256" s="55">
        <v>12</v>
      </c>
      <c r="D256" s="55">
        <v>25</v>
      </c>
      <c r="E256" s="64">
        <v>1</v>
      </c>
      <c r="F256" s="64"/>
      <c r="G256" s="64"/>
      <c r="H256" s="64"/>
      <c r="I256" s="53">
        <f t="shared" si="9"/>
        <v>10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80</v>
      </c>
      <c r="B257" s="60">
        <v>567</v>
      </c>
      <c r="C257" s="86">
        <v>13</v>
      </c>
      <c r="D257" s="60">
        <v>24</v>
      </c>
      <c r="E257" s="54">
        <v>1</v>
      </c>
      <c r="F257" s="54"/>
      <c r="G257" s="54"/>
      <c r="H257" s="54"/>
      <c r="I257" s="53">
        <f t="shared" si="9"/>
        <v>8.8000000000000007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noir d'Autriche</v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15</v>
      </c>
      <c r="B270" s="60">
        <v>57</v>
      </c>
      <c r="C270" s="50"/>
      <c r="D270" s="60">
        <v>0</v>
      </c>
      <c r="E270" s="51"/>
      <c r="F270" s="51"/>
      <c r="G270" s="51"/>
      <c r="H270" s="51"/>
      <c r="I270" s="53">
        <f>IFERROR(B270/A270,"")</f>
        <v>3.8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20</v>
      </c>
      <c r="B271" s="60">
        <v>122</v>
      </c>
      <c r="C271" s="50">
        <v>1</v>
      </c>
      <c r="D271" s="60">
        <v>23</v>
      </c>
      <c r="E271" s="51"/>
      <c r="F271" s="51"/>
      <c r="G271" s="51">
        <v>1</v>
      </c>
      <c r="H271" s="51"/>
      <c r="I271" s="53">
        <f>IF(A271&lt;&gt;0,(B271-(B270-D270))/(A271-A270),"")</f>
        <v>13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25</v>
      </c>
      <c r="B272" s="60">
        <v>176</v>
      </c>
      <c r="C272" s="50">
        <v>2</v>
      </c>
      <c r="D272" s="60">
        <v>42</v>
      </c>
      <c r="E272" s="51"/>
      <c r="F272" s="51">
        <v>1</v>
      </c>
      <c r="G272" s="51"/>
      <c r="H272" s="51"/>
      <c r="I272" s="53">
        <f t="shared" ref="I272:I289" si="10">IF(A272&lt;&gt;0,(B272-(B271-D271))/(A272-A271),"")</f>
        <v>15.4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30</v>
      </c>
      <c r="B273" s="60">
        <v>215</v>
      </c>
      <c r="C273" s="50">
        <v>3</v>
      </c>
      <c r="D273" s="60">
        <v>42</v>
      </c>
      <c r="E273" s="51"/>
      <c r="F273" s="51">
        <v>1</v>
      </c>
      <c r="G273" s="51"/>
      <c r="H273" s="51"/>
      <c r="I273" s="53">
        <f t="shared" si="10"/>
        <v>16.2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35</v>
      </c>
      <c r="B274" s="60">
        <v>255</v>
      </c>
      <c r="C274" s="50">
        <v>4</v>
      </c>
      <c r="D274" s="60">
        <v>42</v>
      </c>
      <c r="E274" s="51">
        <v>1</v>
      </c>
      <c r="F274" s="51"/>
      <c r="G274" s="51"/>
      <c r="H274" s="51"/>
      <c r="I274" s="53">
        <f t="shared" si="10"/>
        <v>16.399999999999999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40</v>
      </c>
      <c r="B275" s="60">
        <v>294</v>
      </c>
      <c r="C275" s="50">
        <v>5</v>
      </c>
      <c r="D275" s="60">
        <v>42</v>
      </c>
      <c r="E275" s="63">
        <v>1</v>
      </c>
      <c r="F275" s="63"/>
      <c r="G275" s="63"/>
      <c r="H275" s="63"/>
      <c r="I275" s="53">
        <f t="shared" si="10"/>
        <v>16.2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45</v>
      </c>
      <c r="B276" s="60">
        <v>329</v>
      </c>
      <c r="C276" s="50">
        <v>6</v>
      </c>
      <c r="D276" s="60">
        <v>42</v>
      </c>
      <c r="E276" s="63">
        <v>1</v>
      </c>
      <c r="F276" s="63"/>
      <c r="G276" s="63"/>
      <c r="H276" s="63"/>
      <c r="I276" s="53">
        <f t="shared" si="10"/>
        <v>15.4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50</v>
      </c>
      <c r="B277" s="55">
        <v>359</v>
      </c>
      <c r="C277" s="55">
        <v>7</v>
      </c>
      <c r="D277" s="55">
        <v>40</v>
      </c>
      <c r="E277" s="63">
        <v>1</v>
      </c>
      <c r="F277" s="63"/>
      <c r="G277" s="63"/>
      <c r="H277" s="63"/>
      <c r="I277" s="53">
        <f t="shared" si="10"/>
        <v>14.4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55</v>
      </c>
      <c r="B278" s="55">
        <v>385</v>
      </c>
      <c r="C278" s="55">
        <v>8</v>
      </c>
      <c r="D278" s="55">
        <v>34</v>
      </c>
      <c r="E278" s="63">
        <v>1</v>
      </c>
      <c r="F278" s="63"/>
      <c r="G278" s="63"/>
      <c r="H278" s="63"/>
      <c r="I278" s="53">
        <f t="shared" si="10"/>
        <v>13.2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60</v>
      </c>
      <c r="B279" s="55">
        <v>413</v>
      </c>
      <c r="C279" s="55">
        <v>9</v>
      </c>
      <c r="D279" s="55">
        <v>30</v>
      </c>
      <c r="E279" s="63">
        <v>1</v>
      </c>
      <c r="F279" s="63"/>
      <c r="G279" s="63"/>
      <c r="H279" s="63"/>
      <c r="I279" s="53">
        <f t="shared" si="10"/>
        <v>12.4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>
        <v>65</v>
      </c>
      <c r="B280" s="55">
        <v>440</v>
      </c>
      <c r="C280" s="55">
        <v>10</v>
      </c>
      <c r="D280" s="55">
        <v>26</v>
      </c>
      <c r="E280" s="63">
        <v>1</v>
      </c>
      <c r="F280" s="63"/>
      <c r="G280" s="63"/>
      <c r="H280" s="63"/>
      <c r="I280" s="53">
        <f t="shared" si="10"/>
        <v>11.4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>
        <v>70</v>
      </c>
      <c r="B281" s="55">
        <v>464</v>
      </c>
      <c r="C281" s="55">
        <v>11</v>
      </c>
      <c r="D281" s="55">
        <v>24</v>
      </c>
      <c r="E281" s="63">
        <v>1</v>
      </c>
      <c r="F281" s="63"/>
      <c r="G281" s="63"/>
      <c r="H281" s="63"/>
      <c r="I281" s="53">
        <f t="shared" si="10"/>
        <v>10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>
        <v>75</v>
      </c>
      <c r="B282" s="55">
        <v>483</v>
      </c>
      <c r="C282" s="55">
        <v>12</v>
      </c>
      <c r="D282" s="55">
        <v>22</v>
      </c>
      <c r="E282" s="64">
        <v>1</v>
      </c>
      <c r="F282" s="64"/>
      <c r="G282" s="64"/>
      <c r="H282" s="64"/>
      <c r="I282" s="53">
        <f t="shared" si="10"/>
        <v>8.6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>
        <v>80</v>
      </c>
      <c r="B283" s="60">
        <v>500</v>
      </c>
      <c r="C283" s="86">
        <v>13</v>
      </c>
      <c r="D283" s="60">
        <v>22</v>
      </c>
      <c r="E283" s="54">
        <v>1</v>
      </c>
      <c r="F283" s="54"/>
      <c r="G283" s="54"/>
      <c r="H283" s="54"/>
      <c r="I283" s="53">
        <f t="shared" si="10"/>
        <v>7.8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4" t="s">
        <v>191</v>
      </c>
      <c r="C2" s="285"/>
      <c r="D2" s="285"/>
      <c r="E2" s="285"/>
      <c r="F2" s="285"/>
      <c r="G2" s="28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3"/>
      <c r="C4" s="283"/>
      <c r="D4" s="283"/>
      <c r="E4" s="283"/>
      <c r="F4" s="283"/>
      <c r="G4" s="28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90" t="s">
        <v>176</v>
      </c>
      <c r="C1" s="291"/>
      <c r="D1" s="291"/>
      <c r="E1" s="291"/>
      <c r="F1" s="291"/>
      <c r="G1" s="291"/>
      <c r="H1" s="292"/>
      <c r="I1" s="287" t="str">
        <f>IF('Données projet'!$B$9="","",'Données projet'!$B$9)</f>
        <v>Chêne sessile</v>
      </c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9"/>
      <c r="AD1" s="288" t="str">
        <f>IF('Données projet'!$B$10="","",'Données projet'!$B$10)</f>
        <v>Mélèze d'Europe</v>
      </c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9"/>
      <c r="AY1" s="287" t="str">
        <f>IF('Données projet'!$B$11="","",'Données projet'!$B$11)</f>
        <v>Douglas</v>
      </c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9"/>
      <c r="BT1" s="287" t="str">
        <f>IF('Données projet'!$B$12="","",'Données projet'!$B$12)</f>
        <v>Séquoia géant</v>
      </c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9"/>
      <c r="CO1" s="287" t="str">
        <f>IF('Données projet'!$B$13="","",'Données projet'!$B$13)</f>
        <v>Séquoia géant</v>
      </c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9"/>
      <c r="DJ1" s="287" t="str">
        <f>IF('Données projet'!$B$14="","",'Données projet'!$B$14)</f>
        <v>Cormier</v>
      </c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9"/>
      <c r="EE1" s="287" t="str">
        <f>IF('Données projet'!$B$15="","",'Données projet'!$B$15)</f>
        <v>Cèdre de l'Atlas</v>
      </c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9"/>
      <c r="EZ1" s="287" t="str">
        <f>IF('Données projet'!$B$16="","",'Données projet'!$B$16)</f>
        <v>Cèdre de l'Atlas</v>
      </c>
      <c r="FA1" s="288"/>
      <c r="FB1" s="288"/>
      <c r="FC1" s="288"/>
      <c r="FD1" s="288"/>
      <c r="FE1" s="288"/>
      <c r="FF1" s="288"/>
      <c r="FG1" s="288"/>
      <c r="FH1" s="288"/>
      <c r="FI1" s="288"/>
      <c r="FJ1" s="288"/>
      <c r="FK1" s="288"/>
      <c r="FL1" s="288"/>
      <c r="FM1" s="288"/>
      <c r="FN1" s="288"/>
      <c r="FO1" s="288"/>
      <c r="FP1" s="288"/>
      <c r="FQ1" s="288"/>
      <c r="FR1" s="288"/>
      <c r="FS1" s="288"/>
      <c r="FT1" s="289"/>
      <c r="FU1" s="287" t="str">
        <f>IF('Données projet'!$B$17="","",'Données projet'!$B$17)</f>
        <v>Pin laricio</v>
      </c>
      <c r="FV1" s="288"/>
      <c r="FW1" s="288"/>
      <c r="FX1" s="288"/>
      <c r="FY1" s="288"/>
      <c r="FZ1" s="288"/>
      <c r="GA1" s="288"/>
      <c r="GB1" s="288"/>
      <c r="GC1" s="288"/>
      <c r="GD1" s="288"/>
      <c r="GE1" s="288"/>
      <c r="GF1" s="288"/>
      <c r="GG1" s="288"/>
      <c r="GH1" s="288"/>
      <c r="GI1" s="288"/>
      <c r="GJ1" s="288"/>
      <c r="GK1" s="288"/>
      <c r="GL1" s="288"/>
      <c r="GM1" s="288"/>
      <c r="GN1" s="288"/>
      <c r="GO1" s="289"/>
      <c r="GP1" s="287" t="str">
        <f>IF('Données projet'!$B$18="","",'Données projet'!$B$18)</f>
        <v>Pin noir d'Autriche</v>
      </c>
      <c r="GQ1" s="288"/>
      <c r="GR1" s="288"/>
      <c r="GS1" s="288"/>
      <c r="GT1" s="288"/>
      <c r="GU1" s="288"/>
      <c r="GV1" s="288"/>
      <c r="GW1" s="288"/>
      <c r="GX1" s="288"/>
      <c r="GY1" s="288"/>
      <c r="GZ1" s="288"/>
      <c r="HA1" s="288"/>
      <c r="HB1" s="288"/>
      <c r="HC1" s="288"/>
      <c r="HD1" s="288"/>
      <c r="HE1" s="288"/>
      <c r="HF1" s="288"/>
      <c r="HG1" s="288"/>
      <c r="HH1" s="288"/>
      <c r="HI1" s="288"/>
      <c r="HJ1" s="289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269.64423257646359</v>
      </c>
      <c r="T3" s="59">
        <f>IF('Données projet'!E9&gt;30,$R$33-$H$33,LOOKUP('Données projet'!$E$9,$A$3:$A$203,R3:R203)-LOOKUP('Données projet'!$E$9,$A$3:$A$203,$H$3:$H$203))</f>
        <v>161.0819079811821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269.77739619445515</v>
      </c>
      <c r="AO3" s="59">
        <f>IF('Données projet'!E10&gt;30,$AM$33-$H$33,LOOKUP('Données projet'!$E$10,$A$3:$A$203,AM3:AM203)-LOOKUP('Données projet'!$E$10,$A$3:$A$203,$H$3:$H$203))</f>
        <v>347.56964743629885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490.96084572840579</v>
      </c>
      <c r="BJ3" s="59">
        <f>IF('Données projet'!E11&gt;30,$BH$33-$H$33,LOOKUP('Données projet'!$E$11,$A$3:$A$203,BH3:BH203)-LOOKUP('Données projet'!$E$11,$A$3:$A$203,$H$3:$H$203))</f>
        <v>597.91658789908263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516.24288578650703</v>
      </c>
      <c r="CE3" s="59">
        <f>IF('Données projet'!E12&gt;30,$CC$33-$H$33,LOOKUP('Données projet'!$E$12,$A$3:$A$203,CC3:CC203)-LOOKUP('Données projet'!$E$12,$A$3:$A$203,$H$3:$H$203))</f>
        <v>423.99471649102406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404.52284278475219</v>
      </c>
      <c r="CZ3" s="59">
        <f>IF('Données projet'!E13&gt;30,$CX$33-$H$33,LOOKUP('Données projet'!$E$13,$A$3:$A$203,CX3:CX203)-LOOKUP('Données projet'!$E$13,$A$3:$A$203,$H$3:$H$203))</f>
        <v>325.2594475455378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317.76403063971492</v>
      </c>
      <c r="DU3" s="59">
        <f>IF('Données projet'!E14&gt;30,$DS$33-$H$33,LOOKUP('Données projet'!$E$14,$A$3:$A$203,DS3:DS203)-LOOKUP('Données projet'!$E$14,$A$3:$A$203,$H$3:$H$203))</f>
        <v>310.10458233575025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342.49944586217674</v>
      </c>
      <c r="EP3" s="59">
        <f>IF('Données projet'!E15&gt;30,$EN$33-$H$33,LOOKUP('Données projet'!$E$15,$A$3:$A$203,EN3:EN203)-LOOKUP('Données projet'!$E$15,$A$3:$A$203,$H$3:$H$203))</f>
        <v>282.29766600872563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304.29617570272939</v>
      </c>
      <c r="FK3" s="59">
        <f>IF('Données projet'!E16&gt;30,$FI$33-$H$33,LOOKUP('Données projet'!$E$16,$A$3:$A$203,FI3:FI203)-LOOKUP('Données projet'!$E$16,$A$3:$A$203,$H$3:$H$203))</f>
        <v>246.20695736161576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333.16166938019586</v>
      </c>
      <c r="GF3" s="59">
        <f>IF('Données projet'!E17&gt;30,$GD$33-$H$33,LOOKUP('Données projet'!$E$17,$A$3:$A$203,GD3:GD203)-LOOKUP('Données projet'!$E$17,$A$3:$A$203,$H$3:$H$203))</f>
        <v>286.07945871455388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288.41846134875794</v>
      </c>
      <c r="HA3" s="59">
        <f>IF('Données projet'!E18&gt;30,$GY$33-$H$33,LOOKUP('Données projet'!$E$18,$A$3:$A$203,GY3:GY203)-LOOKUP('Données projet'!$E$18,$A$3:$A$203,$H$3:$H$203))</f>
        <v>248.93951719818972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269.64423257646359</v>
      </c>
      <c r="T4" s="59">
        <f>$T$3</f>
        <v>161.0819079811821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0.91816561611067193</v>
      </c>
      <c r="AK4" s="13">
        <f>EXP(-1.0587+0.8836*LN(AJ4)+0.284)</f>
        <v>0.42735528842602116</v>
      </c>
      <c r="AL4" s="20">
        <f t="shared" ref="AL4:AL67" si="4">(AJ4+AK4)*0.475*44/12</f>
        <v>2.3434489087347408</v>
      </c>
      <c r="AM4" s="59">
        <f t="shared" ref="AM4:AM67" si="5">AL4+(AD4+AE4)*44/12</f>
        <v>295.67678224206804</v>
      </c>
      <c r="AN4" s="59">
        <f ca="1">AVERAGE(OFFSET($AM$3,0,0,'Données projet'!$E$10+1,1))-AVERAGE(OFFSET($H$3,0,0,'Données projet'!$E$10+1,1))</f>
        <v>269.77739619445515</v>
      </c>
      <c r="AO4" s="59">
        <f>$AO$3</f>
        <v>347.56964743629885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10.8</v>
      </c>
      <c r="BD4" s="12">
        <f>IF('Données projet'!$A$88&gt;35,BD3+BC4-BL3,IF(A4&lt;'Données projet'!$A$88,$BA$205^A4,IF(A4='Données projet'!$A$88,'Données projet'!$B$88,BD3+BC4-BL3)))</f>
        <v>1.4037863041747067</v>
      </c>
      <c r="BE4" s="13">
        <f>BD4*VLOOKUP('Données projet'!$B$11,Paramètres!$A$1:$I$89,3,0)*VLOOKUP('Données projet'!$B$11,Paramètres!$A$1:$I$89,5,0)</f>
        <v>0.78471654403366109</v>
      </c>
      <c r="BF4" s="13">
        <f>EXP(-1.0587+0.8836*LN(BE4)+0.284)</f>
        <v>0.37198061042729702</v>
      </c>
      <c r="BG4" s="20">
        <f t="shared" ref="BG4:BG67" si="7">(BE4+BF4)*0.475*44/12</f>
        <v>2.0145808773528358</v>
      </c>
      <c r="BH4" s="59">
        <f t="shared" ref="BH4:BH67" si="8">BG4+(AY4+AZ4)*44/12</f>
        <v>295.34791421068616</v>
      </c>
      <c r="BI4" s="59">
        <f ca="1">AVERAGE(OFFSET($BH$3,0,0,'Données projet'!$E$11+1,1))-AVERAGE(OFFSET($H$3,0,0,'Données projet'!$E$11+1,1))</f>
        <v>490.96084572840579</v>
      </c>
      <c r="BJ4" s="59">
        <f>$BJ$3</f>
        <v>597.91658789908263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6.4666666666666668</v>
      </c>
      <c r="BY4" s="12">
        <f>IF('Données projet'!$A$114&gt;35,BY3+BX4-CG3,IF(A4&lt;'Données projet'!$A$114,$BV$205^A4,IF(A4='Données projet'!$A$114,'Données projet'!$B$114,BY3+BX4-CG3)))</f>
        <v>1.356598863672138</v>
      </c>
      <c r="BZ4" s="13">
        <f>BY4*VLOOKUP('Données projet'!$B$12,Paramètres!$A$1:$I$89,3,0)*VLOOKUP('Données projet'!$B$12,Paramètres!$A$1:$I$89,5,0)</f>
        <v>0.6172524829708228</v>
      </c>
      <c r="CA4" s="13">
        <f>EXP(-1.0587+0.8836*LN(BZ4)+0.284)</f>
        <v>0.30088811616800071</v>
      </c>
      <c r="CB4" s="20">
        <f t="shared" ref="CB4:CB67" si="10">(BZ4+CA4)*0.475*44/12</f>
        <v>1.599094876833451</v>
      </c>
      <c r="CC4" s="59">
        <f t="shared" ref="CC4:CC67" si="11">CB4+(BT4+BU4)*44/12</f>
        <v>294.93242821016679</v>
      </c>
      <c r="CD4" s="59">
        <f ca="1">AVERAGE(OFFSET($CC$3,0,0,'Données projet'!$E$12+1,1))-AVERAGE(OFFSET($H$3,0,0,'Données projet'!$E$12+1,1))</f>
        <v>516.24288578650703</v>
      </c>
      <c r="CE4" s="59">
        <f>$CE$3</f>
        <v>423.99471649102406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</v>
      </c>
      <c r="CT4" s="12">
        <f>IF('Données projet'!$A$140&gt;35,CT3+CS4-DB3,IF(A4&lt;'Données projet'!$A$140,$CQ$205^A4,IF(A4='Données projet'!$A$140,'Données projet'!$B$140,CT3+CS4-DB3)))</f>
        <v>1.3046466916751482</v>
      </c>
      <c r="CU4" s="17">
        <f>CT4*VLOOKUP('Données projet'!$B$13,Paramètres!$A$1:$I$89,3,0)*VLOOKUP('Données projet'!$B$13,Paramètres!$A$1:$I$89,5,0)</f>
        <v>0.59361424471219248</v>
      </c>
      <c r="CV4" s="13">
        <f>EXP(-1.0587+0.8836*LN(CU4)+0.284)</f>
        <v>0.29068356424692393</v>
      </c>
      <c r="CW4" s="20">
        <f t="shared" ref="CW4:CW67" si="13">(CU4+CV4)*0.475*44/12</f>
        <v>1.5401520172704612</v>
      </c>
      <c r="CX4" s="59">
        <f t="shared" ref="CX4:CX67" si="14">CW4+(CO4+CP4)*44/12</f>
        <v>294.8734853506038</v>
      </c>
      <c r="CY4" s="59">
        <f ca="1">AVERAGE(OFFSET($CX$3,0,0,'Données projet'!$E$13+1,1))-AVERAGE(OFFSET($H$3,0,0,'Données projet'!$E$13+1,1))</f>
        <v>404.52284278475219</v>
      </c>
      <c r="CZ4" s="59">
        <f>$CZ$3</f>
        <v>325.2594475455378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1.3693689327865759</v>
      </c>
      <c r="DQ4" s="13">
        <f>EXP(-1.0587+0.8836*LN(DP4)+0.284)</f>
        <v>0.60838927961646361</v>
      </c>
      <c r="DR4" s="20">
        <f t="shared" ref="DR4:DR67" si="16">(DP4+DQ4)*0.475*44/12</f>
        <v>3.444595553268627</v>
      </c>
      <c r="DS4" s="59">
        <f t="shared" ref="DS4:DS67" si="17">DR4+(DJ4+DK4)*44/12</f>
        <v>296.77792888660196</v>
      </c>
      <c r="DT4" s="59">
        <f ca="1">AVERAGE(OFFSET($DS$3,0,0,'Données projet'!$E$14+1,1))-AVERAGE(OFFSET($H$3,0,0,'Données projet'!$E$14+1,1))</f>
        <v>317.76403063971492</v>
      </c>
      <c r="DU4" s="59">
        <f>$DU$3</f>
        <v>310.10458233575025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3.0666666666666669</v>
      </c>
      <c r="EJ4" s="12">
        <f>IF('Données projet'!$A$192&gt;35,EJ3+EI4-ER3,IF(A4&lt;'Données projet'!$A$192,$EG$205^A4,IF(A4='Données projet'!$A$192,'Données projet'!$B$192,EJ3+EI4-ER3)))</f>
        <v>1.2907749310619425</v>
      </c>
      <c r="EK4" s="17">
        <f>EJ4*VLOOKUP('Données projet'!$B$15,Paramètres!$A$1:$I$89,3,0)*VLOOKUP('Données projet'!$B$15,Paramètres!$A$1:$I$89,5,0)</f>
        <v>0.60408266773698904</v>
      </c>
      <c r="EL4" s="13">
        <f>EXP(-1.0587+0.8836*LN(EK4)+0.284)</f>
        <v>0.29520847547579698</v>
      </c>
      <c r="EM4" s="20">
        <f t="shared" ref="EM4:EM67" si="19">(EK4+EL4)*0.475*44/12</f>
        <v>1.5662654077622691</v>
      </c>
      <c r="EN4" s="59">
        <f t="shared" ref="EN4:EN67" si="20">EM4+(EE4+EF4)*44/12</f>
        <v>294.89959874109559</v>
      </c>
      <c r="EO4" s="59">
        <f ca="1">AVERAGE(OFFSET($EN$3,0,0,'Données projet'!$E$15+1,1))-AVERAGE(OFFSET($H$3,0,0,'Données projet'!$E$15+1,1))</f>
        <v>342.49944586217674</v>
      </c>
      <c r="EP4" s="59">
        <f>$EP$3</f>
        <v>282.29766600872563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2.1333333333333333</v>
      </c>
      <c r="FE4" s="12">
        <f>IF('Données projet'!$A$218&gt;35,FE3+FD4-FM3,IF(A4&lt;'Données projet'!$A$218,$FB$205^A4,IF(A4='Données projet'!$A$218,'Données projet'!$B$218,FE3+FD4-FM3)))</f>
        <v>1.2599210498948732</v>
      </c>
      <c r="FF4" s="17">
        <f>FE4*VLOOKUP('Données projet'!$B$16,Paramètres!$A$1:$I$89,3,0)*VLOOKUP('Données projet'!$B$16,Paramètres!$A$1:$I$89,5,0)</f>
        <v>0.58964305135080064</v>
      </c>
      <c r="FG4" s="13">
        <f>EXP(-1.0587+0.8836*LN(FF4)+0.284)</f>
        <v>0.28896461764620263</v>
      </c>
      <c r="FH4" s="20">
        <f t="shared" ref="FH4:FH67" si="22">(FF4+FG4)*0.475*44/12</f>
        <v>1.5302416901697804</v>
      </c>
      <c r="FI4" s="59">
        <f t="shared" ref="FI4:FI67" si="23">FH4+(EZ4+FA4)*44/12</f>
        <v>294.86357502350307</v>
      </c>
      <c r="FJ4" s="59">
        <f ca="1">AVERAGE(OFFSET($FI$3,0,0,'Données projet'!$E$16+1,1))-AVERAGE(OFFSET($H$3,0,0,'Données projet'!$E$16+1,1))</f>
        <v>304.29617570272939</v>
      </c>
      <c r="FK4" s="59">
        <f>$FK$3</f>
        <v>246.20695736161576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5</v>
      </c>
      <c r="FZ4" s="12">
        <f>IF('Données projet'!$A$244&gt;35,FZ3+FY4-GH3,IF(A4&lt;'Données projet'!$A$244,$FW$205^A4,IF(A4='Données projet'!$A$244,'Données projet'!$B$244,FZ3+FY4-GH3)))</f>
        <v>1.3335339730287799</v>
      </c>
      <c r="GA4" s="17">
        <f>FZ4*VLOOKUP('Données projet'!$B$17,Paramètres!$A$1:$I$89,3,0)*VLOOKUP('Données projet'!$B$17,Paramètres!$A$1:$I$89,5,0)</f>
        <v>0.79745331587121038</v>
      </c>
      <c r="GB4" s="13">
        <f>EXP(-1.0587+0.8836*LN(GA4)+0.284)</f>
        <v>0.37731045544306524</v>
      </c>
      <c r="GC4" s="20">
        <f t="shared" ref="GC4:GC67" si="25">(GA4+GB4)*0.475*44/12</f>
        <v>2.0460469017056964</v>
      </c>
      <c r="GD4" s="59">
        <f t="shared" ref="GD4:GD67" si="26">GC4+(FU4+FV4)*44/12</f>
        <v>295.37938023503904</v>
      </c>
      <c r="GE4" s="59">
        <f ca="1">AVERAGE(OFFSET($GD$3,0,0,'Données projet'!$E$17+1,1))-AVERAGE(OFFSET($H$3,0,0,'Données projet'!$E$17+1,1))</f>
        <v>333.16166938019586</v>
      </c>
      <c r="GF4" s="59">
        <f>$GF$3</f>
        <v>286.07945871455388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3.8</v>
      </c>
      <c r="GU4" s="12">
        <f>IF('Données projet'!$A$270&gt;35,GU3+GT4-HC3,IF(A4&lt;'Données projet'!$A$270,$GR$205^A4,IF(A4='Données projet'!$A$270,'Données projet'!$B$270,GU3+GT4-HC3)))</f>
        <v>1.3093577517960842</v>
      </c>
      <c r="GV4" s="17">
        <f>GU4*VLOOKUP('Données projet'!$B$18,Paramètres!$A$1:$I$89,3,0)*VLOOKUP('Données projet'!$B$18,Paramètres!$A$1:$I$89,5,0)</f>
        <v>0.78299593557405833</v>
      </c>
      <c r="GW4" s="13">
        <f>EXP(-1.0587+0.8836*LN(GV4)+0.284)</f>
        <v>0.37125983376235627</v>
      </c>
      <c r="GX4" s="20">
        <f t="shared" ref="GX4:GX67" si="28">(GV4+GW4)*0.475*44/12</f>
        <v>2.0103287982609221</v>
      </c>
      <c r="GY4" s="59">
        <f t="shared" ref="GY4:GY67" si="29">GX4+(GP4+GQ4)*44/12</f>
        <v>295.34366213159421</v>
      </c>
      <c r="GZ4" s="59">
        <f ca="1">AVERAGE(OFFSET($GY$3,0,0,'Données projet'!$E$18+1,1))-AVERAGE(OFFSET($H$3,0,0,'Données projet'!$E$18+1,1))</f>
        <v>288.41846134875794</v>
      </c>
      <c r="HA4" s="59">
        <f>$HA$3</f>
        <v>248.93951719818972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269.64423257646359</v>
      </c>
      <c r="T5" s="59">
        <f t="shared" ref="T5:T68" si="34">$T$3</f>
        <v>161.0819079811821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1.3510065682818746</v>
      </c>
      <c r="AK5" s="13">
        <f t="shared" ref="AK5:AK68" si="35">EXP(-1.0587+0.8836*LN(AJ5)+0.284)</f>
        <v>0.60117511749976371</v>
      </c>
      <c r="AL5" s="20">
        <f t="shared" si="4"/>
        <v>3.4000497694030201</v>
      </c>
      <c r="AM5" s="59">
        <f t="shared" si="5"/>
        <v>296.73338310273635</v>
      </c>
      <c r="AN5" s="59">
        <f ca="1">AVERAGE(OFFSET($AM$3,0,0,'Données projet'!$E$10+1,1))-AVERAGE(OFFSET($H$3,0,0,'Données projet'!$E$10+1,1))</f>
        <v>269.77739619445515</v>
      </c>
      <c r="AO5" s="59">
        <f t="shared" ref="AO5:AO68" si="36">$AO$3</f>
        <v>347.56964743629885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10.8</v>
      </c>
      <c r="BD5" s="12">
        <f>IF('Données projet'!$A$88&gt;35,BD4+BC5-BL4,IF(A5&lt;'Données projet'!$A$88,$BA$205^A5,IF(A5='Données projet'!$A$88,'Données projet'!$B$88,BD4+BC5-BL4)))</f>
        <v>1.9706159877884823</v>
      </c>
      <c r="BE5" s="13">
        <f>BD5*VLOOKUP('Données projet'!$B$11,Paramètres!$A$1:$I$89,3,0)*VLOOKUP('Données projet'!$B$11,Paramètres!$A$1:$I$89,5,0)</f>
        <v>1.1015743371737616</v>
      </c>
      <c r="BF5" s="13">
        <f t="shared" ref="BF5:BF68" si="37">EXP(-1.0587+0.8836*LN(BE5)+0.284)</f>
        <v>0.50196734705126034</v>
      </c>
      <c r="BG5" s="20">
        <f t="shared" si="7"/>
        <v>2.7928351000252465</v>
      </c>
      <c r="BH5" s="59">
        <f t="shared" si="8"/>
        <v>296.12616843335854</v>
      </c>
      <c r="BI5" s="59">
        <f ca="1">AVERAGE(OFFSET($BH$3,0,0,'Données projet'!$E$11+1,1))-AVERAGE(OFFSET($H$3,0,0,'Données projet'!$E$11+1,1))</f>
        <v>490.96084572840579</v>
      </c>
      <c r="BJ5" s="59">
        <f t="shared" ref="BJ5:BJ68" si="38">$BJ$3</f>
        <v>597.91658789908263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6.4666666666666668</v>
      </c>
      <c r="BY5" s="12">
        <f>IF('Données projet'!$A$114&gt;35,BY4+BX5-CG4,IF(A5&lt;'Données projet'!$A$114,$BV$205^A5,IF(A5='Données projet'!$A$114,'Données projet'!$B$114,BY4+BX5-CG4)))</f>
        <v>1.840360476916536</v>
      </c>
      <c r="BZ5" s="13">
        <f>BY5*VLOOKUP('Données projet'!$B$12,Paramètres!$A$1:$I$89,3,0)*VLOOKUP('Données projet'!$B$12,Paramètres!$A$1:$I$89,5,0)</f>
        <v>0.8373640169970239</v>
      </c>
      <c r="CA5" s="13">
        <f t="shared" ref="CA5:CA68" si="39">EXP(-1.0587+0.8836*LN(BZ5)+0.284)</f>
        <v>0.39394821366966998</v>
      </c>
      <c r="CB5" s="20">
        <f t="shared" si="10"/>
        <v>2.1445354684111586</v>
      </c>
      <c r="CC5" s="59">
        <f t="shared" si="11"/>
        <v>295.47786880174448</v>
      </c>
      <c r="CD5" s="59">
        <f ca="1">AVERAGE(OFFSET($CC$3,0,0,'Données projet'!$E$12+1,1))-AVERAGE(OFFSET($H$3,0,0,'Données projet'!$E$12+1,1))</f>
        <v>516.24288578650703</v>
      </c>
      <c r="CE5" s="59">
        <f t="shared" ref="CE5:CE68" si="40">$CE$3</f>
        <v>423.99471649102406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</v>
      </c>
      <c r="CT5" s="12">
        <f>IF('Données projet'!$A$140&gt;35,CT4+CS5-DB4,IF(A5&lt;'Données projet'!$A$140,$CQ$205^A5,IF(A5='Données projet'!$A$140,'Données projet'!$B$140,CT4+CS5-DB4)))</f>
        <v>1.7021029900989093</v>
      </c>
      <c r="CU5" s="17">
        <f>CT5*VLOOKUP('Données projet'!$B$13,Paramètres!$A$1:$I$89,3,0)*VLOOKUP('Données projet'!$B$13,Paramètres!$A$1:$I$89,5,0)</f>
        <v>0.77445686049500373</v>
      </c>
      <c r="CV5" s="13">
        <f t="shared" ref="CV5:CV68" si="41">EXP(-1.0587+0.8836*LN(CU5)+0.284)</f>
        <v>0.36768000968374098</v>
      </c>
      <c r="CW5" s="20">
        <f t="shared" si="13"/>
        <v>1.9892217155613137</v>
      </c>
      <c r="CX5" s="59">
        <f t="shared" si="14"/>
        <v>295.32255504889463</v>
      </c>
      <c r="CY5" s="59">
        <f ca="1">AVERAGE(OFFSET($CX$3,0,0,'Données projet'!$E$13+1,1))-AVERAGE(OFFSET($H$3,0,0,'Données projet'!$E$13+1,1))</f>
        <v>404.52284278475219</v>
      </c>
      <c r="CZ5" s="59">
        <f t="shared" ref="CZ5:CZ68" si="42">$CZ$3</f>
        <v>325.2594475455378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1.7420766202908264</v>
      </c>
      <c r="DQ5" s="13">
        <f t="shared" ref="DQ5:DQ68" si="43">EXP(-1.0587+0.8836*LN(DP5)+0.284)</f>
        <v>0.75259111884116625</v>
      </c>
      <c r="DR5" s="20">
        <f t="shared" si="16"/>
        <v>4.3448796456548875</v>
      </c>
      <c r="DS5" s="59">
        <f t="shared" si="17"/>
        <v>297.6782129789882</v>
      </c>
      <c r="DT5" s="59">
        <f ca="1">AVERAGE(OFFSET($DS$3,0,0,'Données projet'!$E$14+1,1))-AVERAGE(OFFSET($H$3,0,0,'Données projet'!$E$14+1,1))</f>
        <v>317.76403063971492</v>
      </c>
      <c r="DU5" s="59">
        <f t="shared" ref="DU5:DU68" si="44">$DU$3</f>
        <v>310.10458233575025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3.0666666666666669</v>
      </c>
      <c r="EJ5" s="12">
        <f>IF('Données projet'!$A$192&gt;35,EJ4+EI5-ER4,IF(A5&lt;'Données projet'!$A$192,$EG$205^A5,IF(A5='Données projet'!$A$192,'Données projet'!$B$192,EJ4+EI5-ER4)))</f>
        <v>1.6660999226579625</v>
      </c>
      <c r="EK5" s="17">
        <f>EJ5*VLOOKUP('Données projet'!$B$15,Paramètres!$A$1:$I$89,3,0)*VLOOKUP('Données projet'!$B$15,Paramètres!$A$1:$I$89,5,0)</f>
        <v>0.77973476380392637</v>
      </c>
      <c r="EL5" s="13">
        <f t="shared" ref="EL5:EL68" si="45">EXP(-1.0587+0.8836*LN(EK5)+0.284)</f>
        <v>0.36989319647940833</v>
      </c>
      <c r="EM5" s="20">
        <f t="shared" si="19"/>
        <v>2.0022686974934745</v>
      </c>
      <c r="EN5" s="59">
        <f t="shared" si="20"/>
        <v>295.33560203082681</v>
      </c>
      <c r="EO5" s="59">
        <f ca="1">AVERAGE(OFFSET($EN$3,0,0,'Données projet'!$E$15+1,1))-AVERAGE(OFFSET($H$3,0,0,'Données projet'!$E$15+1,1))</f>
        <v>342.49944586217674</v>
      </c>
      <c r="EP5" s="59">
        <f t="shared" ref="EP5:EP68" si="46">$EP$3</f>
        <v>282.29766600872563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2.1333333333333333</v>
      </c>
      <c r="FE5" s="12">
        <f>IF('Données projet'!$A$218&gt;35,FE4+FD5-FM4,IF(A5&lt;'Données projet'!$A$218,$FB$205^A5,IF(A5='Données projet'!$A$218,'Données projet'!$B$218,FE4+FD5-FM4)))</f>
        <v>1.5874010519681996</v>
      </c>
      <c r="FF5" s="17">
        <f>FE5*VLOOKUP('Données projet'!$B$16,Paramètres!$A$1:$I$89,3,0)*VLOOKUP('Données projet'!$B$16,Paramètres!$A$1:$I$89,5,0)</f>
        <v>0.74290369232111741</v>
      </c>
      <c r="FG5" s="13">
        <f t="shared" ref="FG5:FG68" si="47">EXP(-1.0587+0.8836*LN(FF5)+0.284)</f>
        <v>0.35441168872197826</v>
      </c>
      <c r="FH5" s="20">
        <f t="shared" si="22"/>
        <v>1.9111576219833919</v>
      </c>
      <c r="FI5" s="59">
        <f t="shared" si="23"/>
        <v>295.24449095531668</v>
      </c>
      <c r="FJ5" s="59">
        <f ca="1">AVERAGE(OFFSET($FI$3,0,0,'Données projet'!$E$16+1,1))-AVERAGE(OFFSET($H$3,0,0,'Données projet'!$E$16+1,1))</f>
        <v>304.29617570272939</v>
      </c>
      <c r="FK5" s="59">
        <f t="shared" ref="FK5:FK68" si="48">$FK$3</f>
        <v>246.20695736161576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5</v>
      </c>
      <c r="FZ5" s="12">
        <f>IF('Données projet'!$A$244&gt;35,FZ4+FY5-GH4,IF(A5&lt;'Données projet'!$A$244,$FW$205^A5,IF(A5='Données projet'!$A$244,'Données projet'!$B$244,FZ4+FY5-GH4)))</f>
        <v>1.7783128572219224</v>
      </c>
      <c r="GA5" s="17">
        <f>FZ5*VLOOKUP('Données projet'!$B$17,Paramètres!$A$1:$I$89,3,0)*VLOOKUP('Données projet'!$B$17,Paramètres!$A$1:$I$89,5,0)</f>
        <v>1.0634310886187097</v>
      </c>
      <c r="GB5" s="13">
        <f t="shared" ref="GB5:GB68" si="49">EXP(-1.0587+0.8836*LN(GA5)+0.284)</f>
        <v>0.48657797727318047</v>
      </c>
      <c r="GC5" s="20">
        <f t="shared" si="25"/>
        <v>2.6995991230950414</v>
      </c>
      <c r="GD5" s="59">
        <f t="shared" si="26"/>
        <v>296.03293245642834</v>
      </c>
      <c r="GE5" s="59">
        <f ca="1">AVERAGE(OFFSET($GD$3,0,0,'Données projet'!$E$17+1,1))-AVERAGE(OFFSET($H$3,0,0,'Données projet'!$E$17+1,1))</f>
        <v>333.16166938019586</v>
      </c>
      <c r="GF5" s="59">
        <f t="shared" ref="GF5:GF68" si="50">$GF$3</f>
        <v>286.07945871455388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3.8</v>
      </c>
      <c r="GU5" s="12">
        <f>IF('Données projet'!$A$270&gt;35,GU4+GT5-HC4,IF(A5&lt;'Données projet'!$A$270,$GR$205^A5,IF(A5='Données projet'!$A$270,'Données projet'!$B$270,GU4+GT5-HC4)))</f>
        <v>1.714417722188496</v>
      </c>
      <c r="GV5" s="17">
        <f>GU5*VLOOKUP('Données projet'!$B$18,Paramètres!$A$1:$I$89,3,0)*VLOOKUP('Données projet'!$B$18,Paramètres!$A$1:$I$89,5,0)</f>
        <v>1.0252217978687208</v>
      </c>
      <c r="GW5" s="13">
        <f t="shared" ref="GW5:GW68" si="51">EXP(-1.0587+0.8836*LN(GV5)+0.284)</f>
        <v>0.47109739277938234</v>
      </c>
      <c r="GX5" s="20">
        <f t="shared" si="28"/>
        <v>2.6060892570454466</v>
      </c>
      <c r="GY5" s="59">
        <f t="shared" si="29"/>
        <v>295.93942259037874</v>
      </c>
      <c r="GZ5" s="59">
        <f ca="1">AVERAGE(OFFSET($GY$3,0,0,'Données projet'!$E$18+1,1))-AVERAGE(OFFSET($H$3,0,0,'Données projet'!$E$18+1,1))</f>
        <v>288.41846134875794</v>
      </c>
      <c r="HA5" s="59">
        <f t="shared" ref="HA5:HA68" si="52">$HA$3</f>
        <v>248.93951719818972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269.64423257646359</v>
      </c>
      <c r="T6" s="59">
        <f t="shared" si="34"/>
        <v>161.0819079811821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1.9878970803463012</v>
      </c>
      <c r="AK6" s="13">
        <f t="shared" si="35"/>
        <v>0.84569334155652565</v>
      </c>
      <c r="AL6" s="20">
        <f t="shared" si="4"/>
        <v>4.93516998481409</v>
      </c>
      <c r="AM6" s="59">
        <f t="shared" si="5"/>
        <v>298.2685033181474</v>
      </c>
      <c r="AN6" s="59">
        <f ca="1">AVERAGE(OFFSET($AM$3,0,0,'Données projet'!$E$10+1,1))-AVERAGE(OFFSET($H$3,0,0,'Données projet'!$E$10+1,1))</f>
        <v>269.77739619445515</v>
      </c>
      <c r="AO6" s="59">
        <f t="shared" si="36"/>
        <v>347.56964743629885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10.8</v>
      </c>
      <c r="BD6" s="12">
        <f>IF('Données projet'!$A$88&gt;35,BD5+BC6-BL5,IF(A6&lt;'Données projet'!$A$88,$BA$205^A6,IF(A6='Données projet'!$A$88,'Données projet'!$B$88,BD5+BC6-BL5)))</f>
        <v>2.7663237344451828</v>
      </c>
      <c r="BE6" s="13">
        <f>BD6*VLOOKUP('Données projet'!$B$11,Paramètres!$A$1:$I$89,3,0)*VLOOKUP('Données projet'!$B$11,Paramètres!$A$1:$I$89,5,0)</f>
        <v>1.5463749675548573</v>
      </c>
      <c r="BF6" s="13">
        <f t="shared" si="37"/>
        <v>0.6773772891448272</v>
      </c>
      <c r="BG6" s="20">
        <f t="shared" si="7"/>
        <v>3.8730351804186167</v>
      </c>
      <c r="BH6" s="59">
        <f t="shared" si="8"/>
        <v>297.20636851375195</v>
      </c>
      <c r="BI6" s="59">
        <f ca="1">AVERAGE(OFFSET($BH$3,0,0,'Données projet'!$E$11+1,1))-AVERAGE(OFFSET($H$3,0,0,'Données projet'!$E$11+1,1))</f>
        <v>490.96084572840579</v>
      </c>
      <c r="BJ6" s="59">
        <f t="shared" si="38"/>
        <v>597.91658789908263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6.4666666666666668</v>
      </c>
      <c r="BY6" s="12">
        <f>IF('Données projet'!$A$114&gt;35,BY5+BX6-CG5,IF(A6&lt;'Données projet'!$A$114,$BV$205^A6,IF(A6='Données projet'!$A$114,'Données projet'!$B$114,BY5+BX6-CG5)))</f>
        <v>2.4966309317320867</v>
      </c>
      <c r="BZ6" s="13">
        <f>BY6*VLOOKUP('Données projet'!$B$12,Paramètres!$A$1:$I$89,3,0)*VLOOKUP('Données projet'!$B$12,Paramètres!$A$1:$I$89,5,0)</f>
        <v>1.1359670739380996</v>
      </c>
      <c r="CA6" s="13">
        <f t="shared" si="39"/>
        <v>0.51579037759959523</v>
      </c>
      <c r="CB6" s="20">
        <f t="shared" si="10"/>
        <v>2.8768108947614852</v>
      </c>
      <c r="CC6" s="59">
        <f t="shared" si="11"/>
        <v>296.2101442280948</v>
      </c>
      <c r="CD6" s="59">
        <f ca="1">AVERAGE(OFFSET($CC$3,0,0,'Données projet'!$E$12+1,1))-AVERAGE(OFFSET($H$3,0,0,'Données projet'!$E$12+1,1))</f>
        <v>516.24288578650703</v>
      </c>
      <c r="CE6" s="59">
        <f t="shared" si="40"/>
        <v>423.99471649102406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</v>
      </c>
      <c r="CT6" s="12">
        <f>IF('Données projet'!$A$140&gt;35,CT5+CS6-DB5,IF(A6&lt;'Données projet'!$A$140,$CQ$205^A6,IF(A6='Données projet'!$A$140,'Données projet'!$B$140,CT5+CS6-DB5)))</f>
        <v>2.2206430349229196</v>
      </c>
      <c r="CU6" s="17">
        <f>CT6*VLOOKUP('Données projet'!$B$13,Paramètres!$A$1:$I$89,3,0)*VLOOKUP('Données projet'!$B$13,Paramètres!$A$1:$I$89,5,0)</f>
        <v>1.0103925808899283</v>
      </c>
      <c r="CV6" s="13">
        <f t="shared" si="41"/>
        <v>0.46507132204488394</v>
      </c>
      <c r="CW6" s="20">
        <f t="shared" si="13"/>
        <v>2.5697662976114644</v>
      </c>
      <c r="CX6" s="59">
        <f t="shared" si="14"/>
        <v>295.90309963094478</v>
      </c>
      <c r="CY6" s="59">
        <f ca="1">AVERAGE(OFFSET($CX$3,0,0,'Données projet'!$E$13+1,1))-AVERAGE(OFFSET($H$3,0,0,'Données projet'!$E$13+1,1))</f>
        <v>404.52284278475219</v>
      </c>
      <c r="CZ6" s="59">
        <f t="shared" si="42"/>
        <v>325.2594475455378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2.2162259405054758</v>
      </c>
      <c r="DQ6" s="13">
        <f t="shared" si="43"/>
        <v>0.93097201271472141</v>
      </c>
      <c r="DR6" s="20">
        <f t="shared" si="16"/>
        <v>5.4813697685251768</v>
      </c>
      <c r="DS6" s="59">
        <f t="shared" si="17"/>
        <v>298.81470310185847</v>
      </c>
      <c r="DT6" s="59">
        <f ca="1">AVERAGE(OFFSET($DS$3,0,0,'Données projet'!$E$14+1,1))-AVERAGE(OFFSET($H$3,0,0,'Données projet'!$E$14+1,1))</f>
        <v>317.76403063971492</v>
      </c>
      <c r="DU6" s="59">
        <f t="shared" si="44"/>
        <v>310.10458233575025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3.0666666666666669</v>
      </c>
      <c r="EJ6" s="12">
        <f>IF('Données projet'!$A$192&gt;35,EJ5+EI6-ER5,IF(A6&lt;'Données projet'!$A$192,$EG$205^A6,IF(A6='Données projet'!$A$192,'Données projet'!$B$192,EJ5+EI6-ER5)))</f>
        <v>2.1505600128111393</v>
      </c>
      <c r="EK6" s="17">
        <f>EJ6*VLOOKUP('Données projet'!$B$15,Paramètres!$A$1:$I$89,3,0)*VLOOKUP('Données projet'!$B$15,Paramètres!$A$1:$I$89,5,0)</f>
        <v>1.0064620859956133</v>
      </c>
      <c r="EL6" s="13">
        <f t="shared" si="45"/>
        <v>0.46347238703507881</v>
      </c>
      <c r="EM6" s="20">
        <f t="shared" si="19"/>
        <v>2.5601358738617885</v>
      </c>
      <c r="EN6" s="59">
        <f t="shared" si="20"/>
        <v>295.8934692071951</v>
      </c>
      <c r="EO6" s="59">
        <f ca="1">AVERAGE(OFFSET($EN$3,0,0,'Données projet'!$E$15+1,1))-AVERAGE(OFFSET($H$3,0,0,'Données projet'!$E$15+1,1))</f>
        <v>342.49944586217674</v>
      </c>
      <c r="EP6" s="59">
        <f t="shared" si="46"/>
        <v>282.29766600872563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2.1333333333333333</v>
      </c>
      <c r="FE6" s="12">
        <f>IF('Données projet'!$A$218&gt;35,FE5+FD6-FM5,IF(A6&lt;'Données projet'!$A$218,$FB$205^A6,IF(A6='Données projet'!$A$218,'Données projet'!$B$218,FE5+FD6-FM5)))</f>
        <v>2</v>
      </c>
      <c r="FF6" s="17">
        <f>FE6*VLOOKUP('Données projet'!$B$16,Paramètres!$A$1:$I$89,3,0)*VLOOKUP('Données projet'!$B$16,Paramètres!$A$1:$I$89,5,0)</f>
        <v>0.93599999999999994</v>
      </c>
      <c r="FG6" s="13">
        <f t="shared" si="47"/>
        <v>0.43468174797979486</v>
      </c>
      <c r="FH6" s="20">
        <f t="shared" si="22"/>
        <v>2.3872707110648093</v>
      </c>
      <c r="FI6" s="59">
        <f t="shared" si="23"/>
        <v>295.7206040443981</v>
      </c>
      <c r="FJ6" s="59">
        <f ca="1">AVERAGE(OFFSET($FI$3,0,0,'Données projet'!$E$16+1,1))-AVERAGE(OFFSET($H$3,0,0,'Données projet'!$E$16+1,1))</f>
        <v>304.29617570272939</v>
      </c>
      <c r="FK6" s="59">
        <f t="shared" si="48"/>
        <v>246.20695736161576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5</v>
      </c>
      <c r="FZ6" s="12">
        <f>IF('Données projet'!$A$244&gt;35,FZ5+FY6-GH5,IF(A6&lt;'Données projet'!$A$244,$FW$205^A6,IF(A6='Données projet'!$A$244,'Données projet'!$B$244,FZ5+FY6-GH5)))</f>
        <v>2.3714406097793117</v>
      </c>
      <c r="GA6" s="17">
        <f>FZ6*VLOOKUP('Données projet'!$B$17,Paramètres!$A$1:$I$89,3,0)*VLOOKUP('Données projet'!$B$17,Paramètres!$A$1:$I$89,5,0)</f>
        <v>1.4181214846480283</v>
      </c>
      <c r="GB6" s="13">
        <f t="shared" si="49"/>
        <v>0.62748891410719376</v>
      </c>
      <c r="GC6" s="20">
        <f t="shared" si="25"/>
        <v>3.562771444498678</v>
      </c>
      <c r="GD6" s="59">
        <f t="shared" si="26"/>
        <v>296.89610477783197</v>
      </c>
      <c r="GE6" s="59">
        <f ca="1">AVERAGE(OFFSET($GD$3,0,0,'Données projet'!$E$17+1,1))-AVERAGE(OFFSET($H$3,0,0,'Données projet'!$E$17+1,1))</f>
        <v>333.16166938019586</v>
      </c>
      <c r="GF6" s="59">
        <f t="shared" si="50"/>
        <v>286.07945871455388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3.8</v>
      </c>
      <c r="GU6" s="12">
        <f>IF('Données projet'!$A$270&gt;35,GU5+GT6-HC5,IF(A6&lt;'Données projet'!$A$270,$GR$205^A6,IF(A6='Données projet'!$A$270,'Données projet'!$B$270,GU5+GT6-HC5)))</f>
        <v>2.2447861343640927</v>
      </c>
      <c r="GV6" s="17">
        <f>GU6*VLOOKUP('Données projet'!$B$18,Paramètres!$A$1:$I$89,3,0)*VLOOKUP('Données projet'!$B$18,Paramètres!$A$1:$I$89,5,0)</f>
        <v>1.3423821083497276</v>
      </c>
      <c r="GW6" s="13">
        <f t="shared" si="51"/>
        <v>0.59778282836163454</v>
      </c>
      <c r="GX6" s="20">
        <f t="shared" si="28"/>
        <v>3.3791205981056223</v>
      </c>
      <c r="GY6" s="59">
        <f t="shared" si="29"/>
        <v>296.71245393143892</v>
      </c>
      <c r="GZ6" s="59">
        <f ca="1">AVERAGE(OFFSET($GY$3,0,0,'Données projet'!$E$18+1,1))-AVERAGE(OFFSET($H$3,0,0,'Données projet'!$E$18+1,1))</f>
        <v>288.41846134875794</v>
      </c>
      <c r="HA6" s="59">
        <f t="shared" si="52"/>
        <v>248.93951719818972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269.64423257646359</v>
      </c>
      <c r="T7" s="59">
        <f t="shared" si="34"/>
        <v>161.0819079811821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2.9250300441358457</v>
      </c>
      <c r="AK7" s="13">
        <f t="shared" si="35"/>
        <v>1.1896653855660013</v>
      </c>
      <c r="AL7" s="20">
        <f t="shared" si="4"/>
        <v>7.1664278733973825</v>
      </c>
      <c r="AM7" s="59">
        <f t="shared" si="5"/>
        <v>300.49976120673068</v>
      </c>
      <c r="AN7" s="59">
        <f ca="1">AVERAGE(OFFSET($AM$3,0,0,'Données projet'!$E$10+1,1))-AVERAGE(OFFSET($H$3,0,0,'Données projet'!$E$10+1,1))</f>
        <v>269.77739619445515</v>
      </c>
      <c r="AO7" s="59">
        <f t="shared" si="36"/>
        <v>347.56964743629885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10.8</v>
      </c>
      <c r="BD7" s="12">
        <f>IF('Données projet'!$A$88&gt;35,BD6+BC7-BL6,IF(A7&lt;'Données projet'!$A$88,$BA$205^A7,IF(A7='Données projet'!$A$88,'Données projet'!$B$88,BD6+BC7-BL6)))</f>
        <v>3.8833273713275762</v>
      </c>
      <c r="BE7" s="13">
        <f>BD7*VLOOKUP('Données projet'!$B$11,Paramètres!$A$1:$I$89,3,0)*VLOOKUP('Données projet'!$B$11,Paramètres!$A$1:$I$89,5,0)</f>
        <v>2.170780000572115</v>
      </c>
      <c r="BF7" s="13">
        <f t="shared" si="37"/>
        <v>0.91408334535022773</v>
      </c>
      <c r="BG7" s="20">
        <f t="shared" si="7"/>
        <v>5.3728036608147471</v>
      </c>
      <c r="BH7" s="59">
        <f t="shared" si="8"/>
        <v>298.70613699414804</v>
      </c>
      <c r="BI7" s="59">
        <f ca="1">AVERAGE(OFFSET($BH$3,0,0,'Données projet'!$E$11+1,1))-AVERAGE(OFFSET($H$3,0,0,'Données projet'!$E$11+1,1))</f>
        <v>490.96084572840579</v>
      </c>
      <c r="BJ7" s="59">
        <f t="shared" si="38"/>
        <v>597.91658789908263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6.4666666666666668</v>
      </c>
      <c r="BY7" s="12">
        <f>IF('Données projet'!$A$114&gt;35,BY6+BX7-CG6,IF(A7&lt;'Données projet'!$A$114,$BV$205^A7,IF(A7='Données projet'!$A$114,'Données projet'!$B$114,BY6+BX7-CG6)))</f>
        <v>3.3869266849964599</v>
      </c>
      <c r="BZ7" s="13">
        <f>BY7*VLOOKUP('Données projet'!$B$12,Paramètres!$A$1:$I$89,3,0)*VLOOKUP('Données projet'!$B$12,Paramètres!$A$1:$I$89,5,0)</f>
        <v>1.5410516416733893</v>
      </c>
      <c r="CA7" s="13">
        <f t="shared" si="39"/>
        <v>0.67531646138497359</v>
      </c>
      <c r="CB7" s="20">
        <f t="shared" si="10"/>
        <v>3.8601744461599812</v>
      </c>
      <c r="CC7" s="59">
        <f t="shared" si="11"/>
        <v>297.1935077794933</v>
      </c>
      <c r="CD7" s="59">
        <f ca="1">AVERAGE(OFFSET($CC$3,0,0,'Données projet'!$E$12+1,1))-AVERAGE(OFFSET($H$3,0,0,'Données projet'!$E$12+1,1))</f>
        <v>516.24288578650703</v>
      </c>
      <c r="CE7" s="59">
        <f t="shared" si="40"/>
        <v>423.99471649102406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</v>
      </c>
      <c r="CT7" s="12">
        <f>IF('Données projet'!$A$140&gt;35,CT6+CS7-DB6,IF(A7&lt;'Données projet'!$A$140,$CQ$205^A7,IF(A7='Données projet'!$A$140,'Données projet'!$B$140,CT6+CS7-DB6)))</f>
        <v>2.8971545889036476</v>
      </c>
      <c r="CU7" s="17">
        <f>CT7*VLOOKUP('Données projet'!$B$13,Paramètres!$A$1:$I$89,3,0)*VLOOKUP('Données projet'!$B$13,Paramètres!$A$1:$I$89,5,0)</f>
        <v>1.3182053379511596</v>
      </c>
      <c r="CV7" s="13">
        <f t="shared" si="41"/>
        <v>0.58825970651659465</v>
      </c>
      <c r="CW7" s="20">
        <f t="shared" si="13"/>
        <v>3.3204266191146719</v>
      </c>
      <c r="CX7" s="59">
        <f t="shared" si="14"/>
        <v>296.65375995244801</v>
      </c>
      <c r="CY7" s="59">
        <f ca="1">AVERAGE(OFFSET($CX$3,0,0,'Données projet'!$E$13+1,1))-AVERAGE(OFFSET($H$3,0,0,'Données projet'!$E$13+1,1))</f>
        <v>404.52284278475219</v>
      </c>
      <c r="CZ7" s="59">
        <f t="shared" si="42"/>
        <v>325.2594475455378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2.8194267474581092</v>
      </c>
      <c r="DQ7" s="13">
        <f t="shared" si="43"/>
        <v>1.1516331601051186</v>
      </c>
      <c r="DR7" s="20">
        <f t="shared" si="16"/>
        <v>6.916262672339287</v>
      </c>
      <c r="DS7" s="59">
        <f t="shared" si="17"/>
        <v>300.24959600567263</v>
      </c>
      <c r="DT7" s="59">
        <f ca="1">AVERAGE(OFFSET($DS$3,0,0,'Données projet'!$E$14+1,1))-AVERAGE(OFFSET($H$3,0,0,'Données projet'!$E$14+1,1))</f>
        <v>317.76403063971492</v>
      </c>
      <c r="DU7" s="59">
        <f t="shared" si="44"/>
        <v>310.10458233575025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3.0666666666666669</v>
      </c>
      <c r="EJ7" s="12">
        <f>IF('Données projet'!$A$192&gt;35,EJ6+EI7-ER6,IF(A7&lt;'Données projet'!$A$192,$EG$205^A7,IF(A7='Données projet'!$A$192,'Données projet'!$B$192,EJ6+EI7-ER6)))</f>
        <v>2.7758889522808685</v>
      </c>
      <c r="EK7" s="17">
        <f>EJ7*VLOOKUP('Données projet'!$B$15,Paramètres!$A$1:$I$89,3,0)*VLOOKUP('Données projet'!$B$15,Paramètres!$A$1:$I$89,5,0)</f>
        <v>1.2991160296674464</v>
      </c>
      <c r="EL7" s="13">
        <f t="shared" si="45"/>
        <v>0.58072615443726328</v>
      </c>
      <c r="EM7" s="20">
        <f t="shared" si="19"/>
        <v>3.2740584706490359</v>
      </c>
      <c r="EN7" s="59">
        <f t="shared" si="20"/>
        <v>296.60739180398235</v>
      </c>
      <c r="EO7" s="59">
        <f ca="1">AVERAGE(OFFSET($EN$3,0,0,'Données projet'!$E$15+1,1))-AVERAGE(OFFSET($H$3,0,0,'Données projet'!$E$15+1,1))</f>
        <v>342.49944586217674</v>
      </c>
      <c r="EP7" s="59">
        <f t="shared" si="46"/>
        <v>282.29766600872563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2.1333333333333333</v>
      </c>
      <c r="FE7" s="12">
        <f>IF('Données projet'!$A$218&gt;35,FE6+FD7-FM6,IF(A7&lt;'Données projet'!$A$218,$FB$205^A7,IF(A7='Données projet'!$A$218,'Données projet'!$B$218,FE6+FD7-FM6)))</f>
        <v>2.5198420997897468</v>
      </c>
      <c r="FF7" s="17">
        <f>FE7*VLOOKUP('Données projet'!$B$16,Paramètres!$A$1:$I$89,3,0)*VLOOKUP('Données projet'!$B$16,Paramètres!$A$1:$I$89,5,0)</f>
        <v>1.1792861027016015</v>
      </c>
      <c r="FG7" s="13">
        <f t="shared" si="47"/>
        <v>0.53313202707315965</v>
      </c>
      <c r="FH7" s="20">
        <f t="shared" si="22"/>
        <v>2.9824615760243756</v>
      </c>
      <c r="FI7" s="59">
        <f t="shared" si="23"/>
        <v>296.31579490935769</v>
      </c>
      <c r="FJ7" s="59">
        <f ca="1">AVERAGE(OFFSET($FI$3,0,0,'Données projet'!$E$16+1,1))-AVERAGE(OFFSET($H$3,0,0,'Données projet'!$E$16+1,1))</f>
        <v>304.29617570272939</v>
      </c>
      <c r="FK7" s="59">
        <f t="shared" si="48"/>
        <v>246.20695736161576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5</v>
      </c>
      <c r="FZ7" s="12">
        <f>IF('Données projet'!$A$244&gt;35,FZ6+FY7-GH6,IF(A7&lt;'Données projet'!$A$244,$FW$205^A7,IF(A7='Données projet'!$A$244,'Données projet'!$B$244,FZ6+FY7-GH6)))</f>
        <v>3.1623966181607974</v>
      </c>
      <c r="GA7" s="17">
        <f>FZ7*VLOOKUP('Données projet'!$B$17,Paramètres!$A$1:$I$89,3,0)*VLOOKUP('Données projet'!$B$17,Paramètres!$A$1:$I$89,5,0)</f>
        <v>1.8911131776601571</v>
      </c>
      <c r="GB7" s="13">
        <f t="shared" si="49"/>
        <v>0.80920706591364211</v>
      </c>
      <c r="GC7" s="20">
        <f t="shared" si="25"/>
        <v>4.7030577575577004</v>
      </c>
      <c r="GD7" s="59">
        <f t="shared" si="26"/>
        <v>298.03639109089102</v>
      </c>
      <c r="GE7" s="59">
        <f ca="1">AVERAGE(OFFSET($GD$3,0,0,'Données projet'!$E$17+1,1))-AVERAGE(OFFSET($H$3,0,0,'Données projet'!$E$17+1,1))</f>
        <v>333.16166938019586</v>
      </c>
      <c r="GF7" s="59">
        <f t="shared" si="50"/>
        <v>286.07945871455388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3.8</v>
      </c>
      <c r="GU7" s="12">
        <f>IF('Données projet'!$A$270&gt;35,GU6+GT7-HC6,IF(A7&lt;'Données projet'!$A$270,$GR$205^A7,IF(A7='Données projet'!$A$270,'Données projet'!$B$270,GU6+GT7-HC6)))</f>
        <v>2.9392281261539908</v>
      </c>
      <c r="GV7" s="17">
        <f>GU7*VLOOKUP('Données projet'!$B$18,Paramètres!$A$1:$I$89,3,0)*VLOOKUP('Données projet'!$B$18,Paramètres!$A$1:$I$89,5,0)</f>
        <v>1.7576584194400868</v>
      </c>
      <c r="GW7" s="13">
        <f t="shared" si="51"/>
        <v>0.75853595320444034</v>
      </c>
      <c r="GX7" s="20">
        <f t="shared" si="28"/>
        <v>4.3823718656892181</v>
      </c>
      <c r="GY7" s="59">
        <f t="shared" si="29"/>
        <v>297.71570519902252</v>
      </c>
      <c r="GZ7" s="59">
        <f ca="1">AVERAGE(OFFSET($GY$3,0,0,'Données projet'!$E$18+1,1))-AVERAGE(OFFSET($H$3,0,0,'Données projet'!$E$18+1,1))</f>
        <v>288.41846134875794</v>
      </c>
      <c r="HA7" s="59">
        <f t="shared" si="52"/>
        <v>248.93951719818972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269.64423257646359</v>
      </c>
      <c r="T8" s="59">
        <f t="shared" si="34"/>
        <v>161.0819079811821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4.3039455330388048</v>
      </c>
      <c r="AK8" s="13">
        <f t="shared" si="35"/>
        <v>1.6735424770035323</v>
      </c>
      <c r="AL8" s="20">
        <f t="shared" si="4"/>
        <v>10.410791617490402</v>
      </c>
      <c r="AM8" s="59">
        <f t="shared" si="5"/>
        <v>303.74412495082373</v>
      </c>
      <c r="AN8" s="59">
        <f ca="1">AVERAGE(OFFSET($AM$3,0,0,'Données projet'!$E$10+1,1))-AVERAGE(OFFSET($H$3,0,0,'Données projet'!$E$10+1,1))</f>
        <v>269.77739619445515</v>
      </c>
      <c r="AO8" s="59">
        <f t="shared" si="36"/>
        <v>347.56964743629885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10.8</v>
      </c>
      <c r="BD8" s="12">
        <f>IF('Données projet'!$A$88&gt;35,BD7+BC8-BL7,IF(A8&lt;'Données projet'!$A$88,$BA$205^A8,IF(A8='Données projet'!$A$88,'Données projet'!$B$88,BD7+BC8-BL7)))</f>
        <v>5.451361778496417</v>
      </c>
      <c r="BE8" s="13">
        <f>BD8*VLOOKUP('Données projet'!$B$11,Paramètres!$A$1:$I$89,3,0)*VLOOKUP('Données projet'!$B$11,Paramètres!$A$1:$I$89,5,0)</f>
        <v>3.0473112341794972</v>
      </c>
      <c r="BF8" s="13">
        <f t="shared" si="37"/>
        <v>1.2335051316844765</v>
      </c>
      <c r="BG8" s="20">
        <f t="shared" si="7"/>
        <v>7.4557551705464205</v>
      </c>
      <c r="BH8" s="59">
        <f t="shared" si="8"/>
        <v>300.78908850387973</v>
      </c>
      <c r="BI8" s="59">
        <f ca="1">AVERAGE(OFFSET($BH$3,0,0,'Données projet'!$E$11+1,1))-AVERAGE(OFFSET($H$3,0,0,'Données projet'!$E$11+1,1))</f>
        <v>490.96084572840579</v>
      </c>
      <c r="BJ8" s="59">
        <f t="shared" si="38"/>
        <v>597.91658789908263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6.4666666666666668</v>
      </c>
      <c r="BY8" s="12">
        <f>IF('Données projet'!$A$114&gt;35,BY7+BX8-CG7,IF(A8&lt;'Données projet'!$A$114,$BV$205^A8,IF(A8='Données projet'!$A$114,'Données projet'!$B$114,BY7+BX8-CG7)))</f>
        <v>4.5947008922070385</v>
      </c>
      <c r="BZ8" s="13">
        <f>BY8*VLOOKUP('Données projet'!$B$12,Paramètres!$A$1:$I$89,3,0)*VLOOKUP('Données projet'!$B$12,Paramètres!$A$1:$I$89,5,0)</f>
        <v>2.0905889059542027</v>
      </c>
      <c r="CA8" s="13">
        <f t="shared" si="39"/>
        <v>0.88418152571964614</v>
      </c>
      <c r="CB8" s="20">
        <f t="shared" si="10"/>
        <v>5.181058501831953</v>
      </c>
      <c r="CC8" s="59">
        <f t="shared" si="11"/>
        <v>298.51439183516527</v>
      </c>
      <c r="CD8" s="59">
        <f ca="1">AVERAGE(OFFSET($CC$3,0,0,'Données projet'!$E$12+1,1))-AVERAGE(OFFSET($H$3,0,0,'Données projet'!$E$12+1,1))</f>
        <v>516.24288578650703</v>
      </c>
      <c r="CE8" s="59">
        <f t="shared" si="40"/>
        <v>423.99471649102406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</v>
      </c>
      <c r="CT8" s="12">
        <f>IF('Données projet'!$A$140&gt;35,CT7+CS8-DB7,IF(A8&lt;'Données projet'!$A$140,$CQ$205^A8,IF(A8='Données projet'!$A$140,'Données projet'!$B$140,CT7+CS8-DB7)))</f>
        <v>3.779763149684618</v>
      </c>
      <c r="CU8" s="17">
        <f>CT8*VLOOKUP('Données projet'!$B$13,Paramètres!$A$1:$I$89,3,0)*VLOOKUP('Données projet'!$B$13,Paramètres!$A$1:$I$89,5,0)</f>
        <v>1.7197922331065012</v>
      </c>
      <c r="CV8" s="13">
        <f t="shared" si="41"/>
        <v>0.74407830779467621</v>
      </c>
      <c r="CW8" s="20">
        <f t="shared" si="13"/>
        <v>4.2912411920695499</v>
      </c>
      <c r="CX8" s="59">
        <f t="shared" si="14"/>
        <v>297.62457452540286</v>
      </c>
      <c r="CY8" s="59">
        <f ca="1">AVERAGE(OFFSET($CX$3,0,0,'Données projet'!$E$13+1,1))-AVERAGE(OFFSET($H$3,0,0,'Données projet'!$E$13+1,1))</f>
        <v>404.52284278475219</v>
      </c>
      <c r="CZ8" s="59">
        <f t="shared" si="42"/>
        <v>325.2594475455378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3.5868036011117033</v>
      </c>
      <c r="DQ8" s="13">
        <f t="shared" si="43"/>
        <v>1.4245959248402333</v>
      </c>
      <c r="DR8" s="20">
        <f t="shared" si="16"/>
        <v>8.7281875076996229</v>
      </c>
      <c r="DS8" s="59">
        <f t="shared" si="17"/>
        <v>302.06152084103292</v>
      </c>
      <c r="DT8" s="59">
        <f ca="1">AVERAGE(OFFSET($DS$3,0,0,'Données projet'!$E$14+1,1))-AVERAGE(OFFSET($H$3,0,0,'Données projet'!$E$14+1,1))</f>
        <v>317.76403063971492</v>
      </c>
      <c r="DU8" s="59">
        <f t="shared" si="44"/>
        <v>310.10458233575025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3.0666666666666669</v>
      </c>
      <c r="EJ8" s="12">
        <f>IF('Données projet'!$A$192&gt;35,EJ7+EI8-ER7,IF(A8&lt;'Données projet'!$A$192,$EG$205^A8,IF(A8='Données projet'!$A$192,'Données projet'!$B$192,EJ7+EI8-ER7)))</f>
        <v>3.5830478710159461</v>
      </c>
      <c r="EK8" s="17">
        <f>EJ8*VLOOKUP('Données projet'!$B$15,Paramètres!$A$1:$I$89,3,0)*VLOOKUP('Données projet'!$B$15,Paramètres!$A$1:$I$89,5,0)</f>
        <v>1.6768664036354628</v>
      </c>
      <c r="EL8" s="13">
        <f t="shared" si="45"/>
        <v>0.72764392417183499</v>
      </c>
      <c r="EM8" s="20">
        <f t="shared" si="19"/>
        <v>4.1878554875977096</v>
      </c>
      <c r="EN8" s="59">
        <f t="shared" si="20"/>
        <v>297.521188820931</v>
      </c>
      <c r="EO8" s="59">
        <f ca="1">AVERAGE(OFFSET($EN$3,0,0,'Données projet'!$E$15+1,1))-AVERAGE(OFFSET($H$3,0,0,'Données projet'!$E$15+1,1))</f>
        <v>342.49944586217674</v>
      </c>
      <c r="EP8" s="59">
        <f t="shared" si="46"/>
        <v>282.29766600872563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2.1333333333333333</v>
      </c>
      <c r="FE8" s="12">
        <f>IF('Données projet'!$A$218&gt;35,FE7+FD8-FM7,IF(A8&lt;'Données projet'!$A$218,$FB$205^A8,IF(A8='Données projet'!$A$218,'Données projet'!$B$218,FE7+FD8-FM7)))</f>
        <v>3.1748021039363996</v>
      </c>
      <c r="FF8" s="17">
        <f>FE8*VLOOKUP('Données projet'!$B$16,Paramètres!$A$1:$I$89,3,0)*VLOOKUP('Données projet'!$B$16,Paramètres!$A$1:$I$89,5,0)</f>
        <v>1.4858073846422351</v>
      </c>
      <c r="FG8" s="13">
        <f t="shared" si="47"/>
        <v>0.65388013095122621</v>
      </c>
      <c r="FH8" s="20">
        <f t="shared" si="22"/>
        <v>3.7266224229919445</v>
      </c>
      <c r="FI8" s="59">
        <f t="shared" si="23"/>
        <v>297.05995575632528</v>
      </c>
      <c r="FJ8" s="59">
        <f ca="1">AVERAGE(OFFSET($FI$3,0,0,'Données projet'!$E$16+1,1))-AVERAGE(OFFSET($H$3,0,0,'Données projet'!$E$16+1,1))</f>
        <v>304.29617570272939</v>
      </c>
      <c r="FK8" s="59">
        <f t="shared" si="48"/>
        <v>246.20695736161576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5</v>
      </c>
      <c r="FZ8" s="12">
        <f>IF('Données projet'!$A$244&gt;35,FZ7+FY8-GH7,IF(A8&lt;'Données projet'!$A$244,$FW$205^A8,IF(A8='Données projet'!$A$244,'Données projet'!$B$244,FZ7+FY8-GH7)))</f>
        <v>4.2171633265087456</v>
      </c>
      <c r="GA8" s="17">
        <f>FZ8*VLOOKUP('Données projet'!$B$17,Paramètres!$A$1:$I$89,3,0)*VLOOKUP('Données projet'!$B$17,Paramètres!$A$1:$I$89,5,0)</f>
        <v>2.5218636692522298</v>
      </c>
      <c r="GB8" s="13">
        <f t="shared" si="49"/>
        <v>1.0435500306109049</v>
      </c>
      <c r="GC8" s="20">
        <f t="shared" si="25"/>
        <v>6.2097621939282925</v>
      </c>
      <c r="GD8" s="59">
        <f t="shared" si="26"/>
        <v>299.54309552726158</v>
      </c>
      <c r="GE8" s="59">
        <f ca="1">AVERAGE(OFFSET($GD$3,0,0,'Données projet'!$E$17+1,1))-AVERAGE(OFFSET($H$3,0,0,'Données projet'!$E$17+1,1))</f>
        <v>333.16166938019586</v>
      </c>
      <c r="GF8" s="59">
        <f t="shared" si="50"/>
        <v>286.07945871455388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3.8</v>
      </c>
      <c r="GU8" s="12">
        <f>IF('Données projet'!$A$270&gt;35,GU7+GT8-HC7,IF(A8&lt;'Données projet'!$A$270,$GR$205^A8,IF(A8='Données projet'!$A$270,'Données projet'!$B$270,GU7+GT8-HC7)))</f>
        <v>3.8485011312768065</v>
      </c>
      <c r="GV8" s="17">
        <f>GU8*VLOOKUP('Données projet'!$B$18,Paramètres!$A$1:$I$89,3,0)*VLOOKUP('Données projet'!$B$18,Paramètres!$A$1:$I$89,5,0)</f>
        <v>2.3014036765035306</v>
      </c>
      <c r="GW8" s="13">
        <f t="shared" si="51"/>
        <v>0.96251810022834772</v>
      </c>
      <c r="GX8" s="20">
        <f t="shared" si="28"/>
        <v>5.684663761141354</v>
      </c>
      <c r="GY8" s="59">
        <f t="shared" si="29"/>
        <v>299.01799709447465</v>
      </c>
      <c r="GZ8" s="59">
        <f ca="1">AVERAGE(OFFSET($GY$3,0,0,'Données projet'!$E$18+1,1))-AVERAGE(OFFSET($H$3,0,0,'Données projet'!$E$18+1,1))</f>
        <v>288.41846134875794</v>
      </c>
      <c r="HA8" s="59">
        <f t="shared" si="52"/>
        <v>248.93951719818972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269.64423257646359</v>
      </c>
      <c r="T9" s="59">
        <f t="shared" si="34"/>
        <v>161.0819079811821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6.3329083366175452</v>
      </c>
      <c r="AK9" s="13">
        <f t="shared" si="35"/>
        <v>2.3542287237369877</v>
      </c>
      <c r="AL9" s="20">
        <f t="shared" si="4"/>
        <v>15.130097046784146</v>
      </c>
      <c r="AM9" s="59">
        <f t="shared" si="5"/>
        <v>308.46343038011747</v>
      </c>
      <c r="AN9" s="59">
        <f ca="1">AVERAGE(OFFSET($AM$3,0,0,'Données projet'!$E$10+1,1))-AVERAGE(OFFSET($H$3,0,0,'Données projet'!$E$10+1,1))</f>
        <v>269.77739619445515</v>
      </c>
      <c r="AO9" s="59">
        <f t="shared" si="36"/>
        <v>347.56964743629885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10.8</v>
      </c>
      <c r="BD9" s="12">
        <f>IF('Données projet'!$A$88&gt;35,BD8+BC9-BL8,IF(A9&lt;'Données projet'!$A$88,$BA$205^A9,IF(A9='Données projet'!$A$88,'Données projet'!$B$88,BD8+BC9-BL8)))</f>
        <v>7.6525470037547425</v>
      </c>
      <c r="BE9" s="13">
        <f>BD9*VLOOKUP('Données projet'!$B$11,Paramètres!$A$1:$I$89,3,0)*VLOOKUP('Données projet'!$B$11,Paramètres!$A$1:$I$89,5,0)</f>
        <v>4.2777737750989013</v>
      </c>
      <c r="BF9" s="13">
        <f t="shared" si="37"/>
        <v>1.6645472402836166</v>
      </c>
      <c r="BG9" s="20">
        <f t="shared" si="7"/>
        <v>10.349542435124553</v>
      </c>
      <c r="BH9" s="59">
        <f t="shared" si="8"/>
        <v>303.68287576845785</v>
      </c>
      <c r="BI9" s="59">
        <f ca="1">AVERAGE(OFFSET($BH$3,0,0,'Données projet'!$E$11+1,1))-AVERAGE(OFFSET($H$3,0,0,'Données projet'!$E$11+1,1))</f>
        <v>490.96084572840579</v>
      </c>
      <c r="BJ9" s="59">
        <f t="shared" si="38"/>
        <v>597.91658789908263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6.4666666666666668</v>
      </c>
      <c r="BY9" s="12">
        <f>IF('Données projet'!$A$114&gt;35,BY8+BX9-CG8,IF(A9&lt;'Données projet'!$A$114,$BV$205^A9,IF(A9='Données projet'!$A$114,'Données projet'!$B$114,BY8+BX9-CG8)))</f>
        <v>6.2331660092814269</v>
      </c>
      <c r="BZ9" s="13">
        <f>BY9*VLOOKUP('Données projet'!$B$12,Paramètres!$A$1:$I$89,3,0)*VLOOKUP('Données projet'!$B$12,Paramètres!$A$1:$I$89,5,0)</f>
        <v>2.8360905342230494</v>
      </c>
      <c r="CA9" s="13">
        <f t="shared" si="39"/>
        <v>1.1576453635094472</v>
      </c>
      <c r="CB9" s="20">
        <f t="shared" si="10"/>
        <v>6.955756688550764</v>
      </c>
      <c r="CC9" s="59">
        <f t="shared" si="11"/>
        <v>300.28909002188408</v>
      </c>
      <c r="CD9" s="59">
        <f ca="1">AVERAGE(OFFSET($CC$3,0,0,'Données projet'!$E$12+1,1))-AVERAGE(OFFSET($H$3,0,0,'Données projet'!$E$12+1,1))</f>
        <v>516.24288578650703</v>
      </c>
      <c r="CE9" s="59">
        <f t="shared" si="40"/>
        <v>423.99471649102406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</v>
      </c>
      <c r="CT9" s="12">
        <f>IF('Données projet'!$A$140&gt;35,CT8+CS9-DB8,IF(A9&lt;'Données projet'!$A$140,$CQ$205^A9,IF(A9='Données projet'!$A$140,'Données projet'!$B$140,CT8+CS9-DB8)))</f>
        <v>4.9312554885516748</v>
      </c>
      <c r="CU9" s="17">
        <f>CT9*VLOOKUP('Données projet'!$B$13,Paramètres!$A$1:$I$89,3,0)*VLOOKUP('Données projet'!$B$13,Paramètres!$A$1:$I$89,5,0)</f>
        <v>2.243721247291012</v>
      </c>
      <c r="CV9" s="13">
        <f t="shared" si="41"/>
        <v>0.94117023824233381</v>
      </c>
      <c r="CW9" s="20">
        <f t="shared" si="13"/>
        <v>5.5470193373039107</v>
      </c>
      <c r="CX9" s="59">
        <f t="shared" si="14"/>
        <v>298.88035267063725</v>
      </c>
      <c r="CY9" s="59">
        <f ca="1">AVERAGE(OFFSET($CX$3,0,0,'Données projet'!$E$13+1,1))-AVERAGE(OFFSET($H$3,0,0,'Données projet'!$E$13+1,1))</f>
        <v>404.52284278475219</v>
      </c>
      <c r="CZ9" s="59">
        <f t="shared" si="42"/>
        <v>325.2594475455378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4.563041080796526</v>
      </c>
      <c r="DQ9" s="13">
        <f t="shared" si="43"/>
        <v>1.7622569576636311</v>
      </c>
      <c r="DR9" s="20">
        <f t="shared" si="16"/>
        <v>11.016560750318106</v>
      </c>
      <c r="DS9" s="59">
        <f t="shared" si="17"/>
        <v>304.34989408365141</v>
      </c>
      <c r="DT9" s="59">
        <f ca="1">AVERAGE(OFFSET($DS$3,0,0,'Données projet'!$E$14+1,1))-AVERAGE(OFFSET($H$3,0,0,'Données projet'!$E$14+1,1))</f>
        <v>317.76403063971492</v>
      </c>
      <c r="DU9" s="59">
        <f t="shared" si="44"/>
        <v>310.10458233575025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3.0666666666666669</v>
      </c>
      <c r="EJ9" s="12">
        <f>IF('Données projet'!$A$192&gt;35,EJ8+EI9-ER8,IF(A9&lt;'Données projet'!$A$192,$EG$205^A9,IF(A9='Données projet'!$A$192,'Données projet'!$B$192,EJ8+EI9-ER8)))</f>
        <v>4.6249083687022479</v>
      </c>
      <c r="EK9" s="17">
        <f>EJ9*VLOOKUP('Données projet'!$B$15,Paramètres!$A$1:$I$89,3,0)*VLOOKUP('Données projet'!$B$15,Paramètres!$A$1:$I$89,5,0)</f>
        <v>2.164457116552652</v>
      </c>
      <c r="EL9" s="13">
        <f t="shared" si="45"/>
        <v>0.91173038503363313</v>
      </c>
      <c r="EM9" s="20">
        <f t="shared" si="19"/>
        <v>5.3576932319294466</v>
      </c>
      <c r="EN9" s="59">
        <f t="shared" si="20"/>
        <v>298.69102656526275</v>
      </c>
      <c r="EO9" s="59">
        <f ca="1">AVERAGE(OFFSET($EN$3,0,0,'Données projet'!$E$15+1,1))-AVERAGE(OFFSET($H$3,0,0,'Données projet'!$E$15+1,1))</f>
        <v>342.49944586217674</v>
      </c>
      <c r="EP9" s="59">
        <f t="shared" si="46"/>
        <v>282.29766600872563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2.1333333333333333</v>
      </c>
      <c r="FE9" s="12">
        <f>IF('Données projet'!$A$218&gt;35,FE8+FD9-FM8,IF(A9&lt;'Données projet'!$A$218,$FB$205^A9,IF(A9='Données projet'!$A$218,'Données projet'!$B$218,FE8+FD9-FM8)))</f>
        <v>4.0000000000000009</v>
      </c>
      <c r="FF9" s="17">
        <f>FE9*VLOOKUP('Données projet'!$B$16,Paramètres!$A$1:$I$89,3,0)*VLOOKUP('Données projet'!$B$16,Paramètres!$A$1:$I$89,5,0)</f>
        <v>1.8720000000000003</v>
      </c>
      <c r="FG9" s="13">
        <f t="shared" si="47"/>
        <v>0.80197625342459578</v>
      </c>
      <c r="FH9" s="20">
        <f t="shared" si="22"/>
        <v>4.6571753080478384</v>
      </c>
      <c r="FI9" s="59">
        <f t="shared" si="23"/>
        <v>297.99050864138115</v>
      </c>
      <c r="FJ9" s="59">
        <f ca="1">AVERAGE(OFFSET($FI$3,0,0,'Données projet'!$E$16+1,1))-AVERAGE(OFFSET($H$3,0,0,'Données projet'!$E$16+1,1))</f>
        <v>304.29617570272939</v>
      </c>
      <c r="FK9" s="59">
        <f t="shared" si="48"/>
        <v>246.20695736161576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5</v>
      </c>
      <c r="FZ9" s="12">
        <f>IF('Données projet'!$A$244&gt;35,FZ8+FY9-GH8,IF(A9&lt;'Données projet'!$A$244,$FW$205^A9,IF(A9='Données projet'!$A$244,'Données projet'!$B$244,FZ8+FY9-GH8)))</f>
        <v>5.6237305657104724</v>
      </c>
      <c r="GA9" s="17">
        <f>FZ9*VLOOKUP('Données projet'!$B$17,Paramètres!$A$1:$I$89,3,0)*VLOOKUP('Données projet'!$B$17,Paramètres!$A$1:$I$89,5,0)</f>
        <v>3.3629908782948625</v>
      </c>
      <c r="GB9" s="13">
        <f t="shared" si="49"/>
        <v>1.3457577327979455</v>
      </c>
      <c r="GC9" s="20">
        <f t="shared" si="25"/>
        <v>8.2010704976533066</v>
      </c>
      <c r="GD9" s="59">
        <f t="shared" si="26"/>
        <v>301.53440383098661</v>
      </c>
      <c r="GE9" s="59">
        <f ca="1">AVERAGE(OFFSET($GD$3,0,0,'Données projet'!$E$17+1,1))-AVERAGE(OFFSET($H$3,0,0,'Données projet'!$E$17+1,1))</f>
        <v>333.16166938019586</v>
      </c>
      <c r="GF9" s="59">
        <f t="shared" si="50"/>
        <v>286.07945871455388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3.8</v>
      </c>
      <c r="GU9" s="12">
        <f>IF('Données projet'!$A$270&gt;35,GU8+GT9-HC8,IF(A9&lt;'Données projet'!$A$270,$GR$205^A9,IF(A9='Données projet'!$A$270,'Données projet'!$B$270,GU8+GT9-HC8)))</f>
        <v>5.0390647890332865</v>
      </c>
      <c r="GV9" s="17">
        <f>GU9*VLOOKUP('Données projet'!$B$18,Paramètres!$A$1:$I$89,3,0)*VLOOKUP('Données projet'!$B$18,Paramètres!$A$1:$I$89,5,0)</f>
        <v>3.0133607438419054</v>
      </c>
      <c r="GW9" s="13">
        <f t="shared" si="51"/>
        <v>1.2213542276452829</v>
      </c>
      <c r="GX9" s="20">
        <f t="shared" si="28"/>
        <v>7.3754619086735183</v>
      </c>
      <c r="GY9" s="59">
        <f t="shared" si="29"/>
        <v>300.70879524200683</v>
      </c>
      <c r="GZ9" s="59">
        <f ca="1">AVERAGE(OFFSET($GY$3,0,0,'Données projet'!$E$18+1,1))-AVERAGE(OFFSET($H$3,0,0,'Données projet'!$E$18+1,1))</f>
        <v>288.41846134875794</v>
      </c>
      <c r="HA9" s="59">
        <f t="shared" si="52"/>
        <v>248.93951719818972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269.64423257646359</v>
      </c>
      <c r="T10" s="59">
        <f t="shared" si="34"/>
        <v>161.0819079811821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9.3183632767033</v>
      </c>
      <c r="AK10" s="13">
        <f t="shared" si="35"/>
        <v>3.3117730561532612</v>
      </c>
      <c r="AL10" s="20">
        <f t="shared" si="4"/>
        <v>21.997487446391844</v>
      </c>
      <c r="AM10" s="59">
        <f t="shared" si="5"/>
        <v>315.33082077972517</v>
      </c>
      <c r="AN10" s="59">
        <f ca="1">AVERAGE(OFFSET($AM$3,0,0,'Données projet'!$E$10+1,1))-AVERAGE(OFFSET($H$3,0,0,'Données projet'!$E$10+1,1))</f>
        <v>269.77739619445515</v>
      </c>
      <c r="AO10" s="59">
        <f t="shared" si="36"/>
        <v>347.56964743629885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10.8</v>
      </c>
      <c r="BD10" s="12">
        <f>IF('Données projet'!$A$88&gt;35,BD9+BC10-BL9,IF(A10&lt;'Données projet'!$A$88,$BA$205^A10,IF(A10='Données projet'!$A$88,'Données projet'!$B$88,BD9+BC10-BL9)))</f>
        <v>10.742540675924095</v>
      </c>
      <c r="BE10" s="13">
        <f>BD10*VLOOKUP('Données projet'!$B$11,Paramètres!$A$1:$I$89,3,0)*VLOOKUP('Données projet'!$B$11,Paramètres!$A$1:$I$89,5,0)</f>
        <v>6.0050802378415691</v>
      </c>
      <c r="BF10" s="13">
        <f t="shared" si="37"/>
        <v>2.2462148263235089</v>
      </c>
      <c r="BG10" s="20">
        <f t="shared" si="7"/>
        <v>14.37100557008751</v>
      </c>
      <c r="BH10" s="59">
        <f t="shared" si="8"/>
        <v>307.70433890342082</v>
      </c>
      <c r="BI10" s="59">
        <f ca="1">AVERAGE(OFFSET($BH$3,0,0,'Données projet'!$E$11+1,1))-AVERAGE(OFFSET($H$3,0,0,'Données projet'!$E$11+1,1))</f>
        <v>490.96084572840579</v>
      </c>
      <c r="BJ10" s="59">
        <f t="shared" si="38"/>
        <v>597.91658789908263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6.4666666666666668</v>
      </c>
      <c r="BY10" s="12">
        <f>IF('Données projet'!$A$114&gt;35,BY9+BX10-CG9,IF(A10&lt;'Données projet'!$A$114,$BV$205^A10,IF(A10='Données projet'!$A$114,'Données projet'!$B$114,BY9+BX10-CG9)))</f>
        <v>8.4559059252709794</v>
      </c>
      <c r="BZ10" s="13">
        <f>BY10*VLOOKUP('Données projet'!$B$12,Paramètres!$A$1:$I$89,3,0)*VLOOKUP('Données projet'!$B$12,Paramètres!$A$1:$I$89,5,0)</f>
        <v>3.8474371959982956</v>
      </c>
      <c r="CA10" s="13">
        <f t="shared" si="39"/>
        <v>1.5156873884739468</v>
      </c>
      <c r="CB10" s="20">
        <f t="shared" si="10"/>
        <v>9.3407753179558224</v>
      </c>
      <c r="CC10" s="59">
        <f t="shared" si="11"/>
        <v>302.67410865128915</v>
      </c>
      <c r="CD10" s="59">
        <f ca="1">AVERAGE(OFFSET($CC$3,0,0,'Données projet'!$E$12+1,1))-AVERAGE(OFFSET($H$3,0,0,'Données projet'!$E$12+1,1))</f>
        <v>516.24288578650703</v>
      </c>
      <c r="CE10" s="59">
        <f t="shared" si="40"/>
        <v>423.99471649102406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</v>
      </c>
      <c r="CT10" s="12">
        <f>IF('Données projet'!$A$140&gt;35,CT9+CS10-DB9,IF(A10&lt;'Données projet'!$A$140,$CQ$205^A10,IF(A10='Données projet'!$A$140,'Données projet'!$B$140,CT9+CS10-DB9)))</f>
        <v>6.4335461589438596</v>
      </c>
      <c r="CU10" s="17">
        <f>CT10*VLOOKUP('Données projet'!$B$13,Paramètres!$A$1:$I$89,3,0)*VLOOKUP('Données projet'!$B$13,Paramètres!$A$1:$I$89,5,0)</f>
        <v>2.9272635023194562</v>
      </c>
      <c r="CV10" s="13">
        <f t="shared" si="41"/>
        <v>1.1904680032650046</v>
      </c>
      <c r="CW10" s="20">
        <f t="shared" si="13"/>
        <v>7.1717157055596017</v>
      </c>
      <c r="CX10" s="59">
        <f t="shared" si="14"/>
        <v>300.50504903889293</v>
      </c>
      <c r="CY10" s="59">
        <f ca="1">AVERAGE(OFFSET($CX$3,0,0,'Données projet'!$E$13+1,1))-AVERAGE(OFFSET($H$3,0,0,'Données projet'!$E$13+1,1))</f>
        <v>404.52284278475219</v>
      </c>
      <c r="CZ10" s="59">
        <f t="shared" si="42"/>
        <v>325.2594475455378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5.8049857813746204</v>
      </c>
      <c r="DQ10" s="13">
        <f t="shared" si="43"/>
        <v>2.1799511922527506</v>
      </c>
      <c r="DR10" s="20">
        <f t="shared" si="16"/>
        <v>13.907098562401004</v>
      </c>
      <c r="DS10" s="59">
        <f t="shared" si="17"/>
        <v>307.24043189573433</v>
      </c>
      <c r="DT10" s="59">
        <f ca="1">AVERAGE(OFFSET($DS$3,0,0,'Données projet'!$E$14+1,1))-AVERAGE(OFFSET($H$3,0,0,'Données projet'!$E$14+1,1))</f>
        <v>317.76403063971492</v>
      </c>
      <c r="DU10" s="59">
        <f t="shared" si="44"/>
        <v>310.10458233575025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3.0666666666666669</v>
      </c>
      <c r="EJ10" s="12">
        <f>IF('Données projet'!$A$192&gt;35,EJ9+EI10-ER9,IF(A10&lt;'Données projet'!$A$192,$EG$205^A10,IF(A10='Données projet'!$A$192,'Données projet'!$B$192,EJ9+EI10-ER9)))</f>
        <v>5.9697157807794445</v>
      </c>
      <c r="EK10" s="17">
        <f>EJ10*VLOOKUP('Données projet'!$B$15,Paramètres!$A$1:$I$89,3,0)*VLOOKUP('Données projet'!$B$15,Paramètres!$A$1:$I$89,5,0)</f>
        <v>2.7938269854047801</v>
      </c>
      <c r="EL10" s="13">
        <f t="shared" si="45"/>
        <v>1.1423888352255029</v>
      </c>
      <c r="EM10" s="20">
        <f t="shared" si="19"/>
        <v>6.8555758875977437</v>
      </c>
      <c r="EN10" s="59">
        <f t="shared" si="20"/>
        <v>300.18890922093107</v>
      </c>
      <c r="EO10" s="59">
        <f ca="1">AVERAGE(OFFSET($EN$3,0,0,'Données projet'!$E$15+1,1))-AVERAGE(OFFSET($H$3,0,0,'Données projet'!$E$15+1,1))</f>
        <v>342.49944586217674</v>
      </c>
      <c r="EP10" s="59">
        <f t="shared" si="46"/>
        <v>282.29766600872563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2.1333333333333333</v>
      </c>
      <c r="FE10" s="12">
        <f>IF('Données projet'!$A$218&gt;35,FE9+FD10-FM9,IF(A10&lt;'Données projet'!$A$218,$FB$205^A10,IF(A10='Données projet'!$A$218,'Données projet'!$B$218,FE9+FD10-FM9)))</f>
        <v>5.0396841995794937</v>
      </c>
      <c r="FF10" s="17">
        <f>FE10*VLOOKUP('Données projet'!$B$16,Paramètres!$A$1:$I$89,3,0)*VLOOKUP('Données projet'!$B$16,Paramètres!$A$1:$I$89,5,0)</f>
        <v>2.358572205403203</v>
      </c>
      <c r="FG10" s="13">
        <f t="shared" si="47"/>
        <v>0.98361439752162472</v>
      </c>
      <c r="FH10" s="20">
        <f t="shared" si="22"/>
        <v>5.8209750000940756</v>
      </c>
      <c r="FI10" s="59">
        <f t="shared" si="23"/>
        <v>299.15430833342737</v>
      </c>
      <c r="FJ10" s="59">
        <f ca="1">AVERAGE(OFFSET($FI$3,0,0,'Données projet'!$E$16+1,1))-AVERAGE(OFFSET($H$3,0,0,'Données projet'!$E$16+1,1))</f>
        <v>304.29617570272939</v>
      </c>
      <c r="FK10" s="59">
        <f t="shared" si="48"/>
        <v>246.20695736161576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5</v>
      </c>
      <c r="FZ10" s="12">
        <f>IF('Données projet'!$A$244&gt;35,FZ9+FY10-GH9,IF(A10&lt;'Données projet'!$A$244,$FW$205^A10,IF(A10='Données projet'!$A$244,'Données projet'!$B$244,FZ9+FY10-GH9)))</f>
        <v>7.4994357645352743</v>
      </c>
      <c r="GA10" s="17">
        <f>FZ10*VLOOKUP('Données projet'!$B$17,Paramètres!$A$1:$I$89,3,0)*VLOOKUP('Données projet'!$B$17,Paramètres!$A$1:$I$89,5,0)</f>
        <v>4.4846625871920942</v>
      </c>
      <c r="GB10" s="13">
        <f t="shared" si="49"/>
        <v>1.7354835151748795</v>
      </c>
      <c r="GC10" s="20">
        <f t="shared" si="25"/>
        <v>10.833421128289144</v>
      </c>
      <c r="GD10" s="59">
        <f t="shared" si="26"/>
        <v>304.16675446162247</v>
      </c>
      <c r="GE10" s="59">
        <f ca="1">AVERAGE(OFFSET($GD$3,0,0,'Données projet'!$E$17+1,1))-AVERAGE(OFFSET($H$3,0,0,'Données projet'!$E$17+1,1))</f>
        <v>333.16166938019586</v>
      </c>
      <c r="GF10" s="59">
        <f t="shared" si="50"/>
        <v>286.07945871455388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3.8</v>
      </c>
      <c r="GU10" s="12">
        <f>IF('Données projet'!$A$270&gt;35,GU9+GT10-HC9,IF(A10&lt;'Données projet'!$A$270,$GR$205^A10,IF(A10='Données projet'!$A$270,'Données projet'!$B$270,GU9+GT10-HC9)))</f>
        <v>6.5979385433234325</v>
      </c>
      <c r="GV10" s="17">
        <f>GU10*VLOOKUP('Données projet'!$B$18,Paramètres!$A$1:$I$89,3,0)*VLOOKUP('Données projet'!$B$18,Paramètres!$A$1:$I$89,5,0)</f>
        <v>3.9455672489074129</v>
      </c>
      <c r="GW10" s="13">
        <f t="shared" si="51"/>
        <v>1.5497954262191154</v>
      </c>
      <c r="GX10" s="20">
        <f t="shared" si="28"/>
        <v>9.5710899925120358</v>
      </c>
      <c r="GY10" s="59">
        <f t="shared" si="29"/>
        <v>302.90442332584536</v>
      </c>
      <c r="GZ10" s="59">
        <f ca="1">AVERAGE(OFFSET($GY$3,0,0,'Données projet'!$E$18+1,1))-AVERAGE(OFFSET($H$3,0,0,'Données projet'!$E$18+1,1))</f>
        <v>288.41846134875794</v>
      </c>
      <c r="HA10" s="59">
        <f t="shared" si="52"/>
        <v>248.93951719818972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269.64423257646359</v>
      </c>
      <c r="T11" s="59">
        <f t="shared" si="34"/>
        <v>161.0819079811821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13.711219165220106</v>
      </c>
      <c r="AK11" s="13">
        <f t="shared" si="35"/>
        <v>4.6587830081577177</v>
      </c>
      <c r="AL11" s="20">
        <f t="shared" si="4"/>
        <v>31.994420451966377</v>
      </c>
      <c r="AM11" s="59">
        <f t="shared" si="5"/>
        <v>325.32775378529971</v>
      </c>
      <c r="AN11" s="59">
        <f ca="1">AVERAGE(OFFSET($AM$3,0,0,'Données projet'!$E$10+1,1))-AVERAGE(OFFSET($H$3,0,0,'Données projet'!$E$10+1,1))</f>
        <v>269.77739619445515</v>
      </c>
      <c r="AO11" s="59">
        <f t="shared" si="36"/>
        <v>347.56964743629885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10.8</v>
      </c>
      <c r="BD11" s="12">
        <f>IF('Données projet'!$A$88&gt;35,BD10+BC11-BL10,IF(A11&lt;'Données projet'!$A$88,$BA$205^A11,IF(A11='Données projet'!$A$88,'Données projet'!$B$88,BD10+BC11-BL10)))</f>
        <v>15.080231472901943</v>
      </c>
      <c r="BE11" s="13">
        <f>BD11*VLOOKUP('Données projet'!$B$11,Paramètres!$A$1:$I$89,3,0)*VLOOKUP('Données projet'!$B$11,Paramètres!$A$1:$I$89,5,0)</f>
        <v>8.4298493933521872</v>
      </c>
      <c r="BF11" s="13">
        <f t="shared" si="37"/>
        <v>3.0311431985167756</v>
      </c>
      <c r="BG11" s="20">
        <f t="shared" si="7"/>
        <v>19.961228764171775</v>
      </c>
      <c r="BH11" s="59">
        <f t="shared" si="8"/>
        <v>313.29456209750509</v>
      </c>
      <c r="BI11" s="59">
        <f ca="1">AVERAGE(OFFSET($BH$3,0,0,'Données projet'!$E$11+1,1))-AVERAGE(OFFSET($H$3,0,0,'Données projet'!$E$11+1,1))</f>
        <v>490.96084572840579</v>
      </c>
      <c r="BJ11" s="59">
        <f t="shared" si="38"/>
        <v>597.91658789908263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6.4666666666666668</v>
      </c>
      <c r="BY11" s="12">
        <f>IF('Données projet'!$A$114&gt;35,BY10+BX11-CG10,IF(A11&lt;'Données projet'!$A$114,$BV$205^A11,IF(A11='Données projet'!$A$114,'Données projet'!$B$114,BY10+BX11-CG10)))</f>
        <v>11.47127236954111</v>
      </c>
      <c r="BZ11" s="13">
        <f>BY11*VLOOKUP('Données projet'!$B$12,Paramètres!$A$1:$I$89,3,0)*VLOOKUP('Données projet'!$B$12,Paramètres!$A$1:$I$89,5,0)</f>
        <v>5.2194289281412045</v>
      </c>
      <c r="CA11" s="13">
        <f t="shared" si="39"/>
        <v>1.9844663417599606</v>
      </c>
      <c r="CB11" s="20">
        <f t="shared" si="10"/>
        <v>12.546784261744529</v>
      </c>
      <c r="CC11" s="59">
        <f t="shared" si="11"/>
        <v>305.88011759507782</v>
      </c>
      <c r="CD11" s="59">
        <f ca="1">AVERAGE(OFFSET($CC$3,0,0,'Données projet'!$E$12+1,1))-AVERAGE(OFFSET($H$3,0,0,'Données projet'!$E$12+1,1))</f>
        <v>516.24288578650703</v>
      </c>
      <c r="CE11" s="59">
        <f t="shared" si="40"/>
        <v>423.99471649102406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</v>
      </c>
      <c r="CT11" s="12">
        <f>IF('Données projet'!$A$140&gt;35,CT10+CS11-DB10,IF(A11&lt;'Données projet'!$A$140,$CQ$205^A11,IF(A11='Données projet'!$A$140,'Données projet'!$B$140,CT10+CS11-DB10)))</f>
        <v>8.3935047120054627</v>
      </c>
      <c r="CU11" s="17">
        <f>CT11*VLOOKUP('Données projet'!$B$13,Paramètres!$A$1:$I$89,3,0)*VLOOKUP('Données projet'!$B$13,Paramètres!$A$1:$I$89,5,0)</f>
        <v>3.8190446439624854</v>
      </c>
      <c r="CV11" s="13">
        <f t="shared" si="41"/>
        <v>1.5057999171801906</v>
      </c>
      <c r="CW11" s="20">
        <f t="shared" si="13"/>
        <v>9.2741042773234934</v>
      </c>
      <c r="CX11" s="59">
        <f t="shared" si="14"/>
        <v>302.6074376106568</v>
      </c>
      <c r="CY11" s="59">
        <f ca="1">AVERAGE(OFFSET($CX$3,0,0,'Données projet'!$E$13+1,1))-AVERAGE(OFFSET($H$3,0,0,'Données projet'!$E$13+1,1))</f>
        <v>404.52284278475219</v>
      </c>
      <c r="CZ11" s="59">
        <f t="shared" si="42"/>
        <v>325.2594475455378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7.3849565071369492</v>
      </c>
      <c r="DQ11" s="13">
        <f t="shared" si="43"/>
        <v>2.6966482838601213</v>
      </c>
      <c r="DR11" s="20">
        <f t="shared" si="16"/>
        <v>17.558795010986564</v>
      </c>
      <c r="DS11" s="59">
        <f t="shared" si="17"/>
        <v>310.89212834431987</v>
      </c>
      <c r="DT11" s="59">
        <f ca="1">AVERAGE(OFFSET($DS$3,0,0,'Données projet'!$E$14+1,1))-AVERAGE(OFFSET($H$3,0,0,'Données projet'!$E$14+1,1))</f>
        <v>317.76403063971492</v>
      </c>
      <c r="DU11" s="59">
        <f t="shared" si="44"/>
        <v>310.10458233575025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3.0666666666666669</v>
      </c>
      <c r="EJ11" s="12">
        <f>IF('Données projet'!$A$192&gt;35,EJ10+EI11-ER10,IF(A11&lt;'Données projet'!$A$192,$EG$205^A11,IF(A11='Données projet'!$A$192,'Données projet'!$B$192,EJ10+EI11-ER10)))</f>
        <v>7.7055594753949777</v>
      </c>
      <c r="EK11" s="17">
        <f>EJ11*VLOOKUP('Données projet'!$B$15,Paramètres!$A$1:$I$89,3,0)*VLOOKUP('Données projet'!$B$15,Paramètres!$A$1:$I$89,5,0)</f>
        <v>3.6062018344848497</v>
      </c>
      <c r="EL11" s="13">
        <f t="shared" si="45"/>
        <v>1.4314015110944656</v>
      </c>
      <c r="EM11" s="20">
        <f t="shared" si="19"/>
        <v>8.7738258268839733</v>
      </c>
      <c r="EN11" s="59">
        <f t="shared" si="20"/>
        <v>302.10715916021729</v>
      </c>
      <c r="EO11" s="59">
        <f ca="1">AVERAGE(OFFSET($EN$3,0,0,'Données projet'!$E$15+1,1))-AVERAGE(OFFSET($H$3,0,0,'Données projet'!$E$15+1,1))</f>
        <v>342.49944586217674</v>
      </c>
      <c r="EP11" s="59">
        <f t="shared" si="46"/>
        <v>282.29766600872563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2.1333333333333333</v>
      </c>
      <c r="FE11" s="12">
        <f>IF('Données projet'!$A$218&gt;35,FE10+FD11-FM10,IF(A11&lt;'Données projet'!$A$218,$FB$205^A11,IF(A11='Données projet'!$A$218,'Données projet'!$B$218,FE10+FD11-FM10)))</f>
        <v>6.3496042078728001</v>
      </c>
      <c r="FF11" s="17">
        <f>FE11*VLOOKUP('Données projet'!$B$16,Paramètres!$A$1:$I$89,3,0)*VLOOKUP('Données projet'!$B$16,Paramètres!$A$1:$I$89,5,0)</f>
        <v>2.9716147692844701</v>
      </c>
      <c r="FG11" s="13">
        <f t="shared" si="47"/>
        <v>1.2063914347593534</v>
      </c>
      <c r="FH11" s="20">
        <f t="shared" si="22"/>
        <v>7.2766941387096589</v>
      </c>
      <c r="FI11" s="59">
        <f t="shared" si="23"/>
        <v>300.61002747204299</v>
      </c>
      <c r="FJ11" s="59">
        <f ca="1">AVERAGE(OFFSET($FI$3,0,0,'Données projet'!$E$16+1,1))-AVERAGE(OFFSET($H$3,0,0,'Données projet'!$E$16+1,1))</f>
        <v>304.29617570272939</v>
      </c>
      <c r="FK11" s="59">
        <f t="shared" si="48"/>
        <v>246.20695736161576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5</v>
      </c>
      <c r="FZ11" s="12">
        <f>IF('Données projet'!$A$244&gt;35,FZ10+FY11-GH10,IF(A11&lt;'Données projet'!$A$244,$FW$205^A11,IF(A11='Données projet'!$A$244,'Données projet'!$B$244,FZ10+FY11-GH10)))</f>
        <v>10.000752370554848</v>
      </c>
      <c r="GA11" s="17">
        <f>FZ11*VLOOKUP('Données projet'!$B$17,Paramètres!$A$1:$I$89,3,0)*VLOOKUP('Données projet'!$B$17,Paramètres!$A$1:$I$89,5,0)</f>
        <v>5.9804499175917991</v>
      </c>
      <c r="GB11" s="13">
        <f t="shared" si="49"/>
        <v>2.238072245872778</v>
      </c>
      <c r="GC11" s="20">
        <f t="shared" si="25"/>
        <v>14.313926101367471</v>
      </c>
      <c r="GD11" s="59">
        <f t="shared" si="26"/>
        <v>307.6472594347008</v>
      </c>
      <c r="GE11" s="59">
        <f ca="1">AVERAGE(OFFSET($GD$3,0,0,'Données projet'!$E$17+1,1))-AVERAGE(OFFSET($H$3,0,0,'Données projet'!$E$17+1,1))</f>
        <v>333.16166938019586</v>
      </c>
      <c r="GF11" s="59">
        <f t="shared" si="50"/>
        <v>286.07945871455388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3.8</v>
      </c>
      <c r="GU11" s="12">
        <f>IF('Données projet'!$A$270&gt;35,GU10+GT11-HC10,IF(A11&lt;'Données projet'!$A$270,$GR$205^A11,IF(A11='Données projet'!$A$270,'Données projet'!$B$270,GU10+GT11-HC10)))</f>
        <v>8.6390619775747002</v>
      </c>
      <c r="GV11" s="17">
        <f>GU11*VLOOKUP('Données projet'!$B$18,Paramètres!$A$1:$I$89,3,0)*VLOOKUP('Données projet'!$B$18,Paramètres!$A$1:$I$89,5,0)</f>
        <v>5.1661590625896716</v>
      </c>
      <c r="GW11" s="13">
        <f t="shared" si="51"/>
        <v>1.9665595850602504</v>
      </c>
      <c r="GX11" s="20">
        <f t="shared" si="28"/>
        <v>12.422818311323612</v>
      </c>
      <c r="GY11" s="59">
        <f t="shared" si="29"/>
        <v>305.75615164465694</v>
      </c>
      <c r="GZ11" s="59">
        <f ca="1">AVERAGE(OFFSET($GY$3,0,0,'Données projet'!$E$18+1,1))-AVERAGE(OFFSET($H$3,0,0,'Données projet'!$E$18+1,1))</f>
        <v>288.41846134875794</v>
      </c>
      <c r="HA11" s="59">
        <f t="shared" si="52"/>
        <v>248.93951719818972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269.64423257646359</v>
      </c>
      <c r="T12" s="59">
        <f t="shared" si="34"/>
        <v>161.0819079811821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20.174951910998029</v>
      </c>
      <c r="AK12" s="13">
        <f t="shared" si="35"/>
        <v>6.55366740084217</v>
      </c>
      <c r="AL12" s="20">
        <f t="shared" si="4"/>
        <v>46.552345301455006</v>
      </c>
      <c r="AM12" s="59">
        <f t="shared" si="5"/>
        <v>339.88567863478829</v>
      </c>
      <c r="AN12" s="59">
        <f ca="1">AVERAGE(OFFSET($AM$3,0,0,'Données projet'!$E$10+1,1))-AVERAGE(OFFSET($H$3,0,0,'Données projet'!$E$10+1,1))</f>
        <v>269.77739619445515</v>
      </c>
      <c r="AO12" s="59">
        <f t="shared" si="36"/>
        <v>347.56964743629885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10.8</v>
      </c>
      <c r="BD12" s="12">
        <f>IF('Données projet'!$A$88&gt;35,BD11+BC12-BL11,IF(A12&lt;'Données projet'!$A$88,$BA$205^A12,IF(A12='Données projet'!$A$88,'Données projet'!$B$88,BD11+BC12-BL11)))</f>
        <v>21.169422405444113</v>
      </c>
      <c r="BE12" s="13">
        <f>BD12*VLOOKUP('Données projet'!$B$11,Paramètres!$A$1:$I$89,3,0)*VLOOKUP('Données projet'!$B$11,Paramètres!$A$1:$I$89,5,0)</f>
        <v>11.83370712464326</v>
      </c>
      <c r="BF12" s="13">
        <f t="shared" si="37"/>
        <v>4.0903608070972819</v>
      </c>
      <c r="BG12" s="20">
        <f t="shared" si="7"/>
        <v>27.734418314448106</v>
      </c>
      <c r="BH12" s="59">
        <f t="shared" si="8"/>
        <v>321.06775164778139</v>
      </c>
      <c r="BI12" s="59">
        <f ca="1">AVERAGE(OFFSET($BH$3,0,0,'Données projet'!$E$11+1,1))-AVERAGE(OFFSET($H$3,0,0,'Données projet'!$E$11+1,1))</f>
        <v>490.96084572840579</v>
      </c>
      <c r="BJ12" s="59">
        <f t="shared" si="38"/>
        <v>597.91658789908263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6.4666666666666668</v>
      </c>
      <c r="BY12" s="12">
        <f>IF('Données projet'!$A$114&gt;35,BY11+BX12-CG11,IF(A12&lt;'Données projet'!$A$114,$BV$205^A12,IF(A12='Données projet'!$A$114,'Données projet'!$B$114,BY11+BX12-CG11)))</f>
        <v>15.561915061393064</v>
      </c>
      <c r="BZ12" s="13">
        <f>BY12*VLOOKUP('Données projet'!$B$12,Paramètres!$A$1:$I$89,3,0)*VLOOKUP('Données projet'!$B$12,Paramètres!$A$1:$I$89,5,0)</f>
        <v>7.0806713529338436</v>
      </c>
      <c r="CA12" s="13">
        <f t="shared" si="39"/>
        <v>2.5982314635099009</v>
      </c>
      <c r="CB12" s="20">
        <f t="shared" si="10"/>
        <v>16.857422405306188</v>
      </c>
      <c r="CC12" s="59">
        <f t="shared" si="11"/>
        <v>310.1907557386395</v>
      </c>
      <c r="CD12" s="59">
        <f ca="1">AVERAGE(OFFSET($CC$3,0,0,'Données projet'!$E$12+1,1))-AVERAGE(OFFSET($H$3,0,0,'Données projet'!$E$12+1,1))</f>
        <v>516.24288578650703</v>
      </c>
      <c r="CE12" s="59">
        <f t="shared" si="40"/>
        <v>423.99471649102406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</v>
      </c>
      <c r="CT12" s="12">
        <f>IF('Données projet'!$A$140&gt;35,CT11+CS12-DB11,IF(A12&lt;'Données projet'!$A$140,$CQ$205^A12,IF(A12='Données projet'!$A$140,'Données projet'!$B$140,CT11+CS12-DB11)))</f>
        <v>10.950558154077696</v>
      </c>
      <c r="CU12" s="17">
        <f>CT12*VLOOKUP('Données projet'!$B$13,Paramètres!$A$1:$I$89,3,0)*VLOOKUP('Données projet'!$B$13,Paramètres!$A$1:$I$89,5,0)</f>
        <v>4.9825039601053511</v>
      </c>
      <c r="CV12" s="13">
        <f t="shared" si="41"/>
        <v>1.904657146904541</v>
      </c>
      <c r="CW12" s="20">
        <f t="shared" si="13"/>
        <v>11.995138928042229</v>
      </c>
      <c r="CX12" s="59">
        <f t="shared" si="14"/>
        <v>305.32847226137557</v>
      </c>
      <c r="CY12" s="59">
        <f ca="1">AVERAGE(OFFSET($CX$3,0,0,'Données projet'!$E$13+1,1))-AVERAGE(OFFSET($H$3,0,0,'Données projet'!$E$13+1,1))</f>
        <v>404.52284278475219</v>
      </c>
      <c r="CZ12" s="59">
        <f t="shared" si="42"/>
        <v>325.2594475455378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9.3949554169949856</v>
      </c>
      <c r="DQ12" s="13">
        <f t="shared" si="43"/>
        <v>3.3358141194578677</v>
      </c>
      <c r="DR12" s="20">
        <f t="shared" si="16"/>
        <v>22.172756942655386</v>
      </c>
      <c r="DS12" s="59">
        <f t="shared" si="17"/>
        <v>315.5060902759887</v>
      </c>
      <c r="DT12" s="59">
        <f ca="1">AVERAGE(OFFSET($DS$3,0,0,'Données projet'!$E$14+1,1))-AVERAGE(OFFSET($H$3,0,0,'Données projet'!$E$14+1,1))</f>
        <v>317.76403063971492</v>
      </c>
      <c r="DU12" s="59">
        <f t="shared" si="44"/>
        <v>310.10458233575025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3.0666666666666669</v>
      </c>
      <c r="EJ12" s="12">
        <f>IF('Données projet'!$A$192&gt;35,EJ11+EI12-ER11,IF(A12&lt;'Données projet'!$A$192,$EG$205^A12,IF(A12='Données projet'!$A$192,'Données projet'!$B$192,EJ11+EI12-ER11)))</f>
        <v>9.94614300064665</v>
      </c>
      <c r="EK12" s="17">
        <f>EJ12*VLOOKUP('Données projet'!$B$15,Paramètres!$A$1:$I$89,3,0)*VLOOKUP('Données projet'!$B$15,Paramètres!$A$1:$I$89,5,0)</f>
        <v>4.6547949243026316</v>
      </c>
      <c r="EL12" s="13">
        <f t="shared" si="45"/>
        <v>1.7935314341189903</v>
      </c>
      <c r="EM12" s="20">
        <f t="shared" si="19"/>
        <v>11.230835074250992</v>
      </c>
      <c r="EN12" s="59">
        <f t="shared" si="20"/>
        <v>304.5641684075843</v>
      </c>
      <c r="EO12" s="59">
        <f ca="1">AVERAGE(OFFSET($EN$3,0,0,'Données projet'!$E$15+1,1))-AVERAGE(OFFSET($H$3,0,0,'Données projet'!$E$15+1,1))</f>
        <v>342.49944586217674</v>
      </c>
      <c r="EP12" s="59">
        <f t="shared" si="46"/>
        <v>282.29766600872563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2.1333333333333333</v>
      </c>
      <c r="FE12" s="12">
        <f>IF('Données projet'!$A$218&gt;35,FE11+FD12-FM11,IF(A12&lt;'Données projet'!$A$218,$FB$205^A12,IF(A12='Données projet'!$A$218,'Données projet'!$B$218,FE11+FD12-FM11)))</f>
        <v>8.0000000000000036</v>
      </c>
      <c r="FF12" s="17">
        <f>FE12*VLOOKUP('Données projet'!$B$16,Paramètres!$A$1:$I$89,3,0)*VLOOKUP('Données projet'!$B$16,Paramètres!$A$1:$I$89,5,0)</f>
        <v>3.7440000000000015</v>
      </c>
      <c r="FG12" s="13">
        <f t="shared" si="47"/>
        <v>1.4796248382778829</v>
      </c>
      <c r="FH12" s="20">
        <f t="shared" si="22"/>
        <v>9.0978132600006472</v>
      </c>
      <c r="FI12" s="59">
        <f t="shared" si="23"/>
        <v>302.43114659333395</v>
      </c>
      <c r="FJ12" s="59">
        <f ca="1">AVERAGE(OFFSET($FI$3,0,0,'Données projet'!$E$16+1,1))-AVERAGE(OFFSET($H$3,0,0,'Données projet'!$E$16+1,1))</f>
        <v>304.29617570272939</v>
      </c>
      <c r="FK12" s="59">
        <f t="shared" si="48"/>
        <v>246.20695736161576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5</v>
      </c>
      <c r="FZ12" s="12">
        <f>IF('Données projet'!$A$244&gt;35,FZ11+FY12-GH11,IF(A12&lt;'Données projet'!$A$244,$FW$205^A12,IF(A12='Données projet'!$A$244,'Données projet'!$B$244,FZ11+FY12-GH11)))</f>
        <v>13.336343041982994</v>
      </c>
      <c r="GA12" s="17">
        <f>FZ12*VLOOKUP('Données projet'!$B$17,Paramètres!$A$1:$I$89,3,0)*VLOOKUP('Données projet'!$B$17,Paramètres!$A$1:$I$89,5,0)</f>
        <v>7.9751331391058313</v>
      </c>
      <c r="GB12" s="13">
        <f t="shared" si="49"/>
        <v>2.8862085602935181</v>
      </c>
      <c r="GC12" s="20">
        <f t="shared" si="25"/>
        <v>18.916836793120535</v>
      </c>
      <c r="GD12" s="59">
        <f t="shared" si="26"/>
        <v>312.25017012645384</v>
      </c>
      <c r="GE12" s="59">
        <f ca="1">AVERAGE(OFFSET($GD$3,0,0,'Données projet'!$E$17+1,1))-AVERAGE(OFFSET($H$3,0,0,'Données projet'!$E$17+1,1))</f>
        <v>333.16166938019586</v>
      </c>
      <c r="GF12" s="59">
        <f t="shared" si="50"/>
        <v>286.07945871455388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3.8</v>
      </c>
      <c r="GU12" s="12">
        <f>IF('Données projet'!$A$270&gt;35,GU11+GT12-HC11,IF(A12&lt;'Données projet'!$A$270,$GR$205^A12,IF(A12='Données projet'!$A$270,'Données projet'!$B$270,GU11+GT12-HC11)))</f>
        <v>11.311622768584241</v>
      </c>
      <c r="GV12" s="17">
        <f>GU12*VLOOKUP('Données projet'!$B$18,Paramètres!$A$1:$I$89,3,0)*VLOOKUP('Données projet'!$B$18,Paramètres!$A$1:$I$89,5,0)</f>
        <v>6.7643504156133769</v>
      </c>
      <c r="GW12" s="13">
        <f t="shared" si="51"/>
        <v>2.4953981255623883</v>
      </c>
      <c r="GX12" s="20">
        <f t="shared" si="28"/>
        <v>16.127395375881125</v>
      </c>
      <c r="GY12" s="59">
        <f t="shared" si="29"/>
        <v>309.46072870921444</v>
      </c>
      <c r="GZ12" s="59">
        <f ca="1">AVERAGE(OFFSET($GY$3,0,0,'Données projet'!$E$18+1,1))-AVERAGE(OFFSET($H$3,0,0,'Données projet'!$E$18+1,1))</f>
        <v>288.41846134875794</v>
      </c>
      <c r="HA12" s="59">
        <f t="shared" si="52"/>
        <v>248.93951719818972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269.64423257646359</v>
      </c>
      <c r="T13" s="59">
        <f t="shared" si="34"/>
        <v>161.0819079811821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29.685812742571606</v>
      </c>
      <c r="AK13" s="13">
        <f t="shared" si="35"/>
        <v>9.2192652728519882</v>
      </c>
      <c r="AL13" s="20">
        <f t="shared" si="4"/>
        <v>67.759677543529421</v>
      </c>
      <c r="AM13" s="59">
        <f t="shared" si="5"/>
        <v>361.09301087686276</v>
      </c>
      <c r="AN13" s="59">
        <f ca="1">AVERAGE(OFFSET($AM$3,0,0,'Données projet'!$E$10+1,1))-AVERAGE(OFFSET($H$3,0,0,'Données projet'!$E$10+1,1))</f>
        <v>269.77739619445515</v>
      </c>
      <c r="AO13" s="59">
        <f t="shared" si="36"/>
        <v>347.56964743629885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10.8</v>
      </c>
      <c r="BD13" s="12">
        <f>IF('Données projet'!$A$88&gt;35,BD12+BC13-BL12,IF(A13&lt;'Données projet'!$A$88,$BA$205^A13,IF(A13='Données projet'!$A$88,'Données projet'!$B$88,BD12+BC13-BL12)))</f>
        <v>29.717345240051621</v>
      </c>
      <c r="BE13" s="13">
        <f>BD13*VLOOKUP('Données projet'!$B$11,Paramètres!$A$1:$I$89,3,0)*VLOOKUP('Données projet'!$B$11,Paramètres!$A$1:$I$89,5,0)</f>
        <v>16.611995989188856</v>
      </c>
      <c r="BF13" s="13">
        <f t="shared" si="37"/>
        <v>5.5197166337850669</v>
      </c>
      <c r="BG13" s="20">
        <f t="shared" si="7"/>
        <v>38.546066151679575</v>
      </c>
      <c r="BH13" s="59">
        <f t="shared" si="8"/>
        <v>331.87939948501287</v>
      </c>
      <c r="BI13" s="59">
        <f ca="1">AVERAGE(OFFSET($BH$3,0,0,'Données projet'!$E$11+1,1))-AVERAGE(OFFSET($H$3,0,0,'Données projet'!$E$11+1,1))</f>
        <v>490.96084572840579</v>
      </c>
      <c r="BJ13" s="59">
        <f t="shared" si="38"/>
        <v>597.91658789908263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6.4666666666666668</v>
      </c>
      <c r="BY13" s="12">
        <f>IF('Données projet'!$A$114&gt;35,BY12+BX13-CG12,IF(A13&lt;'Données projet'!$A$114,$BV$205^A13,IF(A13='Données projet'!$A$114,'Données projet'!$B$114,BY12+BX13-CG12)))</f>
        <v>21.11127628884816</v>
      </c>
      <c r="BZ13" s="13">
        <f>BY13*VLOOKUP('Données projet'!$B$12,Paramètres!$A$1:$I$89,3,0)*VLOOKUP('Données projet'!$B$12,Paramètres!$A$1:$I$89,5,0)</f>
        <v>9.6056307114259116</v>
      </c>
      <c r="CA13" s="13">
        <f t="shared" si="39"/>
        <v>3.4018247605982177</v>
      </c>
      <c r="CB13" s="20">
        <f t="shared" si="10"/>
        <v>22.654651613775357</v>
      </c>
      <c r="CC13" s="59">
        <f t="shared" si="11"/>
        <v>315.98798494710866</v>
      </c>
      <c r="CD13" s="59">
        <f ca="1">AVERAGE(OFFSET($CC$3,0,0,'Données projet'!$E$12+1,1))-AVERAGE(OFFSET($H$3,0,0,'Données projet'!$E$12+1,1))</f>
        <v>516.24288578650703</v>
      </c>
      <c r="CE13" s="59">
        <f t="shared" si="40"/>
        <v>423.99471649102406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</v>
      </c>
      <c r="CT13" s="12">
        <f>IF('Données projet'!$A$140&gt;35,CT12+CS13-DB12,IF(A13&lt;'Données projet'!$A$140,$CQ$205^A13,IF(A13='Données projet'!$A$140,'Données projet'!$B$140,CT12+CS13-DB12)))</f>
        <v>14.286609467713783</v>
      </c>
      <c r="CU13" s="17">
        <f>CT13*VLOOKUP('Données projet'!$B$13,Paramètres!$A$1:$I$89,3,0)*VLOOKUP('Données projet'!$B$13,Paramètres!$A$1:$I$89,5,0)</f>
        <v>6.5004073078097706</v>
      </c>
      <c r="CV13" s="13">
        <f t="shared" si="41"/>
        <v>2.4091639306554939</v>
      </c>
      <c r="CW13" s="20">
        <f t="shared" si="13"/>
        <v>15.517503240327002</v>
      </c>
      <c r="CX13" s="59">
        <f t="shared" si="14"/>
        <v>308.85083657366033</v>
      </c>
      <c r="CY13" s="59">
        <f ca="1">AVERAGE(OFFSET($CX$3,0,0,'Données projet'!$E$13+1,1))-AVERAGE(OFFSET($H$3,0,0,'Données projet'!$E$13+1,1))</f>
        <v>404.52284278475219</v>
      </c>
      <c r="CZ13" s="59">
        <f t="shared" si="42"/>
        <v>325.2594475455378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11.952025337186811</v>
      </c>
      <c r="DQ13" s="13">
        <f t="shared" si="43"/>
        <v>4.1264765250163675</v>
      </c>
      <c r="DR13" s="20">
        <f t="shared" si="16"/>
        <v>28.003390743337203</v>
      </c>
      <c r="DS13" s="59">
        <f t="shared" si="17"/>
        <v>321.33672407667052</v>
      </c>
      <c r="DT13" s="59">
        <f ca="1">AVERAGE(OFFSET($DS$3,0,0,'Données projet'!$E$14+1,1))-AVERAGE(OFFSET($H$3,0,0,'Données projet'!$E$14+1,1))</f>
        <v>317.76403063971492</v>
      </c>
      <c r="DU13" s="59">
        <f t="shared" si="44"/>
        <v>310.10458233575025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3.0666666666666669</v>
      </c>
      <c r="EJ13" s="12">
        <f>IF('Données projet'!$A$192&gt;35,EJ12+EI13-ER12,IF(A13&lt;'Données projet'!$A$192,$EG$205^A13,IF(A13='Données projet'!$A$192,'Données projet'!$B$192,EJ12+EI13-ER12)))</f>
        <v>12.838232045991901</v>
      </c>
      <c r="EK13" s="17">
        <f>EJ13*VLOOKUP('Données projet'!$B$15,Paramètres!$A$1:$I$89,3,0)*VLOOKUP('Données projet'!$B$15,Paramètres!$A$1:$I$89,5,0)</f>
        <v>6.0082925975242105</v>
      </c>
      <c r="EL13" s="13">
        <f t="shared" si="45"/>
        <v>2.2472765190204087</v>
      </c>
      <c r="EM13" s="20">
        <f t="shared" si="19"/>
        <v>14.378449544648545</v>
      </c>
      <c r="EN13" s="59">
        <f t="shared" si="20"/>
        <v>307.71178287798188</v>
      </c>
      <c r="EO13" s="59">
        <f ca="1">AVERAGE(OFFSET($EN$3,0,0,'Données projet'!$E$15+1,1))-AVERAGE(OFFSET($H$3,0,0,'Données projet'!$E$15+1,1))</f>
        <v>342.49944586217674</v>
      </c>
      <c r="EP13" s="59">
        <f t="shared" si="46"/>
        <v>282.29766600872563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2.1333333333333333</v>
      </c>
      <c r="FE13" s="12">
        <f>IF('Données projet'!$A$218&gt;35,FE12+FD13-FM12,IF(A13&lt;'Données projet'!$A$218,$FB$205^A13,IF(A13='Données projet'!$A$218,'Données projet'!$B$218,FE12+FD13-FM12)))</f>
        <v>10.079368399158989</v>
      </c>
      <c r="FF13" s="17">
        <f>FE13*VLOOKUP('Données projet'!$B$16,Paramètres!$A$1:$I$89,3,0)*VLOOKUP('Données projet'!$B$16,Paramètres!$A$1:$I$89,5,0)</f>
        <v>4.7171444108064069</v>
      </c>
      <c r="FG13" s="13">
        <f t="shared" si="47"/>
        <v>1.814742378774898</v>
      </c>
      <c r="FH13" s="20">
        <f t="shared" si="22"/>
        <v>11.376369491854106</v>
      </c>
      <c r="FI13" s="59">
        <f t="shared" si="23"/>
        <v>304.70970282518743</v>
      </c>
      <c r="FJ13" s="59">
        <f ca="1">AVERAGE(OFFSET($FI$3,0,0,'Données projet'!$E$16+1,1))-AVERAGE(OFFSET($H$3,0,0,'Données projet'!$E$16+1,1))</f>
        <v>304.29617570272939</v>
      </c>
      <c r="FK13" s="59">
        <f t="shared" si="48"/>
        <v>246.20695736161576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5</v>
      </c>
      <c r="FZ13" s="12">
        <f>IF('Données projet'!$A$244&gt;35,FZ12+FY13-GH12,IF(A13&lt;'Données projet'!$A$244,$FW$205^A13,IF(A13='Données projet'!$A$244,'Données projet'!$B$244,FZ12+FY13-GH12)))</f>
        <v>17.784466522450305</v>
      </c>
      <c r="GA13" s="17">
        <f>FZ13*VLOOKUP('Données projet'!$B$17,Paramètres!$A$1:$I$89,3,0)*VLOOKUP('Données projet'!$B$17,Paramètres!$A$1:$I$89,5,0)</f>
        <v>10.635110980425283</v>
      </c>
      <c r="GB13" s="13">
        <f t="shared" si="49"/>
        <v>3.7220424268578798</v>
      </c>
      <c r="GC13" s="20">
        <f t="shared" si="25"/>
        <v>25.00537551768484</v>
      </c>
      <c r="GD13" s="59">
        <f t="shared" si="26"/>
        <v>318.33870885101817</v>
      </c>
      <c r="GE13" s="59">
        <f ca="1">AVERAGE(OFFSET($GD$3,0,0,'Données projet'!$E$17+1,1))-AVERAGE(OFFSET($H$3,0,0,'Données projet'!$E$17+1,1))</f>
        <v>333.16166938019586</v>
      </c>
      <c r="GF13" s="59">
        <f t="shared" si="50"/>
        <v>286.07945871455388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3.8</v>
      </c>
      <c r="GU13" s="12">
        <f>IF('Données projet'!$A$270&gt;35,GU12+GT13-HC12,IF(A13&lt;'Données projet'!$A$270,$GR$205^A13,IF(A13='Données projet'!$A$270,'Données projet'!$B$270,GU12+GT13-HC12)))</f>
        <v>14.81096095743886</v>
      </c>
      <c r="GV13" s="17">
        <f>GU13*VLOOKUP('Données projet'!$B$18,Paramètres!$A$1:$I$89,3,0)*VLOOKUP('Données projet'!$B$18,Paramètres!$A$1:$I$89,5,0)</f>
        <v>8.8569546525484384</v>
      </c>
      <c r="GW13" s="13">
        <f t="shared" si="51"/>
        <v>3.1664495967303732</v>
      </c>
      <c r="GX13" s="20">
        <f t="shared" si="28"/>
        <v>20.940762400827264</v>
      </c>
      <c r="GY13" s="59">
        <f t="shared" si="29"/>
        <v>314.2740957341606</v>
      </c>
      <c r="GZ13" s="59">
        <f ca="1">AVERAGE(OFFSET($GY$3,0,0,'Données projet'!$E$18+1,1))-AVERAGE(OFFSET($H$3,0,0,'Données projet'!$E$18+1,1))</f>
        <v>288.41846134875794</v>
      </c>
      <c r="HA13" s="59">
        <f t="shared" si="52"/>
        <v>248.93951719818972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269.64423257646359</v>
      </c>
      <c r="T14" s="59">
        <f t="shared" si="34"/>
        <v>161.0819079811821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43.680276516873867</v>
      </c>
      <c r="AK14" s="13">
        <f t="shared" si="35"/>
        <v>12.969051825897136</v>
      </c>
      <c r="AL14" s="20">
        <f t="shared" si="4"/>
        <v>98.664246863659471</v>
      </c>
      <c r="AM14" s="59">
        <f t="shared" si="5"/>
        <v>391.99758019699277</v>
      </c>
      <c r="AN14" s="59">
        <f ca="1">AVERAGE(OFFSET($AM$3,0,0,'Données projet'!$E$10+1,1))-AVERAGE(OFFSET($H$3,0,0,'Données projet'!$E$10+1,1))</f>
        <v>269.77739619445515</v>
      </c>
      <c r="AO14" s="59">
        <f t="shared" si="36"/>
        <v>347.56964743629885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41.716802244415881</v>
      </c>
      <c r="BE14" s="13">
        <f>BD14*VLOOKUP('Données projet'!$B$11,Paramètres!$A$1:$I$89,3,0)*VLOOKUP('Données projet'!$B$11,Paramètres!$A$1:$I$89,5,0)</f>
        <v>23.319692454628481</v>
      </c>
      <c r="BF14" s="13">
        <f t="shared" si="37"/>
        <v>7.4485536005574575</v>
      </c>
      <c r="BG14" s="20">
        <f t="shared" si="7"/>
        <v>53.58802854611551</v>
      </c>
      <c r="BH14" s="59">
        <f t="shared" si="8"/>
        <v>346.9213618794488</v>
      </c>
      <c r="BI14" s="59">
        <f ca="1">AVERAGE(OFFSET($BH$3,0,0,'Données projet'!$E$11+1,1))-AVERAGE(OFFSET($H$3,0,0,'Données projet'!$E$11+1,1))</f>
        <v>490.96084572840579</v>
      </c>
      <c r="BJ14" s="59">
        <f t="shared" si="38"/>
        <v>597.91658789908263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6.4666666666666668</v>
      </c>
      <c r="BY14" s="12">
        <f>IF('Données projet'!$A$114&gt;35,BY13+BX14-CG13,IF(A14&lt;'Données projet'!$A$114,$BV$205^A14,IF(A14='Données projet'!$A$114,'Données projet'!$B$114,BY13+BX14-CG13)))</f>
        <v>28.639533424119964</v>
      </c>
      <c r="BZ14" s="13">
        <f>BY14*VLOOKUP('Données projet'!$B$12,Paramètres!$A$1:$I$89,3,0)*VLOOKUP('Données projet'!$B$12,Paramètres!$A$1:$I$89,5,0)</f>
        <v>13.030987707974582</v>
      </c>
      <c r="CA14" s="13">
        <f t="shared" si="39"/>
        <v>4.4539571875502464</v>
      </c>
      <c r="CB14" s="20">
        <f t="shared" si="10"/>
        <v>30.452945693039069</v>
      </c>
      <c r="CC14" s="59">
        <f t="shared" si="11"/>
        <v>323.78627902637237</v>
      </c>
      <c r="CD14" s="59">
        <f ca="1">AVERAGE(OFFSET($CC$3,0,0,'Données projet'!$E$12+1,1))-AVERAGE(OFFSET($H$3,0,0,'Données projet'!$E$12+1,1))</f>
        <v>516.24288578650703</v>
      </c>
      <c r="CE14" s="59">
        <f t="shared" si="40"/>
        <v>423.99471649102406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</v>
      </c>
      <c r="CT14" s="12">
        <f>IF('Données projet'!$A$140&gt;35,CT13+CS14-DB13,IF(A14&lt;'Données projet'!$A$140,$CQ$205^A14,IF(A14='Données projet'!$A$140,'Données projet'!$B$140,CT13+CS14-DB13)))</f>
        <v>18.638977777307637</v>
      </c>
      <c r="CU14" s="17">
        <f>CT14*VLOOKUP('Données projet'!$B$13,Paramètres!$A$1:$I$89,3,0)*VLOOKUP('Données projet'!$B$13,Paramètres!$A$1:$I$89,5,0)</f>
        <v>8.4807348886749736</v>
      </c>
      <c r="CV14" s="13">
        <f t="shared" si="41"/>
        <v>3.0473047887932152</v>
      </c>
      <c r="CW14" s="20">
        <f t="shared" si="13"/>
        <v>20.078002438257098</v>
      </c>
      <c r="CX14" s="59">
        <f t="shared" si="14"/>
        <v>313.41133577159042</v>
      </c>
      <c r="CY14" s="59">
        <f ca="1">AVERAGE(OFFSET($CX$3,0,0,'Données projet'!$E$13+1,1))-AVERAGE(OFFSET($H$3,0,0,'Données projet'!$E$13+1,1))</f>
        <v>404.52284278475219</v>
      </c>
      <c r="CZ14" s="59">
        <f t="shared" si="42"/>
        <v>325.2594475455378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15.205065199388349</v>
      </c>
      <c r="DQ14" s="13">
        <f t="shared" si="43"/>
        <v>5.1045435691957852</v>
      </c>
      <c r="DR14" s="20">
        <f t="shared" si="16"/>
        <v>35.37256860528403</v>
      </c>
      <c r="DS14" s="59">
        <f t="shared" si="17"/>
        <v>328.70590193861733</v>
      </c>
      <c r="DT14" s="59">
        <f ca="1">AVERAGE(OFFSET($DS$3,0,0,'Données projet'!$E$14+1,1))-AVERAGE(OFFSET($H$3,0,0,'Données projet'!$E$14+1,1))</f>
        <v>317.76403063971492</v>
      </c>
      <c r="DU14" s="59">
        <f t="shared" si="44"/>
        <v>310.10458233575025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3.0666666666666669</v>
      </c>
      <c r="EJ14" s="12">
        <f>IF('Données projet'!$A$192&gt;35,EJ13+EI14-ER13,IF(A14&lt;'Données projet'!$A$192,$EG$205^A14,IF(A14='Données projet'!$A$192,'Données projet'!$B$192,EJ13+EI14-ER13)))</f>
        <v>16.571268084122419</v>
      </c>
      <c r="EK14" s="17">
        <f>EJ14*VLOOKUP('Données projet'!$B$15,Paramètres!$A$1:$I$89,3,0)*VLOOKUP('Données projet'!$B$15,Paramètres!$A$1:$I$89,5,0)</f>
        <v>7.7553534633692927</v>
      </c>
      <c r="EL14" s="13">
        <f t="shared" si="45"/>
        <v>2.8158144635035316</v>
      </c>
      <c r="EM14" s="20">
        <f t="shared" si="19"/>
        <v>18.411450805970173</v>
      </c>
      <c r="EN14" s="59">
        <f t="shared" si="20"/>
        <v>311.74478413930348</v>
      </c>
      <c r="EO14" s="59">
        <f ca="1">AVERAGE(OFFSET($EN$3,0,0,'Données projet'!$E$15+1,1))-AVERAGE(OFFSET($H$3,0,0,'Données projet'!$E$15+1,1))</f>
        <v>342.49944586217674</v>
      </c>
      <c r="EP14" s="59">
        <f t="shared" si="46"/>
        <v>282.29766600872563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2.1333333333333333</v>
      </c>
      <c r="FE14" s="12">
        <f>IF('Données projet'!$A$218&gt;35,FE13+FD14-FM13,IF(A14&lt;'Données projet'!$A$218,$FB$205^A14,IF(A14='Données projet'!$A$218,'Données projet'!$B$218,FE13+FD14-FM13)))</f>
        <v>12.6992084157456</v>
      </c>
      <c r="FF14" s="17">
        <f>FE14*VLOOKUP('Données projet'!$B$16,Paramètres!$A$1:$I$89,3,0)*VLOOKUP('Données projet'!$B$16,Paramètres!$A$1:$I$89,5,0)</f>
        <v>5.9432295385689402</v>
      </c>
      <c r="FG14" s="13">
        <f t="shared" si="47"/>
        <v>2.2257600819641512</v>
      </c>
      <c r="FH14" s="20">
        <f t="shared" si="22"/>
        <v>14.227656922428466</v>
      </c>
      <c r="FI14" s="59">
        <f t="shared" si="23"/>
        <v>307.56099025576179</v>
      </c>
      <c r="FJ14" s="59">
        <f ca="1">AVERAGE(OFFSET($FI$3,0,0,'Données projet'!$E$16+1,1))-AVERAGE(OFFSET($H$3,0,0,'Données projet'!$E$16+1,1))</f>
        <v>304.29617570272939</v>
      </c>
      <c r="FK14" s="59">
        <f t="shared" si="48"/>
        <v>246.20695736161576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</v>
      </c>
      <c r="FZ14" s="12">
        <f>IF('Données projet'!$A$244&gt;35,FZ13+FY14-GH13,IF(A14&lt;'Données projet'!$A$244,$FW$205^A14,IF(A14='Données projet'!$A$244,'Données projet'!$B$244,FZ13+FY14-GH13)))</f>
        <v>23.716190299880484</v>
      </c>
      <c r="GA14" s="17">
        <f>FZ14*VLOOKUP('Données projet'!$B$17,Paramètres!$A$1:$I$89,3,0)*VLOOKUP('Données projet'!$B$17,Paramètres!$A$1:$I$89,5,0)</f>
        <v>14.182281799328532</v>
      </c>
      <c r="GB14" s="13">
        <f t="shared" si="49"/>
        <v>4.7999302676592546</v>
      </c>
      <c r="GC14" s="20">
        <f t="shared" si="25"/>
        <v>33.060686016670395</v>
      </c>
      <c r="GD14" s="59">
        <f t="shared" si="26"/>
        <v>326.3940193500037</v>
      </c>
      <c r="GE14" s="59">
        <f ca="1">AVERAGE(OFFSET($GD$3,0,0,'Données projet'!$E$17+1,1))-AVERAGE(OFFSET($H$3,0,0,'Données projet'!$E$17+1,1))</f>
        <v>333.16166938019586</v>
      </c>
      <c r="GF14" s="59">
        <f t="shared" si="50"/>
        <v>286.07945871455388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3.8</v>
      </c>
      <c r="GU14" s="12">
        <f>IF('Données projet'!$A$270&gt;35,GU13+GT14-HC13,IF(A14&lt;'Données projet'!$A$270,$GR$205^A14,IF(A14='Données projet'!$A$270,'Données projet'!$B$270,GU13+GT14-HC13)))</f>
        <v>19.392846541171725</v>
      </c>
      <c r="GV14" s="17">
        <f>GU14*VLOOKUP('Données projet'!$B$18,Paramètres!$A$1:$I$89,3,0)*VLOOKUP('Données projet'!$B$18,Paramètres!$A$1:$I$89,5,0)</f>
        <v>11.596922231620692</v>
      </c>
      <c r="GW14" s="13">
        <f t="shared" si="51"/>
        <v>4.0179572734007305</v>
      </c>
      <c r="GX14" s="20">
        <f t="shared" si="28"/>
        <v>27.195915137912309</v>
      </c>
      <c r="GY14" s="59">
        <f t="shared" si="29"/>
        <v>320.52924847124564</v>
      </c>
      <c r="GZ14" s="59">
        <f ca="1">AVERAGE(OFFSET($GY$3,0,0,'Données projet'!$E$18+1,1))-AVERAGE(OFFSET($H$3,0,0,'Données projet'!$E$18+1,1))</f>
        <v>288.41846134875794</v>
      </c>
      <c r="HA14" s="59">
        <f t="shared" si="52"/>
        <v>248.93951719818972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269.64423257646359</v>
      </c>
      <c r="T15" s="59">
        <f t="shared" si="34"/>
        <v>161.0819079811821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64.272000000000006</v>
      </c>
      <c r="AK15" s="13">
        <f t="shared" si="35"/>
        <v>18.244003213368217</v>
      </c>
      <c r="AL15" s="20">
        <f t="shared" si="4"/>
        <v>143.71537226328297</v>
      </c>
      <c r="AM15" s="59">
        <f t="shared" si="5"/>
        <v>437.04870559661629</v>
      </c>
      <c r="AN15" s="59">
        <f ca="1">AVERAGE(OFFSET($AM$3,0,0,'Données projet'!$E$10+1,1))-AVERAGE(OFFSET($H$3,0,0,'Données projet'!$E$10+1,1))</f>
        <v>269.77739619445515</v>
      </c>
      <c r="AO15" s="59">
        <f t="shared" si="36"/>
        <v>347.56964743629885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18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12.717233165817262</v>
      </c>
      <c r="AX15" s="21">
        <f t="shared" si="6"/>
        <v>12.717233165817262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58.561475644675681</v>
      </c>
      <c r="BE15" s="13">
        <f>BD15*VLOOKUP('Données projet'!$B$11,Paramètres!$A$1:$I$89,3,0)*VLOOKUP('Données projet'!$B$11,Paramètres!$A$1:$I$89,5,0)</f>
        <v>32.735864885373708</v>
      </c>
      <c r="BF15" s="13">
        <f t="shared" si="37"/>
        <v>10.051412857100269</v>
      </c>
      <c r="BG15" s="20">
        <f t="shared" si="7"/>
        <v>74.521175401475503</v>
      </c>
      <c r="BH15" s="59">
        <f t="shared" si="8"/>
        <v>367.8545087348088</v>
      </c>
      <c r="BI15" s="59">
        <f ca="1">AVERAGE(OFFSET($BH$3,0,0,'Données projet'!$E$11+1,1))-AVERAGE(OFFSET($H$3,0,0,'Données projet'!$E$11+1,1))</f>
        <v>490.96084572840579</v>
      </c>
      <c r="BJ15" s="59">
        <f t="shared" si="38"/>
        <v>597.91658789908263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6.4666666666666668</v>
      </c>
      <c r="BY15" s="12">
        <f>IF('Données projet'!$A$114&gt;35,BY14+BX15-CG14,IF(A15&lt;'Données projet'!$A$114,$BV$205^A15,IF(A15='Données projet'!$A$114,'Données projet'!$B$114,BY14+BX15-CG14)))</f>
        <v>38.852358499261356</v>
      </c>
      <c r="BZ15" s="13">
        <f>BY15*VLOOKUP('Données projet'!$B$12,Paramètres!$A$1:$I$89,3,0)*VLOOKUP('Données projet'!$B$12,Paramètres!$A$1:$I$89,5,0)</f>
        <v>17.677823117163918</v>
      </c>
      <c r="CA15" s="13">
        <f t="shared" si="39"/>
        <v>5.8314981001672797</v>
      </c>
      <c r="CB15" s="20">
        <f t="shared" si="10"/>
        <v>40.945401120185167</v>
      </c>
      <c r="CC15" s="59">
        <f t="shared" si="11"/>
        <v>334.2787344535185</v>
      </c>
      <c r="CD15" s="59">
        <f ca="1">AVERAGE(OFFSET($CC$3,0,0,'Données projet'!$E$12+1,1))-AVERAGE(OFFSET($H$3,0,0,'Données projet'!$E$12+1,1))</f>
        <v>516.24288578650703</v>
      </c>
      <c r="CE15" s="59">
        <f t="shared" si="40"/>
        <v>423.99471649102406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</v>
      </c>
      <c r="CT15" s="12">
        <f>IF('Données projet'!$A$140&gt;35,CT14+CS15-DB14,IF(A15&lt;'Données projet'!$A$140,$CQ$205^A15,IF(A15='Données projet'!$A$140,'Données projet'!$B$140,CT14+CS15-DB14)))</f>
        <v>24.317280693371014</v>
      </c>
      <c r="CU15" s="17">
        <f>CT15*VLOOKUP('Données projet'!$B$13,Paramètres!$A$1:$I$89,3,0)*VLOOKUP('Données projet'!$B$13,Paramètres!$A$1:$I$89,5,0)</f>
        <v>11.06436271548381</v>
      </c>
      <c r="CV15" s="13">
        <f t="shared" si="41"/>
        <v>3.8544767990426778</v>
      </c>
      <c r="CW15" s="20">
        <f t="shared" si="13"/>
        <v>25.983645487800299</v>
      </c>
      <c r="CX15" s="59">
        <f t="shared" si="14"/>
        <v>319.3169788211336</v>
      </c>
      <c r="CY15" s="59">
        <f ca="1">AVERAGE(OFFSET($CX$3,0,0,'Données projet'!$E$13+1,1))-AVERAGE(OFFSET($H$3,0,0,'Données projet'!$E$13+1,1))</f>
        <v>404.52284278475219</v>
      </c>
      <c r="CZ15" s="59">
        <f t="shared" si="42"/>
        <v>325.2594475455378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19.34350046919057</v>
      </c>
      <c r="DQ15" s="13">
        <f t="shared" si="43"/>
        <v>6.3144343344385572</v>
      </c>
      <c r="DR15" s="20">
        <f t="shared" si="16"/>
        <v>44.687569782987396</v>
      </c>
      <c r="DS15" s="59">
        <f t="shared" si="17"/>
        <v>338.02090311632071</v>
      </c>
      <c r="DT15" s="59">
        <f ca="1">AVERAGE(OFFSET($DS$3,0,0,'Données projet'!$E$14+1,1))-AVERAGE(OFFSET($H$3,0,0,'Données projet'!$E$14+1,1))</f>
        <v>317.76403063971492</v>
      </c>
      <c r="DU15" s="59">
        <f t="shared" si="44"/>
        <v>310.10458233575025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3.0666666666666669</v>
      </c>
      <c r="EJ15" s="12">
        <f>IF('Données projet'!$A$192&gt;35,EJ14+EI15-ER14,IF(A15&lt;'Données projet'!$A$192,$EG$205^A15,IF(A15='Données projet'!$A$192,'Données projet'!$B$192,EJ14+EI15-ER14)))</f>
        <v>21.389777418892084</v>
      </c>
      <c r="EK15" s="17">
        <f>EJ15*VLOOKUP('Données projet'!$B$15,Paramètres!$A$1:$I$89,3,0)*VLOOKUP('Données projet'!$B$15,Paramètres!$A$1:$I$89,5,0)</f>
        <v>10.010415832041495</v>
      </c>
      <c r="EL15" s="13">
        <f t="shared" si="45"/>
        <v>3.5281866854248354</v>
      </c>
      <c r="EM15" s="20">
        <f t="shared" si="19"/>
        <v>23.579732717920521</v>
      </c>
      <c r="EN15" s="59">
        <f t="shared" si="20"/>
        <v>316.91306605125385</v>
      </c>
      <c r="EO15" s="59">
        <f ca="1">AVERAGE(OFFSET($EN$3,0,0,'Données projet'!$E$15+1,1))-AVERAGE(OFFSET($H$3,0,0,'Données projet'!$E$15+1,1))</f>
        <v>342.49944586217674</v>
      </c>
      <c r="EP15" s="59">
        <f t="shared" si="46"/>
        <v>282.29766600872563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2.1333333333333333</v>
      </c>
      <c r="FE15" s="12">
        <f>IF('Données projet'!$A$218&gt;35,FE14+FD15-FM14,IF(A15&lt;'Données projet'!$A$218,$FB$205^A15,IF(A15='Données projet'!$A$218,'Données projet'!$B$218,FE14+FD15-FM14)))</f>
        <v>16.000000000000007</v>
      </c>
      <c r="FF15" s="17">
        <f>FE15*VLOOKUP('Données projet'!$B$16,Paramètres!$A$1:$I$89,3,0)*VLOOKUP('Données projet'!$B$16,Paramètres!$A$1:$I$89,5,0)</f>
        <v>7.4880000000000031</v>
      </c>
      <c r="FG15" s="13">
        <f t="shared" si="47"/>
        <v>2.7298684377500644</v>
      </c>
      <c r="FH15" s="20">
        <f t="shared" si="22"/>
        <v>17.7961208624147</v>
      </c>
      <c r="FI15" s="59">
        <f t="shared" si="23"/>
        <v>311.129454195748</v>
      </c>
      <c r="FJ15" s="59">
        <f ca="1">AVERAGE(OFFSET($FI$3,0,0,'Données projet'!$E$16+1,1))-AVERAGE(OFFSET($H$3,0,0,'Données projet'!$E$16+1,1))</f>
        <v>304.29617570272939</v>
      </c>
      <c r="FK15" s="59">
        <f t="shared" si="48"/>
        <v>246.20695736161576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</v>
      </c>
      <c r="FZ15" s="12">
        <f>IF('Données projet'!$A$244&gt;35,FZ14+FY15-GH14,IF(A15&lt;'Données projet'!$A$244,$FW$205^A15,IF(A15='Données projet'!$A$244,'Données projet'!$B$244,FZ14+FY15-GH14)))</f>
        <v>31.626345475706227</v>
      </c>
      <c r="GA15" s="17">
        <f>FZ15*VLOOKUP('Données projet'!$B$17,Paramètres!$A$1:$I$89,3,0)*VLOOKUP('Données projet'!$B$17,Paramètres!$A$1:$I$89,5,0)</f>
        <v>18.912554594472326</v>
      </c>
      <c r="GB15" s="13">
        <f t="shared" si="49"/>
        <v>6.1899698961360441</v>
      </c>
      <c r="GC15" s="20">
        <f t="shared" si="25"/>
        <v>43.720230154476248</v>
      </c>
      <c r="GD15" s="59">
        <f t="shared" si="26"/>
        <v>337.05356348780958</v>
      </c>
      <c r="GE15" s="59">
        <f ca="1">AVERAGE(OFFSET($GD$3,0,0,'Données projet'!$E$17+1,1))-AVERAGE(OFFSET($H$3,0,0,'Données projet'!$E$17+1,1))</f>
        <v>333.16166938019586</v>
      </c>
      <c r="GF15" s="59">
        <f t="shared" si="50"/>
        <v>286.07945871455388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3.8</v>
      </c>
      <c r="GU15" s="12">
        <f>IF('Données projet'!$A$270&gt;35,GU14+GT15-HC14,IF(A15&lt;'Données projet'!$A$270,$GR$205^A15,IF(A15='Données projet'!$A$270,'Données projet'!$B$270,GU14+GT15-HC14)))</f>
        <v>25.392173948075076</v>
      </c>
      <c r="GV15" s="17">
        <f>GU15*VLOOKUP('Données projet'!$B$18,Paramètres!$A$1:$I$89,3,0)*VLOOKUP('Données projet'!$B$18,Paramètres!$A$1:$I$89,5,0)</f>
        <v>15.184520020948897</v>
      </c>
      <c r="GW15" s="13">
        <f t="shared" si="51"/>
        <v>5.0984486434092791</v>
      </c>
      <c r="GX15" s="20">
        <f t="shared" si="28"/>
        <v>35.326170423757155</v>
      </c>
      <c r="GY15" s="59">
        <f t="shared" si="29"/>
        <v>328.65950375709048</v>
      </c>
      <c r="GZ15" s="59">
        <f ca="1">AVERAGE(OFFSET($GY$3,0,0,'Données projet'!$E$18+1,1))-AVERAGE(OFFSET($H$3,0,0,'Données projet'!$E$18+1,1))</f>
        <v>288.41846134875794</v>
      </c>
      <c r="HA15" s="59">
        <f t="shared" si="52"/>
        <v>248.93951719818972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269.64423257646359</v>
      </c>
      <c r="T16" s="59">
        <f t="shared" si="34"/>
        <v>161.0819079811821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23</v>
      </c>
      <c r="AI16" s="13">
        <f>IF('Données projet'!$A$62&gt;35,AI15+AH16-AQ15,IF(A16&lt;'Données projet'!$A$62,$AF$205^A16,IF(A16='Données projet'!$A$62,'Données projet'!$B$62,AI15+AH16-AQ15)))</f>
        <v>108</v>
      </c>
      <c r="AJ16" s="13">
        <f>AI16*VLOOKUP('Données projet'!$B$10,Paramètres!$A$1:$I$89,3,0)*VLOOKUP('Données projet'!$B$10,Paramètres!$A$1:$I$89,5,0)</f>
        <v>67.391999999999996</v>
      </c>
      <c r="AK16" s="13">
        <f t="shared" si="35"/>
        <v>19.02437502991798</v>
      </c>
      <c r="AL16" s="20">
        <f t="shared" si="4"/>
        <v>150.5085198437738</v>
      </c>
      <c r="AM16" s="59">
        <f t="shared" si="5"/>
        <v>443.84185317710711</v>
      </c>
      <c r="AN16" s="59">
        <f ca="1">AVERAGE(OFFSET($AM$3,0,0,'Données projet'!$E$10+1,1))-AVERAGE(OFFSET($H$3,0,0,'Données projet'!$E$10+1,1))</f>
        <v>269.77739619445515</v>
      </c>
      <c r="AO16" s="59">
        <f t="shared" si="36"/>
        <v>347.56964743629885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8.9924418094798533</v>
      </c>
      <c r="AX16" s="21">
        <f t="shared" si="6"/>
        <v>8.9924418094798533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82.20779746225638</v>
      </c>
      <c r="BE16" s="13">
        <f>BD16*VLOOKUP('Données projet'!$B$11,Paramètres!$A$1:$I$89,3,0)*VLOOKUP('Données projet'!$B$11,Paramètres!$A$1:$I$89,5,0)</f>
        <v>45.954158781401318</v>
      </c>
      <c r="BF16" s="13">
        <f t="shared" si="37"/>
        <v>13.563828072113143</v>
      </c>
      <c r="BG16" s="20">
        <f t="shared" si="7"/>
        <v>103.66049376987102</v>
      </c>
      <c r="BH16" s="59">
        <f t="shared" si="8"/>
        <v>396.99382710320435</v>
      </c>
      <c r="BI16" s="59">
        <f ca="1">AVERAGE(OFFSET($BH$3,0,0,'Données projet'!$E$11+1,1))-AVERAGE(OFFSET($H$3,0,0,'Données projet'!$E$11+1,1))</f>
        <v>490.96084572840579</v>
      </c>
      <c r="BJ16" s="59">
        <f t="shared" si="38"/>
        <v>597.91658789908263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6.4666666666666668</v>
      </c>
      <c r="BY16" s="12">
        <f>IF('Données projet'!$A$114&gt;35,BY15+BX16-CG15,IF(A16&lt;'Données projet'!$A$114,$BV$205^A16,IF(A16='Données projet'!$A$114,'Données projet'!$B$114,BY15+BX16-CG15)))</f>
        <v>52.707065391080484</v>
      </c>
      <c r="BZ16" s="13">
        <f>BY16*VLOOKUP('Données projet'!$B$12,Paramètres!$A$1:$I$89,3,0)*VLOOKUP('Données projet'!$B$12,Paramètres!$A$1:$I$89,5,0)</f>
        <v>23.981714752941617</v>
      </c>
      <c r="CA16" s="13">
        <f t="shared" si="39"/>
        <v>7.6350913716255642</v>
      </c>
      <c r="CB16" s="20">
        <f t="shared" si="10"/>
        <v>55.065937333621171</v>
      </c>
      <c r="CC16" s="59">
        <f t="shared" si="11"/>
        <v>348.39927066695446</v>
      </c>
      <c r="CD16" s="59">
        <f ca="1">AVERAGE(OFFSET($CC$3,0,0,'Données projet'!$E$12+1,1))-AVERAGE(OFFSET($H$3,0,0,'Données projet'!$E$12+1,1))</f>
        <v>516.24288578650703</v>
      </c>
      <c r="CE16" s="59">
        <f t="shared" si="40"/>
        <v>423.99471649102406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</v>
      </c>
      <c r="CT16" s="12">
        <f>IF('Données projet'!$A$140&gt;35,CT15+CS16-DB15,IF(A16&lt;'Données projet'!$A$140,$CQ$205^A16,IF(A16='Données projet'!$A$140,'Données projet'!$B$140,CT15+CS16-DB15)))</f>
        <v>31.72545980714245</v>
      </c>
      <c r="CU16" s="17">
        <f>CT16*VLOOKUP('Données projet'!$B$13,Paramètres!$A$1:$I$89,3,0)*VLOOKUP('Données projet'!$B$13,Paramètres!$A$1:$I$89,5,0)</f>
        <v>14.435084212249814</v>
      </c>
      <c r="CV16" s="13">
        <f t="shared" si="41"/>
        <v>4.8754530393534763</v>
      </c>
      <c r="CW16" s="20">
        <f t="shared" si="13"/>
        <v>33.632519046542392</v>
      </c>
      <c r="CX16" s="59">
        <f t="shared" si="14"/>
        <v>326.96585237987568</v>
      </c>
      <c r="CY16" s="59">
        <f ca="1">AVERAGE(OFFSET($CX$3,0,0,'Données projet'!$E$13+1,1))-AVERAGE(OFFSET($H$3,0,0,'Données projet'!$E$13+1,1))</f>
        <v>404.52284278475219</v>
      </c>
      <c r="CZ16" s="59">
        <f t="shared" si="42"/>
        <v>325.2594475455378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24.608313446536712</v>
      </c>
      <c r="DQ16" s="13">
        <f t="shared" si="43"/>
        <v>7.8110962172114986</v>
      </c>
      <c r="DR16" s="20">
        <f t="shared" si="16"/>
        <v>56.463805164361467</v>
      </c>
      <c r="DS16" s="59">
        <f t="shared" si="17"/>
        <v>349.79713849769479</v>
      </c>
      <c r="DT16" s="59">
        <f ca="1">AVERAGE(OFFSET($DS$3,0,0,'Données projet'!$E$14+1,1))-AVERAGE(OFFSET($H$3,0,0,'Données projet'!$E$14+1,1))</f>
        <v>317.76403063971492</v>
      </c>
      <c r="DU16" s="59">
        <f t="shared" si="44"/>
        <v>310.10458233575025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3.0666666666666669</v>
      </c>
      <c r="EJ16" s="12">
        <f>IF('Données projet'!$A$192&gt;35,EJ15+EI16-ER15,IF(A16&lt;'Données projet'!$A$192,$EG$205^A16,IF(A16='Données projet'!$A$192,'Données projet'!$B$192,EJ15+EI16-ER15)))</f>
        <v>27.609388473300726</v>
      </c>
      <c r="EK16" s="17">
        <f>EJ16*VLOOKUP('Données projet'!$B$15,Paramètres!$A$1:$I$89,3,0)*VLOOKUP('Données projet'!$B$15,Paramètres!$A$1:$I$89,5,0)</f>
        <v>12.921193805504741</v>
      </c>
      <c r="EL16" s="13">
        <f t="shared" si="45"/>
        <v>4.4207817839392547</v>
      </c>
      <c r="EM16" s="20">
        <f t="shared" si="19"/>
        <v>30.203940818281627</v>
      </c>
      <c r="EN16" s="59">
        <f t="shared" si="20"/>
        <v>323.53727415161495</v>
      </c>
      <c r="EO16" s="59">
        <f ca="1">AVERAGE(OFFSET($EN$3,0,0,'Données projet'!$E$15+1,1))-AVERAGE(OFFSET($H$3,0,0,'Données projet'!$E$15+1,1))</f>
        <v>342.49944586217674</v>
      </c>
      <c r="EP16" s="59">
        <f t="shared" si="46"/>
        <v>282.29766600872563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2.1333333333333333</v>
      </c>
      <c r="FE16" s="12">
        <f>IF('Données projet'!$A$218&gt;35,FE15+FD16-FM15,IF(A16&lt;'Données projet'!$A$218,$FB$205^A16,IF(A16='Données projet'!$A$218,'Données projet'!$B$218,FE15+FD16-FM15)))</f>
        <v>20.158736798317982</v>
      </c>
      <c r="FF16" s="17">
        <f>FE16*VLOOKUP('Données projet'!$B$16,Paramètres!$A$1:$I$89,3,0)*VLOOKUP('Données projet'!$B$16,Paramètres!$A$1:$I$89,5,0)</f>
        <v>9.4342888216128156</v>
      </c>
      <c r="FG16" s="13">
        <f t="shared" si="47"/>
        <v>3.3481513788528825</v>
      </c>
      <c r="FH16" s="20">
        <f t="shared" si="22"/>
        <v>22.26275001581109</v>
      </c>
      <c r="FI16" s="59">
        <f t="shared" si="23"/>
        <v>315.59608334914441</v>
      </c>
      <c r="FJ16" s="59">
        <f ca="1">AVERAGE(OFFSET($FI$3,0,0,'Données projet'!$E$16+1,1))-AVERAGE(OFFSET($H$3,0,0,'Données projet'!$E$16+1,1))</f>
        <v>304.29617570272939</v>
      </c>
      <c r="FK16" s="59">
        <f t="shared" si="48"/>
        <v>246.20695736161576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</v>
      </c>
      <c r="FZ16" s="12">
        <f>IF('Données projet'!$A$244&gt;35,FZ15+FY16-GH15,IF(A16&lt;'Données projet'!$A$244,$FW$205^A16,IF(A16='Données projet'!$A$244,'Données projet'!$B$244,FZ15+FY16-GH15)))</f>
        <v>42.174806134599301</v>
      </c>
      <c r="GA16" s="17">
        <f>FZ16*VLOOKUP('Données projet'!$B$17,Paramètres!$A$1:$I$89,3,0)*VLOOKUP('Données projet'!$B$17,Paramètres!$A$1:$I$89,5,0)</f>
        <v>25.22053406849038</v>
      </c>
      <c r="GB16" s="13">
        <f t="shared" si="49"/>
        <v>7.9825591578345199</v>
      </c>
      <c r="GC16" s="20">
        <f t="shared" si="25"/>
        <v>57.828720702515874</v>
      </c>
      <c r="GD16" s="59">
        <f t="shared" si="26"/>
        <v>351.16205403584917</v>
      </c>
      <c r="GE16" s="59">
        <f ca="1">AVERAGE(OFFSET($GD$3,0,0,'Données projet'!$E$17+1,1))-AVERAGE(OFFSET($H$3,0,0,'Données projet'!$E$17+1,1))</f>
        <v>333.16166938019586</v>
      </c>
      <c r="GF16" s="59">
        <f t="shared" si="50"/>
        <v>286.07945871455388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3.8</v>
      </c>
      <c r="GU16" s="12">
        <f>IF('Données projet'!$A$270&gt;35,GU15+GT16-HC15,IF(A16&lt;'Données projet'!$A$270,$GR$205^A16,IF(A16='Données projet'!$A$270,'Données projet'!$B$270,GU15+GT16-HC15)))</f>
        <v>33.247439793866675</v>
      </c>
      <c r="GV16" s="17">
        <f>GU16*VLOOKUP('Données projet'!$B$18,Paramètres!$A$1:$I$89,3,0)*VLOOKUP('Données projet'!$B$18,Paramètres!$A$1:$I$89,5,0)</f>
        <v>19.881968996732276</v>
      </c>
      <c r="GW16" s="13">
        <f t="shared" si="51"/>
        <v>6.4695009928467675</v>
      </c>
      <c r="GX16" s="20">
        <f t="shared" si="28"/>
        <v>45.895476898516826</v>
      </c>
      <c r="GY16" s="59">
        <f t="shared" si="29"/>
        <v>339.22881023185016</v>
      </c>
      <c r="GZ16" s="59">
        <f ca="1">AVERAGE(OFFSET($GY$3,0,0,'Données projet'!$E$18+1,1))-AVERAGE(OFFSET($H$3,0,0,'Données projet'!$E$18+1,1))</f>
        <v>288.41846134875794</v>
      </c>
      <c r="HA16" s="59">
        <f t="shared" si="52"/>
        <v>248.93951719818972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269.64423257646359</v>
      </c>
      <c r="T17" s="59">
        <f t="shared" si="34"/>
        <v>161.0819079811821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23</v>
      </c>
      <c r="AI17" s="13">
        <f>IF('Données projet'!$A$62&gt;35,AI16+AH17-AQ16,IF(A17&lt;'Données projet'!$A$62,$AF$205^A17,IF(A17='Données projet'!$A$62,'Données projet'!$B$62,AI16+AH17-AQ16)))</f>
        <v>131</v>
      </c>
      <c r="AJ17" s="13">
        <f>AI17*VLOOKUP('Données projet'!$B$10,Paramètres!$A$1:$I$89,3,0)*VLOOKUP('Données projet'!$B$10,Paramètres!$A$1:$I$89,5,0)</f>
        <v>81.744</v>
      </c>
      <c r="AK17" s="13">
        <f t="shared" si="35"/>
        <v>22.563064513367394</v>
      </c>
      <c r="AL17" s="20">
        <f t="shared" si="4"/>
        <v>181.66813736078151</v>
      </c>
      <c r="AM17" s="59">
        <f t="shared" si="5"/>
        <v>475.0014706941148</v>
      </c>
      <c r="AN17" s="59">
        <f ca="1">AVERAGE(OFFSET($AM$3,0,0,'Données projet'!$E$10+1,1))-AVERAGE(OFFSET($H$3,0,0,'Données projet'!$E$10+1,1))</f>
        <v>269.77739619445515</v>
      </c>
      <c r="AO17" s="59">
        <f t="shared" si="36"/>
        <v>347.56964743629885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6.358616582908633</v>
      </c>
      <c r="AX17" s="21">
        <f t="shared" si="6"/>
        <v>6.358616582908633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115.40218017388374</v>
      </c>
      <c r="BE17" s="13">
        <f>BD17*VLOOKUP('Données projet'!$B$11,Paramètres!$A$1:$I$89,3,0)*VLOOKUP('Données projet'!$B$11,Paramètres!$A$1:$I$89,5,0)</f>
        <v>64.509818717201014</v>
      </c>
      <c r="BF17" s="13">
        <f t="shared" si="37"/>
        <v>18.303638959560171</v>
      </c>
      <c r="BG17" s="20">
        <f t="shared" si="7"/>
        <v>144.23343878702573</v>
      </c>
      <c r="BH17" s="59">
        <f t="shared" si="8"/>
        <v>437.56677212035902</v>
      </c>
      <c r="BI17" s="59">
        <f ca="1">AVERAGE(OFFSET($BH$3,0,0,'Données projet'!$E$11+1,1))-AVERAGE(OFFSET($H$3,0,0,'Données projet'!$E$11+1,1))</f>
        <v>490.96084572840579</v>
      </c>
      <c r="BJ17" s="59">
        <f t="shared" si="38"/>
        <v>597.91658789908263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6.4666666666666668</v>
      </c>
      <c r="BY17" s="12">
        <f>IF('Données projet'!$A$114&gt;35,BY16+BX17-CG16,IF(A17&lt;'Données projet'!$A$114,$BV$205^A17,IF(A17='Données projet'!$A$114,'Données projet'!$B$114,BY16+BX17-CG16)))</f>
        <v>71.502345017032852</v>
      </c>
      <c r="BZ17" s="13">
        <f>BY17*VLOOKUP('Données projet'!$B$12,Paramètres!$A$1:$I$89,3,0)*VLOOKUP('Données projet'!$B$12,Paramètres!$A$1:$I$89,5,0)</f>
        <v>32.533566982749946</v>
      </c>
      <c r="CA17" s="13">
        <f t="shared" si="39"/>
        <v>9.9965084874843679</v>
      </c>
      <c r="CB17" s="20">
        <f t="shared" si="10"/>
        <v>74.073214777324765</v>
      </c>
      <c r="CC17" s="59">
        <f t="shared" si="11"/>
        <v>367.40654811065809</v>
      </c>
      <c r="CD17" s="59">
        <f ca="1">AVERAGE(OFFSET($CC$3,0,0,'Données projet'!$E$12+1,1))-AVERAGE(OFFSET($H$3,0,0,'Données projet'!$E$12+1,1))</f>
        <v>516.24288578650703</v>
      </c>
      <c r="CE17" s="59">
        <f t="shared" si="40"/>
        <v>423.99471649102406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</v>
      </c>
      <c r="CT17" s="12">
        <f>IF('Données projet'!$A$140&gt;35,CT16+CS17-DB16,IF(A17&lt;'Données projet'!$A$140,$CQ$205^A17,IF(A17='Données projet'!$A$140,'Données projet'!$B$140,CT16+CS17-DB16)))</f>
        <v>41.390516179261283</v>
      </c>
      <c r="CU17" s="17">
        <f>CT17*VLOOKUP('Données projet'!$B$13,Paramètres!$A$1:$I$89,3,0)*VLOOKUP('Données projet'!$B$13,Paramètres!$A$1:$I$89,5,0)</f>
        <v>18.832684861563884</v>
      </c>
      <c r="CV17" s="13">
        <f t="shared" si="41"/>
        <v>6.1668661087400309</v>
      </c>
      <c r="CW17" s="20">
        <f t="shared" si="13"/>
        <v>43.54088460661265</v>
      </c>
      <c r="CX17" s="59">
        <f t="shared" si="14"/>
        <v>336.87421793994599</v>
      </c>
      <c r="CY17" s="59">
        <f ca="1">AVERAGE(OFFSET($CX$3,0,0,'Données projet'!$E$13+1,1))-AVERAGE(OFFSET($H$3,0,0,'Données projet'!$E$13+1,1))</f>
        <v>404.52284278475219</v>
      </c>
      <c r="CZ17" s="59">
        <f t="shared" si="42"/>
        <v>325.2594475455378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31.306075735750206</v>
      </c>
      <c r="DQ17" s="13">
        <f t="shared" si="43"/>
        <v>9.6625003734338044</v>
      </c>
      <c r="DR17" s="20">
        <f t="shared" si="16"/>
        <v>71.353603390162149</v>
      </c>
      <c r="DS17" s="59">
        <f t="shared" si="17"/>
        <v>364.68693672349548</v>
      </c>
      <c r="DT17" s="59">
        <f ca="1">AVERAGE(OFFSET($DS$3,0,0,'Données projet'!$E$14+1,1))-AVERAGE(OFFSET($H$3,0,0,'Données projet'!$E$14+1,1))</f>
        <v>317.76403063971492</v>
      </c>
      <c r="DU17" s="59">
        <f t="shared" si="44"/>
        <v>310.10458233575025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3.0666666666666669</v>
      </c>
      <c r="EJ17" s="12">
        <f>IF('Données projet'!$A$192&gt;35,EJ16+EI17-ER16,IF(A17&lt;'Données projet'!$A$192,$EG$205^A17,IF(A17='Données projet'!$A$192,'Données projet'!$B$192,EJ16+EI17-ER16)))</f>
        <v>35.637506503287135</v>
      </c>
      <c r="EK17" s="17">
        <f>EJ17*VLOOKUP('Données projet'!$B$15,Paramètres!$A$1:$I$89,3,0)*VLOOKUP('Données projet'!$B$15,Paramètres!$A$1:$I$89,5,0)</f>
        <v>16.67835304353838</v>
      </c>
      <c r="EL17" s="13">
        <f t="shared" si="45"/>
        <v>5.5391943011246507</v>
      </c>
      <c r="EM17" s="20">
        <f t="shared" si="19"/>
        <v>38.695561625288114</v>
      </c>
      <c r="EN17" s="59">
        <f t="shared" si="20"/>
        <v>332.02889495862144</v>
      </c>
      <c r="EO17" s="59">
        <f ca="1">AVERAGE(OFFSET($EN$3,0,0,'Données projet'!$E$15+1,1))-AVERAGE(OFFSET($H$3,0,0,'Données projet'!$E$15+1,1))</f>
        <v>342.49944586217674</v>
      </c>
      <c r="EP17" s="59">
        <f t="shared" si="46"/>
        <v>282.29766600872563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2.1333333333333333</v>
      </c>
      <c r="FE17" s="12">
        <f>IF('Données projet'!$A$218&gt;35,FE16+FD17-FM16,IF(A17&lt;'Données projet'!$A$218,$FB$205^A17,IF(A17='Données projet'!$A$218,'Données projet'!$B$218,FE16+FD17-FM16)))</f>
        <v>25.398416831491208</v>
      </c>
      <c r="FF17" s="17">
        <f>FE17*VLOOKUP('Données projet'!$B$16,Paramètres!$A$1:$I$89,3,0)*VLOOKUP('Données projet'!$B$16,Paramètres!$A$1:$I$89,5,0)</f>
        <v>11.886459077137886</v>
      </c>
      <c r="FG17" s="13">
        <f t="shared" si="47"/>
        <v>4.1064680995959453</v>
      </c>
      <c r="FH17" s="20">
        <f t="shared" si="22"/>
        <v>27.854348166144757</v>
      </c>
      <c r="FI17" s="59">
        <f t="shared" si="23"/>
        <v>321.18768149947806</v>
      </c>
      <c r="FJ17" s="59">
        <f ca="1">AVERAGE(OFFSET($FI$3,0,0,'Données projet'!$E$16+1,1))-AVERAGE(OFFSET($H$3,0,0,'Données projet'!$E$16+1,1))</f>
        <v>304.29617570272939</v>
      </c>
      <c r="FK17" s="59">
        <f t="shared" si="48"/>
        <v>246.20695736161576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</v>
      </c>
      <c r="FZ17" s="12">
        <f>IF('Données projet'!$A$244&gt;35,FZ16+FY17-GH16,IF(A17&lt;'Données projet'!$A$244,$FW$205^A17,IF(A17='Données projet'!$A$244,'Données projet'!$B$244,FZ16+FY17-GH16)))</f>
        <v>56.24153678639076</v>
      </c>
      <c r="GA17" s="17">
        <f>FZ17*VLOOKUP('Données projet'!$B$17,Paramètres!$A$1:$I$89,3,0)*VLOOKUP('Données projet'!$B$17,Paramètres!$A$1:$I$89,5,0)</f>
        <v>33.632438998261676</v>
      </c>
      <c r="GB17" s="13">
        <f t="shared" si="49"/>
        <v>10.294274734373817</v>
      </c>
      <c r="GC17" s="20">
        <f t="shared" si="25"/>
        <v>76.505693084340137</v>
      </c>
      <c r="GD17" s="59">
        <f t="shared" si="26"/>
        <v>369.83902641767344</v>
      </c>
      <c r="GE17" s="59">
        <f ca="1">AVERAGE(OFFSET($GD$3,0,0,'Données projet'!$E$17+1,1))-AVERAGE(OFFSET($H$3,0,0,'Données projet'!$E$17+1,1))</f>
        <v>333.16166938019586</v>
      </c>
      <c r="GF17" s="59">
        <f t="shared" si="50"/>
        <v>286.07945871455388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3.8</v>
      </c>
      <c r="GU17" s="12">
        <f>IF('Données projet'!$A$270&gt;35,GU16+GT17-HC16,IF(A17&lt;'Données projet'!$A$270,$GR$205^A17,IF(A17='Données projet'!$A$270,'Données projet'!$B$270,GU16+GT17-HC16)))</f>
        <v>43.532793021472941</v>
      </c>
      <c r="GV17" s="17">
        <f>GU17*VLOOKUP('Données projet'!$B$18,Paramètres!$A$1:$I$89,3,0)*VLOOKUP('Données projet'!$B$18,Paramètres!$A$1:$I$89,5,0)</f>
        <v>26.03261022684082</v>
      </c>
      <c r="GW17" s="13">
        <f t="shared" si="51"/>
        <v>8.2092507003184547</v>
      </c>
      <c r="GX17" s="20">
        <f t="shared" si="28"/>
        <v>59.637907781469067</v>
      </c>
      <c r="GY17" s="59">
        <f t="shared" si="29"/>
        <v>352.97124111480241</v>
      </c>
      <c r="GZ17" s="59">
        <f ca="1">AVERAGE(OFFSET($GY$3,0,0,'Données projet'!$E$18+1,1))-AVERAGE(OFFSET($H$3,0,0,'Données projet'!$E$18+1,1))</f>
        <v>288.41846134875794</v>
      </c>
      <c r="HA17" s="59">
        <f t="shared" si="52"/>
        <v>248.93951719818972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269.64423257646359</v>
      </c>
      <c r="T18" s="59">
        <f t="shared" si="34"/>
        <v>161.0819079811821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23</v>
      </c>
      <c r="AI18" s="13">
        <f>IF('Données projet'!$A$62&gt;35,AI17+AH18-AQ17,IF(A18&lt;'Données projet'!$A$62,$AF$205^A18,IF(A18='Données projet'!$A$62,'Données projet'!$B$62,AI17+AH18-AQ17)))</f>
        <v>154</v>
      </c>
      <c r="AJ18" s="13">
        <f>AI18*VLOOKUP('Données projet'!$B$10,Paramètres!$A$1:$I$89,3,0)*VLOOKUP('Données projet'!$B$10,Paramètres!$A$1:$I$89,5,0)</f>
        <v>96.096000000000004</v>
      </c>
      <c r="AK18" s="13">
        <f t="shared" si="35"/>
        <v>26.029778784173352</v>
      </c>
      <c r="AL18" s="20">
        <f t="shared" si="4"/>
        <v>212.70239804910193</v>
      </c>
      <c r="AM18" s="59">
        <f t="shared" si="5"/>
        <v>506.03573138243524</v>
      </c>
      <c r="AN18" s="59">
        <f ca="1">AVERAGE(OFFSET($AM$3,0,0,'Données projet'!$E$10+1,1))-AVERAGE(OFFSET($H$3,0,0,'Données projet'!$E$10+1,1))</f>
        <v>269.77739619445515</v>
      </c>
      <c r="AO18" s="59">
        <f t="shared" si="36"/>
        <v>347.56964743629885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4.4962209047399275</v>
      </c>
      <c r="AX18" s="21">
        <f t="shared" si="6"/>
        <v>4.4962209047399275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162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162</v>
      </c>
      <c r="BE18" s="13">
        <f>BD18*VLOOKUP('Données projet'!$B$11,Paramètres!$A$1:$I$89,3,0)*VLOOKUP('Données projet'!$B$11,Paramètres!$A$1:$I$89,5,0)</f>
        <v>90.557999999999993</v>
      </c>
      <c r="BF18" s="13">
        <f t="shared" si="37"/>
        <v>24.699752708509138</v>
      </c>
      <c r="BG18" s="20">
        <f t="shared" si="7"/>
        <v>200.74058596732007</v>
      </c>
      <c r="BH18" s="59">
        <f t="shared" si="8"/>
        <v>494.07391930065342</v>
      </c>
      <c r="BI18" s="59">
        <f ca="1">AVERAGE(OFFSET($BH$3,0,0,'Données projet'!$E$11+1,1))-AVERAGE(OFFSET($H$3,0,0,'Données projet'!$E$11+1,1))</f>
        <v>490.96084572840579</v>
      </c>
      <c r="BJ18" s="59">
        <f t="shared" si="38"/>
        <v>597.91658789908263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97</v>
      </c>
      <c r="BW18" s="12">
        <f>VLOOKUP(A18,'Données projet'!$A$113:$I$133,9,0)</f>
        <v>6.4666666666666668</v>
      </c>
      <c r="BX18" s="12">
        <f t="array" ref="BX18">INDEX(BW:BW,MIN(IF(ISNUMBER(BW18:BW214),ROW(BW18:BW214),"")))</f>
        <v>6.4666666666666668</v>
      </c>
      <c r="BY18" s="12">
        <f>IF('Données projet'!$A$114&gt;35,BY17+BX18-CG17,IF(A18&lt;'Données projet'!$A$114,$BV$205^A18,IF(A18='Données projet'!$A$114,'Données projet'!$B$114,BY17+BX18-CG17)))</f>
        <v>97</v>
      </c>
      <c r="BZ18" s="13">
        <f>BY18*VLOOKUP('Données projet'!$B$12,Paramètres!$A$1:$I$89,3,0)*VLOOKUP('Données projet'!$B$12,Paramètres!$A$1:$I$89,5,0)</f>
        <v>44.134999999999998</v>
      </c>
      <c r="CA18" s="13">
        <f t="shared" si="39"/>
        <v>13.088275840642789</v>
      </c>
      <c r="CB18" s="20">
        <f t="shared" si="10"/>
        <v>99.663872089119494</v>
      </c>
      <c r="CC18" s="59">
        <f t="shared" si="11"/>
        <v>392.99720542245279</v>
      </c>
      <c r="CD18" s="59">
        <f ca="1">AVERAGE(OFFSET($CC$3,0,0,'Données projet'!$E$12+1,1))-AVERAGE(OFFSET($H$3,0,0,'Données projet'!$E$12+1,1))</f>
        <v>516.24288578650703</v>
      </c>
      <c r="CE18" s="59">
        <f t="shared" si="40"/>
        <v>423.99471649102406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1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2.5758284768727093</v>
      </c>
      <c r="CN18" s="22">
        <f t="shared" si="12"/>
        <v>2.5758284768727093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54</v>
      </c>
      <c r="CR18" s="12">
        <f>VLOOKUP(A18,'Données projet'!$A$139:$I$159,9,0)</f>
        <v>3.6</v>
      </c>
      <c r="CS18" s="12">
        <f t="array" ref="CS18">INDEX(CR:CR,MIN(IF(ISNUMBER(CR18:CR214),ROW(CR18:CR214),"")))</f>
        <v>3.6</v>
      </c>
      <c r="CT18" s="12">
        <f>IF('Données projet'!$A$140&gt;35,CT17+CS18-DB17,IF(A18&lt;'Données projet'!$A$140,$CQ$205^A18,IF(A18='Données projet'!$A$140,'Données projet'!$B$140,CT17+CS18-DB17)))</f>
        <v>54</v>
      </c>
      <c r="CU18" s="17">
        <f>CT18*VLOOKUP('Données projet'!$B$13,Paramètres!$A$1:$I$89,3,0)*VLOOKUP('Données projet'!$B$13,Paramètres!$A$1:$I$89,5,0)</f>
        <v>24.57</v>
      </c>
      <c r="CV18" s="13">
        <f t="shared" si="41"/>
        <v>7.8003494846849311</v>
      </c>
      <c r="CW18" s="20">
        <f t="shared" si="13"/>
        <v>56.37835868582625</v>
      </c>
      <c r="CX18" s="59">
        <f t="shared" si="14"/>
        <v>349.71169201915956</v>
      </c>
      <c r="CY18" s="59">
        <f ca="1">AVERAGE(OFFSET($CX$3,0,0,'Données projet'!$E$13+1,1))-AVERAGE(OFFSET($H$3,0,0,'Données projet'!$E$13+1,1))</f>
        <v>404.52284278475219</v>
      </c>
      <c r="CZ18" s="59">
        <f t="shared" si="42"/>
        <v>325.2594475455378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39.826799999999999</v>
      </c>
      <c r="DQ18" s="13">
        <f t="shared" si="43"/>
        <v>11.95272864017269</v>
      </c>
      <c r="DR18" s="20">
        <f t="shared" si="16"/>
        <v>90.182679048300756</v>
      </c>
      <c r="DS18" s="59">
        <f t="shared" si="17"/>
        <v>383.51601238163408</v>
      </c>
      <c r="DT18" s="59">
        <f ca="1">AVERAGE(OFFSET($DS$3,0,0,'Données projet'!$E$14+1,1))-AVERAGE(OFFSET($H$3,0,0,'Données projet'!$E$14+1,1))</f>
        <v>317.76403063971492</v>
      </c>
      <c r="DU18" s="59">
        <f t="shared" si="44"/>
        <v>310.10458233575025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46</v>
      </c>
      <c r="EH18" s="12">
        <f>VLOOKUP(A18,'Données projet'!$A$191:$I$211,9,0)</f>
        <v>3.0666666666666669</v>
      </c>
      <c r="EI18" s="12">
        <f t="array" ref="EI18">INDEX(EH:EH,MIN(IF(ISNUMBER(EH18:EH214),ROW(EH18:EH214),"")))</f>
        <v>3.0666666666666669</v>
      </c>
      <c r="EJ18" s="12">
        <f>IF('Données projet'!$A$192&gt;35,EJ17+EI18-ER17,IF(A18&lt;'Données projet'!$A$192,$EG$205^A18,IF(A18='Données projet'!$A$192,'Données projet'!$B$192,EJ17+EI18-ER17)))</f>
        <v>46</v>
      </c>
      <c r="EK18" s="17">
        <f>EJ18*VLOOKUP('Données projet'!$B$15,Paramètres!$A$1:$I$89,3,0)*VLOOKUP('Données projet'!$B$15,Paramètres!$A$1:$I$89,5,0)</f>
        <v>21.527999999999999</v>
      </c>
      <c r="EL18" s="13">
        <f t="shared" si="45"/>
        <v>6.9405537312613585</v>
      </c>
      <c r="EM18" s="20">
        <f t="shared" si="19"/>
        <v>49.582731081946861</v>
      </c>
      <c r="EN18" s="59">
        <f t="shared" si="20"/>
        <v>342.91606441528018</v>
      </c>
      <c r="EO18" s="59">
        <f ca="1">AVERAGE(OFFSET($EN$3,0,0,'Données projet'!$E$15+1,1))-AVERAGE(OFFSET($H$3,0,0,'Données projet'!$E$15+1,1))</f>
        <v>342.49944586217674</v>
      </c>
      <c r="EP18" s="59">
        <f t="shared" si="46"/>
        <v>282.29766600872563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32</v>
      </c>
      <c r="FC18" s="12">
        <f>VLOOKUP(A18,'Données projet'!$A$217:$I$237,9,0)</f>
        <v>2.1333333333333333</v>
      </c>
      <c r="FD18" s="12">
        <f t="array" ref="FD18">INDEX(FC:FC,MIN(IF(ISNUMBER(FC18:FC214),ROW(FC18:FC214),"")))</f>
        <v>2.1333333333333333</v>
      </c>
      <c r="FE18" s="12">
        <f>IF('Données projet'!$A$218&gt;35,FE17+FD18-FM17,IF(A18&lt;'Données projet'!$A$218,$FB$205^A18,IF(A18='Données projet'!$A$218,'Données projet'!$B$218,FE17+FD18-FM17)))</f>
        <v>32</v>
      </c>
      <c r="FF18" s="17">
        <f>FE18*VLOOKUP('Données projet'!$B$16,Paramètres!$A$1:$I$89,3,0)*VLOOKUP('Données projet'!$B$16,Paramètres!$A$1:$I$89,5,0)</f>
        <v>14.975999999999999</v>
      </c>
      <c r="FG18" s="13">
        <f t="shared" si="47"/>
        <v>5.0365345962274297</v>
      </c>
      <c r="FH18" s="20">
        <f t="shared" si="22"/>
        <v>34.855164421762773</v>
      </c>
      <c r="FI18" s="59">
        <f t="shared" si="23"/>
        <v>328.18849775509608</v>
      </c>
      <c r="FJ18" s="59">
        <f ca="1">AVERAGE(OFFSET($FI$3,0,0,'Données projet'!$E$16+1,1))-AVERAGE(OFFSET($H$3,0,0,'Données projet'!$E$16+1,1))</f>
        <v>304.29617570272939</v>
      </c>
      <c r="FK18" s="59">
        <f t="shared" si="48"/>
        <v>246.20695736161576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75</v>
      </c>
      <c r="FX18" s="12">
        <f>VLOOKUP(A18,'Données projet'!$A$243:$I$263,9,0)</f>
        <v>5</v>
      </c>
      <c r="FY18" s="12">
        <f t="array" ref="FY18">INDEX(FX:FX,MIN(IF(ISNUMBER(FX18:FX214),ROW(FX18:FX214),"")))</f>
        <v>5</v>
      </c>
      <c r="FZ18" s="12">
        <f>IF('Données projet'!$A$244&gt;35,FZ17+FY18-GH17,IF(A18&lt;'Données projet'!$A$244,$FW$205^A18,IF(A18='Données projet'!$A$244,'Données projet'!$B$244,FZ17+FY18-GH17)))</f>
        <v>75</v>
      </c>
      <c r="GA18" s="17">
        <f>FZ18*VLOOKUP('Données projet'!$B$17,Paramètres!$A$1:$I$89,3,0)*VLOOKUP('Données projet'!$B$17,Paramètres!$A$1:$I$89,5,0)</f>
        <v>44.85</v>
      </c>
      <c r="GB18" s="13">
        <f t="shared" si="49"/>
        <v>13.275453424327006</v>
      </c>
      <c r="GC18" s="20">
        <f t="shared" si="25"/>
        <v>101.2351647140362</v>
      </c>
      <c r="GD18" s="59">
        <f t="shared" si="26"/>
        <v>394.56849804736953</v>
      </c>
      <c r="GE18" s="59">
        <f ca="1">AVERAGE(OFFSET($GD$3,0,0,'Données projet'!$E$17+1,1))-AVERAGE(OFFSET($H$3,0,0,'Données projet'!$E$17+1,1))</f>
        <v>333.16166938019586</v>
      </c>
      <c r="GF18" s="59">
        <f t="shared" si="50"/>
        <v>286.07945871455388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projet'!$A$269:$I$289,2,0)</f>
        <v>57</v>
      </c>
      <c r="GS18" s="12">
        <f>VLOOKUP(A18,'Données projet'!$A$269:$I$289,9,0)</f>
        <v>3.8</v>
      </c>
      <c r="GT18" s="12">
        <f t="array" ref="GT18">INDEX(GS:GS,MIN(IF(ISNUMBER(GS18:GS214),ROW(GS18:GS214),"")))</f>
        <v>3.8</v>
      </c>
      <c r="GU18" s="12">
        <f>IF('Données projet'!$A$270&gt;35,GU17+GT18-HC17,IF(A18&lt;'Données projet'!$A$270,$GR$205^A18,IF(A18='Données projet'!$A$270,'Données projet'!$B$270,GU17+GT18-HC17)))</f>
        <v>57</v>
      </c>
      <c r="GV18" s="17">
        <f>GU18*VLOOKUP('Données projet'!$B$18,Paramètres!$A$1:$I$89,3,0)*VLOOKUP('Données projet'!$B$18,Paramètres!$A$1:$I$89,5,0)</f>
        <v>34.086000000000006</v>
      </c>
      <c r="GW18" s="13">
        <f t="shared" si="51"/>
        <v>10.416846235156795</v>
      </c>
      <c r="GX18" s="20">
        <f t="shared" si="28"/>
        <v>77.509123859564752</v>
      </c>
      <c r="GY18" s="59">
        <f t="shared" si="29"/>
        <v>370.84245719289805</v>
      </c>
      <c r="GZ18" s="59">
        <f ca="1">AVERAGE(OFFSET($GY$3,0,0,'Données projet'!$E$18+1,1))-AVERAGE(OFFSET($H$3,0,0,'Données projet'!$E$18+1,1))</f>
        <v>288.41846134875794</v>
      </c>
      <c r="HA18" s="59">
        <f t="shared" si="52"/>
        <v>248.93951719818972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269.64423257646359</v>
      </c>
      <c r="T19" s="59">
        <f t="shared" si="34"/>
        <v>161.0819079811821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23</v>
      </c>
      <c r="AI19" s="13">
        <f>IF('Données projet'!$A$62&gt;35,AI18+AH19-AQ18,IF(A19&lt;'Données projet'!$A$62,$AF$205^A19,IF(A19='Données projet'!$A$62,'Données projet'!$B$62,AI18+AH19-AQ18)))</f>
        <v>177</v>
      </c>
      <c r="AJ19" s="13">
        <f>AI19*VLOOKUP('Données projet'!$B$10,Paramètres!$A$1:$I$89,3,0)*VLOOKUP('Données projet'!$B$10,Paramètres!$A$1:$I$89,5,0)</f>
        <v>110.44799999999999</v>
      </c>
      <c r="AK19" s="13">
        <f t="shared" si="35"/>
        <v>29.436511885319565</v>
      </c>
      <c r="AL19" s="20">
        <f t="shared" si="4"/>
        <v>243.63219153359822</v>
      </c>
      <c r="AM19" s="59">
        <f t="shared" si="5"/>
        <v>536.96552486693156</v>
      </c>
      <c r="AN19" s="59">
        <f ca="1">AVERAGE(OFFSET($AM$3,0,0,'Données projet'!$E$10+1,1))-AVERAGE(OFFSET($H$3,0,0,'Données projet'!$E$10+1,1))</f>
        <v>269.77739619445515</v>
      </c>
      <c r="AO19" s="59">
        <f t="shared" si="36"/>
        <v>347.56964743629885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3.1793082914543169</v>
      </c>
      <c r="AX19" s="21">
        <f t="shared" si="6"/>
        <v>3.1793082914543169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28.2</v>
      </c>
      <c r="BD19" s="12">
        <f>IF('Données projet'!$A$88&gt;35,BD18+BC19-BL18,IF(A19&lt;'Données projet'!$A$88,$BA$205^A19,IF(A19='Données projet'!$A$88,'Données projet'!$B$88,BD18+BC19-BL18)))</f>
        <v>190.2</v>
      </c>
      <c r="BE19" s="13">
        <f>BD19*VLOOKUP('Données projet'!$B$11,Paramètres!$A$1:$I$89,3,0)*VLOOKUP('Données projet'!$B$11,Paramètres!$A$1:$I$89,5,0)</f>
        <v>106.32179999999998</v>
      </c>
      <c r="BF19" s="13">
        <f t="shared" si="37"/>
        <v>28.462664081653866</v>
      </c>
      <c r="BG19" s="20">
        <f t="shared" si="7"/>
        <v>234.7496082755471</v>
      </c>
      <c r="BH19" s="59">
        <f t="shared" si="8"/>
        <v>528.08294160888045</v>
      </c>
      <c r="BI19" s="59">
        <f ca="1">AVERAGE(OFFSET($BH$3,0,0,'Données projet'!$E$11+1,1))-AVERAGE(OFFSET($H$3,0,0,'Données projet'!$E$11+1,1))</f>
        <v>490.96084572840579</v>
      </c>
      <c r="BJ19" s="59">
        <f t="shared" si="38"/>
        <v>597.91658789908263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29.8</v>
      </c>
      <c r="BY19" s="12">
        <f>IF('Données projet'!$A$114&gt;35,BY18+BX19-CG18,IF(A19&lt;'Données projet'!$A$114,$BV$205^A19,IF(A19='Données projet'!$A$114,'Données projet'!$B$114,BY18+BX19-CG18)))</f>
        <v>121.8</v>
      </c>
      <c r="BZ19" s="13">
        <f>BY19*VLOOKUP('Données projet'!$B$12,Paramètres!$A$1:$I$89,3,0)*VLOOKUP('Données projet'!$B$12,Paramètres!$A$1:$I$89,5,0)</f>
        <v>55.418999999999997</v>
      </c>
      <c r="CA19" s="13">
        <f t="shared" si="39"/>
        <v>16.004749417699504</v>
      </c>
      <c r="CB19" s="20">
        <f t="shared" si="10"/>
        <v>124.39636356915996</v>
      </c>
      <c r="CC19" s="59">
        <f t="shared" si="11"/>
        <v>417.72969690249329</v>
      </c>
      <c r="CD19" s="59">
        <f ca="1">AVERAGE(OFFSET($CC$3,0,0,'Données projet'!$E$12+1,1))-AVERAGE(OFFSET($H$3,0,0,'Données projet'!$E$12+1,1))</f>
        <v>516.24288578650703</v>
      </c>
      <c r="CE19" s="59">
        <f t="shared" si="40"/>
        <v>423.99471649102406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1.821385783170109</v>
      </c>
      <c r="CN19" s="22">
        <f t="shared" si="12"/>
        <v>1.821385783170109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23.4</v>
      </c>
      <c r="CT19" s="12">
        <f>IF('Données projet'!$A$140&gt;35,CT18+CS19-DB18,IF(A19&lt;'Données projet'!$A$140,$CQ$205^A19,IF(A19='Données projet'!$A$140,'Données projet'!$B$140,CT18+CS19-DB18)))</f>
        <v>77.400000000000006</v>
      </c>
      <c r="CU19" s="17">
        <f>CT19*VLOOKUP('Données projet'!$B$13,Paramètres!$A$1:$I$89,3,0)*VLOOKUP('Données projet'!$B$13,Paramètres!$A$1:$I$89,5,0)</f>
        <v>35.216999999999999</v>
      </c>
      <c r="CV19" s="13">
        <f t="shared" si="41"/>
        <v>10.721670290761447</v>
      </c>
      <c r="CW19" s="20">
        <f t="shared" si="13"/>
        <v>80.009850756409506</v>
      </c>
      <c r="CX19" s="59">
        <f t="shared" si="14"/>
        <v>373.34318408974281</v>
      </c>
      <c r="CY19" s="59">
        <f ca="1">AVERAGE(OFFSET($CX$3,0,0,'Données projet'!$E$13+1,1))-AVERAGE(OFFSET($H$3,0,0,'Données projet'!$E$13+1,1))</f>
        <v>404.52284278475219</v>
      </c>
      <c r="CZ19" s="59">
        <f t="shared" si="42"/>
        <v>325.2594475455378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36.16704</v>
      </c>
      <c r="DQ19" s="13">
        <f t="shared" si="43"/>
        <v>10.976841722224249</v>
      </c>
      <c r="DR19" s="20">
        <f t="shared" si="16"/>
        <v>82.108927332873904</v>
      </c>
      <c r="DS19" s="59">
        <f t="shared" si="17"/>
        <v>375.44226066620723</v>
      </c>
      <c r="DT19" s="59">
        <f ca="1">AVERAGE(OFFSET($DS$3,0,0,'Données projet'!$E$14+1,1))-AVERAGE(OFFSET($H$3,0,0,'Données projet'!$E$14+1,1))</f>
        <v>317.76403063971492</v>
      </c>
      <c r="DU19" s="59">
        <f t="shared" si="44"/>
        <v>310.10458233575025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17.600000000000001</v>
      </c>
      <c r="EJ19" s="12">
        <f>IF('Données projet'!$A$192&gt;35,EJ18+EI19-ER18,IF(A19&lt;'Données projet'!$A$192,$EG$205^A19,IF(A19='Données projet'!$A$192,'Données projet'!$B$192,EJ18+EI19-ER18)))</f>
        <v>63.6</v>
      </c>
      <c r="EK19" s="17">
        <f>EJ19*VLOOKUP('Données projet'!$B$15,Paramètres!$A$1:$I$89,3,0)*VLOOKUP('Données projet'!$B$15,Paramètres!$A$1:$I$89,5,0)</f>
        <v>29.764800000000001</v>
      </c>
      <c r="EL19" s="13">
        <f t="shared" si="45"/>
        <v>9.2409369697206341</v>
      </c>
      <c r="EM19" s="20">
        <f t="shared" si="19"/>
        <v>67.934991888930114</v>
      </c>
      <c r="EN19" s="59">
        <f t="shared" si="20"/>
        <v>361.26832522226346</v>
      </c>
      <c r="EO19" s="59">
        <f ca="1">AVERAGE(OFFSET($EN$3,0,0,'Données projet'!$E$15+1,1))-AVERAGE(OFFSET($H$3,0,0,'Données projet'!$E$15+1,1))</f>
        <v>342.49944586217674</v>
      </c>
      <c r="EP19" s="59">
        <f t="shared" si="46"/>
        <v>282.29766600872563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14.2</v>
      </c>
      <c r="FE19" s="12">
        <f>IF('Données projet'!$A$218&gt;35,FE18+FD19-FM18,IF(A19&lt;'Données projet'!$A$218,$FB$205^A19,IF(A19='Données projet'!$A$218,'Données projet'!$B$218,FE18+FD19-FM18)))</f>
        <v>46.2</v>
      </c>
      <c r="FF19" s="17">
        <f>FE19*VLOOKUP('Données projet'!$B$16,Paramètres!$A$1:$I$89,3,0)*VLOOKUP('Données projet'!$B$16,Paramètres!$A$1:$I$89,5,0)</f>
        <v>21.621600000000004</v>
      </c>
      <c r="FG19" s="13">
        <f t="shared" si="47"/>
        <v>6.9672107919092996</v>
      </c>
      <c r="FH19" s="20">
        <f t="shared" si="22"/>
        <v>49.792178795908704</v>
      </c>
      <c r="FI19" s="59">
        <f t="shared" si="23"/>
        <v>343.125512129242</v>
      </c>
      <c r="FJ19" s="59">
        <f ca="1">AVERAGE(OFFSET($FI$3,0,0,'Données projet'!$E$16+1,1))-AVERAGE(OFFSET($H$3,0,0,'Données projet'!$E$16+1,1))</f>
        <v>304.29617570272939</v>
      </c>
      <c r="FK19" s="59">
        <f t="shared" si="48"/>
        <v>246.20695736161576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15.4</v>
      </c>
      <c r="FZ19" s="12">
        <f>IF('Données projet'!$A$244&gt;35,FZ18+FY19-GH18,IF(A19&lt;'Données projet'!$A$244,$FW$205^A19,IF(A19='Données projet'!$A$244,'Données projet'!$B$244,FZ18+FY19-GH18)))</f>
        <v>90.4</v>
      </c>
      <c r="GA19" s="17">
        <f>FZ19*VLOOKUP('Données projet'!$B$17,Paramètres!$A$1:$I$89,3,0)*VLOOKUP('Données projet'!$B$17,Paramètres!$A$1:$I$89,5,0)</f>
        <v>54.059200000000004</v>
      </c>
      <c r="GB19" s="13">
        <f t="shared" si="49"/>
        <v>15.657256135361452</v>
      </c>
      <c r="GC19" s="20">
        <f t="shared" si="25"/>
        <v>121.42282776908787</v>
      </c>
      <c r="GD19" s="59">
        <f t="shared" si="26"/>
        <v>414.75616110242117</v>
      </c>
      <c r="GE19" s="59">
        <f ca="1">AVERAGE(OFFSET($GD$3,0,0,'Données projet'!$E$17+1,1))-AVERAGE(OFFSET($H$3,0,0,'Données projet'!$E$17+1,1))</f>
        <v>333.16166938019586</v>
      </c>
      <c r="GF19" s="59">
        <f t="shared" si="50"/>
        <v>286.07945871455388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13</v>
      </c>
      <c r="GU19" s="12">
        <f>IF('Données projet'!$A$270&gt;35,GU18+GT19-HC18,IF(A19&lt;'Données projet'!$A$270,$GR$205^A19,IF(A19='Données projet'!$A$270,'Données projet'!$B$270,GU18+GT19-HC18)))</f>
        <v>70</v>
      </c>
      <c r="GV19" s="17">
        <f>GU19*VLOOKUP('Données projet'!$B$18,Paramètres!$A$1:$I$89,3,0)*VLOOKUP('Données projet'!$B$18,Paramètres!$A$1:$I$89,5,0)</f>
        <v>41.860000000000007</v>
      </c>
      <c r="GW19" s="13">
        <f t="shared" si="51"/>
        <v>12.490328459088218</v>
      </c>
      <c r="GX19" s="20">
        <f t="shared" si="28"/>
        <v>94.66015539957867</v>
      </c>
      <c r="GY19" s="59">
        <f t="shared" si="29"/>
        <v>387.993488732912</v>
      </c>
      <c r="GZ19" s="59">
        <f ca="1">AVERAGE(OFFSET($GY$3,0,0,'Données projet'!$E$18+1,1))-AVERAGE(OFFSET($H$3,0,0,'Données projet'!$E$18+1,1))</f>
        <v>288.41846134875794</v>
      </c>
      <c r="HA19" s="59">
        <f t="shared" si="52"/>
        <v>248.93951719818972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269.64423257646359</v>
      </c>
      <c r="T20" s="59">
        <f t="shared" si="34"/>
        <v>161.0819079811821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23</v>
      </c>
      <c r="AI20" s="13">
        <f>IF('Données projet'!$A$62&gt;35,AI19+AH20-AQ19,IF(A20&lt;'Données projet'!$A$62,$AF$205^A20,IF(A20='Données projet'!$A$62,'Données projet'!$B$62,AI19+AH20-AQ19)))</f>
        <v>200</v>
      </c>
      <c r="AJ20" s="13">
        <f>AI20*VLOOKUP('Données projet'!$B$10,Paramètres!$A$1:$I$89,3,0)*VLOOKUP('Données projet'!$B$10,Paramètres!$A$1:$I$89,5,0)</f>
        <v>124.80000000000001</v>
      </c>
      <c r="AK20" s="13">
        <f t="shared" si="35"/>
        <v>32.791952217579265</v>
      </c>
      <c r="AL20" s="20">
        <f t="shared" si="4"/>
        <v>274.47265011228387</v>
      </c>
      <c r="AM20" s="59">
        <f t="shared" si="5"/>
        <v>567.80598344561713</v>
      </c>
      <c r="AN20" s="59">
        <f ca="1">AVERAGE(OFFSET($AM$3,0,0,'Données projet'!$E$10+1,1))-AVERAGE(OFFSET($H$3,0,0,'Données projet'!$E$10+1,1))</f>
        <v>269.77739619445515</v>
      </c>
      <c r="AO20" s="59">
        <f t="shared" si="36"/>
        <v>347.56964743629885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2.2481104523699642</v>
      </c>
      <c r="AX20" s="21">
        <f t="shared" si="6"/>
        <v>2.2481104523699642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28.2</v>
      </c>
      <c r="BD20" s="12">
        <f>IF('Données projet'!$A$88&gt;35,BD19+BC20-BL19,IF(A20&lt;'Données projet'!$A$88,$BA$205^A20,IF(A20='Données projet'!$A$88,'Données projet'!$B$88,BD19+BC20-BL19)))</f>
        <v>218.39999999999998</v>
      </c>
      <c r="BE20" s="13">
        <f>BD20*VLOOKUP('Données projet'!$B$11,Paramètres!$A$1:$I$89,3,0)*VLOOKUP('Données projet'!$B$11,Paramètres!$A$1:$I$89,5,0)</f>
        <v>122.0856</v>
      </c>
      <c r="BF20" s="13">
        <f t="shared" si="37"/>
        <v>32.160942364346717</v>
      </c>
      <c r="BG20" s="20">
        <f t="shared" si="7"/>
        <v>268.64606128457052</v>
      </c>
      <c r="BH20" s="59">
        <f t="shared" si="8"/>
        <v>561.97939461790384</v>
      </c>
      <c r="BI20" s="59">
        <f ca="1">AVERAGE(OFFSET($BH$3,0,0,'Données projet'!$E$11+1,1))-AVERAGE(OFFSET($H$3,0,0,'Données projet'!$E$11+1,1))</f>
        <v>490.96084572840579</v>
      </c>
      <c r="BJ20" s="59">
        <f t="shared" si="38"/>
        <v>597.91658789908263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29.8</v>
      </c>
      <c r="BY20" s="12">
        <f>IF('Données projet'!$A$114&gt;35,BY19+BX20-CG19,IF(A20&lt;'Données projet'!$A$114,$BV$205^A20,IF(A20='Données projet'!$A$114,'Données projet'!$B$114,BY19+BX20-CG19)))</f>
        <v>151.6</v>
      </c>
      <c r="BZ20" s="13">
        <f>BY20*VLOOKUP('Données projet'!$B$12,Paramètres!$A$1:$I$89,3,0)*VLOOKUP('Données projet'!$B$12,Paramètres!$A$1:$I$89,5,0)</f>
        <v>68.977999999999994</v>
      </c>
      <c r="CA20" s="13">
        <f t="shared" si="39"/>
        <v>19.419442112974096</v>
      </c>
      <c r="CB20" s="20">
        <f t="shared" si="10"/>
        <v>153.95887834676321</v>
      </c>
      <c r="CC20" s="59">
        <f t="shared" si="11"/>
        <v>447.29221168009656</v>
      </c>
      <c r="CD20" s="59">
        <f ca="1">AVERAGE(OFFSET($CC$3,0,0,'Données projet'!$E$12+1,1))-AVERAGE(OFFSET($H$3,0,0,'Données projet'!$E$12+1,1))</f>
        <v>516.24288578650703</v>
      </c>
      <c r="CE20" s="59">
        <f t="shared" si="40"/>
        <v>423.99471649102406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1.2879142384363549</v>
      </c>
      <c r="CN20" s="22">
        <f t="shared" si="12"/>
        <v>1.2879142384363549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23.4</v>
      </c>
      <c r="CT20" s="12">
        <f>IF('Données projet'!$A$140&gt;35,CT19+CS20-DB19,IF(A20&lt;'Données projet'!$A$140,$CQ$205^A20,IF(A20='Données projet'!$A$140,'Données projet'!$B$140,CT19+CS20-DB19)))</f>
        <v>100.80000000000001</v>
      </c>
      <c r="CU20" s="17">
        <f>CT20*VLOOKUP('Données projet'!$B$13,Paramètres!$A$1:$I$89,3,0)*VLOOKUP('Données projet'!$B$13,Paramètres!$A$1:$I$89,5,0)</f>
        <v>45.864000000000004</v>
      </c>
      <c r="CV20" s="13">
        <f t="shared" si="41"/>
        <v>13.540311673175401</v>
      </c>
      <c r="CW20" s="20">
        <f t="shared" si="13"/>
        <v>103.46250949744717</v>
      </c>
      <c r="CX20" s="59">
        <f t="shared" si="14"/>
        <v>396.79584283078049</v>
      </c>
      <c r="CY20" s="59">
        <f ca="1">AVERAGE(OFFSET($CX$3,0,0,'Données projet'!$E$13+1,1))-AVERAGE(OFFSET($H$3,0,0,'Données projet'!$E$13+1,1))</f>
        <v>404.52284278475219</v>
      </c>
      <c r="CZ20" s="59">
        <f t="shared" si="42"/>
        <v>325.2594475455378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48.653280000000002</v>
      </c>
      <c r="DQ20" s="13">
        <f t="shared" si="43"/>
        <v>14.265412607603583</v>
      </c>
      <c r="DR20" s="20">
        <f t="shared" si="16"/>
        <v>109.58338962490957</v>
      </c>
      <c r="DS20" s="59">
        <f t="shared" si="17"/>
        <v>402.91672295824287</v>
      </c>
      <c r="DT20" s="59">
        <f ca="1">AVERAGE(OFFSET($DS$3,0,0,'Données projet'!$E$14+1,1))-AVERAGE(OFFSET($H$3,0,0,'Données projet'!$E$14+1,1))</f>
        <v>317.76403063971492</v>
      </c>
      <c r="DU20" s="59">
        <f t="shared" si="44"/>
        <v>310.10458233575025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17.600000000000001</v>
      </c>
      <c r="EJ20" s="12">
        <f>IF('Données projet'!$A$192&gt;35,EJ19+EI20-ER19,IF(A20&lt;'Données projet'!$A$192,$EG$205^A20,IF(A20='Données projet'!$A$192,'Données projet'!$B$192,EJ19+EI20-ER19)))</f>
        <v>81.2</v>
      </c>
      <c r="EK20" s="17">
        <f>EJ20*VLOOKUP('Données projet'!$B$15,Paramètres!$A$1:$I$89,3,0)*VLOOKUP('Données projet'!$B$15,Paramètres!$A$1:$I$89,5,0)</f>
        <v>38.001600000000003</v>
      </c>
      <c r="EL20" s="13">
        <f t="shared" si="45"/>
        <v>11.467401227090512</v>
      </c>
      <c r="EM20" s="20">
        <f t="shared" si="19"/>
        <v>86.158510470515978</v>
      </c>
      <c r="EN20" s="59">
        <f t="shared" si="20"/>
        <v>379.49184380384929</v>
      </c>
      <c r="EO20" s="59">
        <f ca="1">AVERAGE(OFFSET($EN$3,0,0,'Données projet'!$E$15+1,1))-AVERAGE(OFFSET($H$3,0,0,'Données projet'!$E$15+1,1))</f>
        <v>342.49944586217674</v>
      </c>
      <c r="EP20" s="59">
        <f t="shared" si="46"/>
        <v>282.29766600872563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14.2</v>
      </c>
      <c r="FE20" s="12">
        <f>IF('Données projet'!$A$218&gt;35,FE19+FD20-FM19,IF(A20&lt;'Données projet'!$A$218,$FB$205^A20,IF(A20='Données projet'!$A$218,'Données projet'!$B$218,FE19+FD20-FM19)))</f>
        <v>60.400000000000006</v>
      </c>
      <c r="FF20" s="17">
        <f>FE20*VLOOKUP('Données projet'!$B$16,Paramètres!$A$1:$I$89,3,0)*VLOOKUP('Données projet'!$B$16,Paramètres!$A$1:$I$89,5,0)</f>
        <v>28.267199999999999</v>
      </c>
      <c r="FG20" s="13">
        <f t="shared" si="47"/>
        <v>8.8288784870481614</v>
      </c>
      <c r="FH20" s="20">
        <f t="shared" si="22"/>
        <v>64.609003364942211</v>
      </c>
      <c r="FI20" s="59">
        <f t="shared" si="23"/>
        <v>357.94233669827554</v>
      </c>
      <c r="FJ20" s="59">
        <f ca="1">AVERAGE(OFFSET($FI$3,0,0,'Données projet'!$E$16+1,1))-AVERAGE(OFFSET($H$3,0,0,'Données projet'!$E$16+1,1))</f>
        <v>304.29617570272939</v>
      </c>
      <c r="FK20" s="59">
        <f t="shared" si="48"/>
        <v>246.20695736161576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15.4</v>
      </c>
      <c r="FZ20" s="12">
        <f>IF('Données projet'!$A$244&gt;35,FZ19+FY20-GH19,IF(A20&lt;'Données projet'!$A$244,$FW$205^A20,IF(A20='Données projet'!$A$244,'Données projet'!$B$244,FZ19+FY20-GH19)))</f>
        <v>105.80000000000001</v>
      </c>
      <c r="GA20" s="17">
        <f>FZ20*VLOOKUP('Données projet'!$B$17,Paramètres!$A$1:$I$89,3,0)*VLOOKUP('Données projet'!$B$17,Paramètres!$A$1:$I$89,5,0)</f>
        <v>63.268400000000014</v>
      </c>
      <c r="GB20" s="13">
        <f t="shared" si="49"/>
        <v>17.992054875474441</v>
      </c>
      <c r="GC20" s="20">
        <f t="shared" si="25"/>
        <v>141.52862557478466</v>
      </c>
      <c r="GD20" s="59">
        <f t="shared" si="26"/>
        <v>434.86195890811797</v>
      </c>
      <c r="GE20" s="59">
        <f ca="1">AVERAGE(OFFSET($GD$3,0,0,'Données projet'!$E$17+1,1))-AVERAGE(OFFSET($H$3,0,0,'Données projet'!$E$17+1,1))</f>
        <v>333.16166938019586</v>
      </c>
      <c r="GF20" s="59">
        <f t="shared" si="50"/>
        <v>286.07945871455388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13</v>
      </c>
      <c r="GU20" s="12">
        <f>IF('Données projet'!$A$270&gt;35,GU19+GT20-HC19,IF(A20&lt;'Données projet'!$A$270,$GR$205^A20,IF(A20='Données projet'!$A$270,'Données projet'!$B$270,GU19+GT20-HC19)))</f>
        <v>83</v>
      </c>
      <c r="GV20" s="17">
        <f>GU20*VLOOKUP('Données projet'!$B$18,Paramètres!$A$1:$I$89,3,0)*VLOOKUP('Données projet'!$B$18,Paramètres!$A$1:$I$89,5,0)</f>
        <v>49.634</v>
      </c>
      <c r="GW20" s="13">
        <f t="shared" si="51"/>
        <v>14.519198189037462</v>
      </c>
      <c r="GX20" s="20">
        <f t="shared" si="28"/>
        <v>111.73348684590691</v>
      </c>
      <c r="GY20" s="59">
        <f t="shared" si="29"/>
        <v>405.06682017924021</v>
      </c>
      <c r="GZ20" s="59">
        <f ca="1">AVERAGE(OFFSET($GY$3,0,0,'Données projet'!$E$18+1,1))-AVERAGE(OFFSET($H$3,0,0,'Données projet'!$E$18+1,1))</f>
        <v>288.41846134875794</v>
      </c>
      <c r="HA20" s="59">
        <f t="shared" si="52"/>
        <v>248.93951719818972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269.64423257646359</v>
      </c>
      <c r="T21" s="59">
        <f t="shared" si="34"/>
        <v>161.0819079811821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223</v>
      </c>
      <c r="AG21" s="12">
        <f>VLOOKUP(A21,'Données projet'!$A$61:$I$81,9,0)</f>
        <v>23</v>
      </c>
      <c r="AH21" s="12">
        <f t="array" ref="AH21">INDEX(AG:AG,MIN(IF(ISNUMBER(AG21:AG217),ROW(AG21:AG217),"")))</f>
        <v>23</v>
      </c>
      <c r="AI21" s="13">
        <f>IF('Données projet'!$A$62&gt;35,AI20+AH21-AQ20,IF(A21&lt;'Données projet'!$A$62,$AF$205^A21,IF(A21='Données projet'!$A$62,'Données projet'!$B$62,AI20+AH21-AQ20)))</f>
        <v>223</v>
      </c>
      <c r="AJ21" s="13">
        <f>AI21*VLOOKUP('Données projet'!$B$10,Paramètres!$A$1:$I$89,3,0)*VLOOKUP('Données projet'!$B$10,Paramètres!$A$1:$I$89,5,0)</f>
        <v>139.15199999999999</v>
      </c>
      <c r="AK21" s="13">
        <f t="shared" si="35"/>
        <v>36.102671964783006</v>
      </c>
      <c r="AL21" s="20">
        <f t="shared" si="4"/>
        <v>305.23522033866374</v>
      </c>
      <c r="AM21" s="59">
        <f t="shared" si="5"/>
        <v>598.56855367199705</v>
      </c>
      <c r="AN21" s="59">
        <f ca="1">AVERAGE(OFFSET($AM$3,0,0,'Données projet'!$E$10+1,1))-AVERAGE(OFFSET($H$3,0,0,'Données projet'!$E$10+1,1))</f>
        <v>269.77739619445515</v>
      </c>
      <c r="AO21" s="59">
        <f t="shared" si="36"/>
        <v>347.56964743629885</v>
      </c>
      <c r="AP21" s="15">
        <f>IF(ISNA(VLOOKUP(A21,'Données projet'!$A$61:$I$81,3,0)),0,VLOOKUP(A21,'Données projet'!$A$61:$I$81,3,0))</f>
        <v>2</v>
      </c>
      <c r="AQ21" s="15">
        <f>IF(ISNA(VLOOKUP(A21,'Données projet'!$A$61:$I$81,4,0)),0,VLOOKUP(A21,'Données projet'!$A$61:$I$81,4,0))</f>
        <v>84.3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41.704067321283624</v>
      </c>
      <c r="AW21" s="21">
        <f>EXP(-LN(2)/2)*AW20+(1-EXP(-LN(2)/2))/(LN(2)/2)*AQ21*AT21*VLOOKUP('Données projet'!$B$10,Paramètres!$A$1:$I$89,3,0)*0.475*44/12</f>
        <v>1.5896541457271587</v>
      </c>
      <c r="AX21" s="21">
        <f t="shared" si="6"/>
        <v>43.293721467010783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28.2</v>
      </c>
      <c r="BD21" s="12">
        <f>IF('Données projet'!$A$88&gt;35,BD20+BC21-BL20,IF(A21&lt;'Données projet'!$A$88,$BA$205^A21,IF(A21='Données projet'!$A$88,'Données projet'!$B$88,BD20+BC21-BL20)))</f>
        <v>246.59999999999997</v>
      </c>
      <c r="BE21" s="13">
        <f>BD21*VLOOKUP('Données projet'!$B$11,Paramètres!$A$1:$I$89,3,0)*VLOOKUP('Données projet'!$B$11,Paramètres!$A$1:$I$89,5,0)</f>
        <v>137.84939999999997</v>
      </c>
      <c r="BF21" s="13">
        <f t="shared" si="37"/>
        <v>35.803890229822542</v>
      </c>
      <c r="BG21" s="20">
        <f t="shared" si="7"/>
        <v>302.44614715027416</v>
      </c>
      <c r="BH21" s="59">
        <f t="shared" si="8"/>
        <v>595.77948048360747</v>
      </c>
      <c r="BI21" s="59">
        <f ca="1">AVERAGE(OFFSET($BH$3,0,0,'Données projet'!$E$11+1,1))-AVERAGE(OFFSET($H$3,0,0,'Données projet'!$E$11+1,1))</f>
        <v>490.96084572840579</v>
      </c>
      <c r="BJ21" s="59">
        <f t="shared" si="38"/>
        <v>597.91658789908263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29.8</v>
      </c>
      <c r="BY21" s="12">
        <f>IF('Données projet'!$A$114&gt;35,BY20+BX21-CG20,IF(A21&lt;'Données projet'!$A$114,$BV$205^A21,IF(A21='Données projet'!$A$114,'Données projet'!$B$114,BY20+BX21-CG20)))</f>
        <v>181.4</v>
      </c>
      <c r="BZ21" s="13">
        <f>BY21*VLOOKUP('Données projet'!$B$12,Paramètres!$A$1:$I$89,3,0)*VLOOKUP('Données projet'!$B$12,Paramètres!$A$1:$I$89,5,0)</f>
        <v>82.536999999999992</v>
      </c>
      <c r="CA21" s="13">
        <f t="shared" si="39"/>
        <v>22.756362221126093</v>
      </c>
      <c r="CB21" s="20">
        <f t="shared" si="10"/>
        <v>183.3859392017946</v>
      </c>
      <c r="CC21" s="59">
        <f t="shared" si="11"/>
        <v>476.71927253512791</v>
      </c>
      <c r="CD21" s="59">
        <f ca="1">AVERAGE(OFFSET($CC$3,0,0,'Données projet'!$E$12+1,1))-AVERAGE(OFFSET($H$3,0,0,'Données projet'!$E$12+1,1))</f>
        <v>516.24288578650703</v>
      </c>
      <c r="CE21" s="59">
        <f t="shared" si="40"/>
        <v>423.99471649102406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0.91069289158505462</v>
      </c>
      <c r="CN21" s="22">
        <f t="shared" si="12"/>
        <v>0.91069289158505462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23.4</v>
      </c>
      <c r="CT21" s="12">
        <f>IF('Données projet'!$A$140&gt;35,CT20+CS21-DB20,IF(A21&lt;'Données projet'!$A$140,$CQ$205^A21,IF(A21='Données projet'!$A$140,'Données projet'!$B$140,CT20+CS21-DB20)))</f>
        <v>124.20000000000002</v>
      </c>
      <c r="CU21" s="17">
        <f>CT21*VLOOKUP('Données projet'!$B$13,Paramètres!$A$1:$I$89,3,0)*VLOOKUP('Données projet'!$B$13,Paramètres!$A$1:$I$89,5,0)</f>
        <v>56.51100000000001</v>
      </c>
      <c r="CV21" s="13">
        <f t="shared" si="41"/>
        <v>16.283088264911321</v>
      </c>
      <c r="CW21" s="20">
        <f t="shared" si="13"/>
        <v>126.78303706138722</v>
      </c>
      <c r="CX21" s="59">
        <f t="shared" si="14"/>
        <v>420.11637039472055</v>
      </c>
      <c r="CY21" s="59">
        <f ca="1">AVERAGE(OFFSET($CX$3,0,0,'Données projet'!$E$13+1,1))-AVERAGE(OFFSET($H$3,0,0,'Données projet'!$E$13+1,1))</f>
        <v>404.52284278475219</v>
      </c>
      <c r="CZ21" s="59">
        <f t="shared" si="42"/>
        <v>325.2594475455378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61.139520000000005</v>
      </c>
      <c r="DQ21" s="13">
        <f t="shared" si="43"/>
        <v>17.456059195341496</v>
      </c>
      <c r="DR21" s="20">
        <f t="shared" si="16"/>
        <v>136.88730043188644</v>
      </c>
      <c r="DS21" s="59">
        <f t="shared" si="17"/>
        <v>430.22063376521976</v>
      </c>
      <c r="DT21" s="59">
        <f ca="1">AVERAGE(OFFSET($DS$3,0,0,'Données projet'!$E$14+1,1))-AVERAGE(OFFSET($H$3,0,0,'Données projet'!$E$14+1,1))</f>
        <v>317.76403063971492</v>
      </c>
      <c r="DU21" s="59">
        <f t="shared" si="44"/>
        <v>310.10458233575025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17.600000000000001</v>
      </c>
      <c r="EJ21" s="12">
        <f>IF('Données projet'!$A$192&gt;35,EJ20+EI21-ER20,IF(A21&lt;'Données projet'!$A$192,$EG$205^A21,IF(A21='Données projet'!$A$192,'Données projet'!$B$192,EJ20+EI21-ER20)))</f>
        <v>98.800000000000011</v>
      </c>
      <c r="EK21" s="17">
        <f>EJ21*VLOOKUP('Données projet'!$B$15,Paramètres!$A$1:$I$89,3,0)*VLOOKUP('Données projet'!$B$15,Paramètres!$A$1:$I$89,5,0)</f>
        <v>46.238400000000006</v>
      </c>
      <c r="EL21" s="13">
        <f t="shared" si="45"/>
        <v>13.637932508790355</v>
      </c>
      <c r="EM21" s="20">
        <f t="shared" si="19"/>
        <v>104.28461245280988</v>
      </c>
      <c r="EN21" s="59">
        <f t="shared" si="20"/>
        <v>397.6179457861432</v>
      </c>
      <c r="EO21" s="59">
        <f ca="1">AVERAGE(OFFSET($EN$3,0,0,'Données projet'!$E$15+1,1))-AVERAGE(OFFSET($H$3,0,0,'Données projet'!$E$15+1,1))</f>
        <v>342.49944586217674</v>
      </c>
      <c r="EP21" s="59">
        <f t="shared" si="46"/>
        <v>282.29766600872563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14.2</v>
      </c>
      <c r="FE21" s="12">
        <f>IF('Données projet'!$A$218&gt;35,FE20+FD21-FM20,IF(A21&lt;'Données projet'!$A$218,$FB$205^A21,IF(A21='Données projet'!$A$218,'Données projet'!$B$218,FE20+FD21-FM20)))</f>
        <v>74.600000000000009</v>
      </c>
      <c r="FF21" s="17">
        <f>FE21*VLOOKUP('Données projet'!$B$16,Paramètres!$A$1:$I$89,3,0)*VLOOKUP('Données projet'!$B$16,Paramètres!$A$1:$I$89,5,0)</f>
        <v>34.912800000000004</v>
      </c>
      <c r="FG21" s="13">
        <f t="shared" si="47"/>
        <v>10.639796671768609</v>
      </c>
      <c r="FH21" s="20">
        <f t="shared" si="22"/>
        <v>79.337439203330334</v>
      </c>
      <c r="FI21" s="59">
        <f t="shared" si="23"/>
        <v>372.67077253666366</v>
      </c>
      <c r="FJ21" s="59">
        <f ca="1">AVERAGE(OFFSET($FI$3,0,0,'Données projet'!$E$16+1,1))-AVERAGE(OFFSET($H$3,0,0,'Données projet'!$E$16+1,1))</f>
        <v>304.29617570272939</v>
      </c>
      <c r="FK21" s="59">
        <f t="shared" si="48"/>
        <v>246.20695736161576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15.4</v>
      </c>
      <c r="FZ21" s="12">
        <f>IF('Données projet'!$A$244&gt;35,FZ20+FY21-GH20,IF(A21&lt;'Données projet'!$A$244,$FW$205^A21,IF(A21='Données projet'!$A$244,'Données projet'!$B$244,FZ20+FY21-GH20)))</f>
        <v>121.20000000000002</v>
      </c>
      <c r="GA21" s="17">
        <f>FZ21*VLOOKUP('Données projet'!$B$17,Paramètres!$A$1:$I$89,3,0)*VLOOKUP('Données projet'!$B$17,Paramètres!$A$1:$I$89,5,0)</f>
        <v>72.47760000000001</v>
      </c>
      <c r="GB21" s="13">
        <f t="shared" si="49"/>
        <v>20.287481925986448</v>
      </c>
      <c r="GC21" s="20">
        <f t="shared" si="25"/>
        <v>161.5658510210931</v>
      </c>
      <c r="GD21" s="59">
        <f t="shared" si="26"/>
        <v>454.89918435442644</v>
      </c>
      <c r="GE21" s="59">
        <f ca="1">AVERAGE(OFFSET($GD$3,0,0,'Données projet'!$E$17+1,1))-AVERAGE(OFFSET($H$3,0,0,'Données projet'!$E$17+1,1))</f>
        <v>333.16166938019586</v>
      </c>
      <c r="GF21" s="59">
        <f t="shared" si="50"/>
        <v>286.07945871455388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13</v>
      </c>
      <c r="GU21" s="12">
        <f>IF('Données projet'!$A$270&gt;35,GU20+GT21-HC20,IF(A21&lt;'Données projet'!$A$270,$GR$205^A21,IF(A21='Données projet'!$A$270,'Données projet'!$B$270,GU20+GT21-HC20)))</f>
        <v>96</v>
      </c>
      <c r="GV21" s="17">
        <f>GU21*VLOOKUP('Données projet'!$B$18,Paramètres!$A$1:$I$89,3,0)*VLOOKUP('Données projet'!$B$18,Paramètres!$A$1:$I$89,5,0)</f>
        <v>57.408000000000008</v>
      </c>
      <c r="GW21" s="13">
        <f t="shared" si="51"/>
        <v>16.511255298579947</v>
      </c>
      <c r="GX21" s="20">
        <f t="shared" si="28"/>
        <v>128.74270297836009</v>
      </c>
      <c r="GY21" s="59">
        <f t="shared" si="29"/>
        <v>422.07603631169343</v>
      </c>
      <c r="GZ21" s="59">
        <f ca="1">AVERAGE(OFFSET($GY$3,0,0,'Données projet'!$E$18+1,1))-AVERAGE(OFFSET($H$3,0,0,'Données projet'!$E$18+1,1))</f>
        <v>288.41846134875794</v>
      </c>
      <c r="HA21" s="59">
        <f t="shared" si="52"/>
        <v>248.93951719818972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269.64423257646359</v>
      </c>
      <c r="T22" s="59">
        <f t="shared" si="34"/>
        <v>161.0819079811821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19.216666666666669</v>
      </c>
      <c r="AI22" s="13">
        <f>IF('Données projet'!$A$62&gt;35,AI21+AH22-AQ21,IF(A22&lt;'Données projet'!$A$62,$AF$205^A22,IF(A22='Données projet'!$A$62,'Données projet'!$B$62,AI21+AH22-AQ21)))</f>
        <v>157.91666666666669</v>
      </c>
      <c r="AJ22" s="13">
        <f>AI22*VLOOKUP('Données projet'!$B$10,Paramètres!$A$1:$I$89,3,0)*VLOOKUP('Données projet'!$B$10,Paramètres!$A$1:$I$89,5,0)</f>
        <v>98.54000000000002</v>
      </c>
      <c r="AK22" s="13">
        <f t="shared" si="35"/>
        <v>26.613875509207226</v>
      </c>
      <c r="AL22" s="20">
        <f t="shared" si="4"/>
        <v>217.97633317853592</v>
      </c>
      <c r="AM22" s="59">
        <f t="shared" si="5"/>
        <v>511.30966651186924</v>
      </c>
      <c r="AN22" s="59">
        <f ca="1">AVERAGE(OFFSET($AM$3,0,0,'Données projet'!$E$10+1,1))-AVERAGE(OFFSET($H$3,0,0,'Données projet'!$E$10+1,1))</f>
        <v>269.77739619445515</v>
      </c>
      <c r="AO22" s="59">
        <f t="shared" si="36"/>
        <v>347.56964743629885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40.563667407261541</v>
      </c>
      <c r="AW22" s="21">
        <f>EXP(-LN(2)/2)*AW21+(1-EXP(-LN(2)/2))/(LN(2)/2)*AQ22*AT22*VLOOKUP('Données projet'!$B$10,Paramètres!$A$1:$I$89,3,0)*0.475*44/12</f>
        <v>1.1240552261849821</v>
      </c>
      <c r="AX22" s="21">
        <f t="shared" si="6"/>
        <v>41.687722633446526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28.2</v>
      </c>
      <c r="BD22" s="12">
        <f>IF('Données projet'!$A$88&gt;35,BD21+BC22-BL21,IF(A22&lt;'Données projet'!$A$88,$BA$205^A22,IF(A22='Données projet'!$A$88,'Données projet'!$B$88,BD21+BC22-BL21)))</f>
        <v>274.79999999999995</v>
      </c>
      <c r="BE22" s="13">
        <f>BD22*VLOOKUP('Données projet'!$B$11,Paramètres!$A$1:$I$89,3,0)*VLOOKUP('Données projet'!$B$11,Paramètres!$A$1:$I$89,5,0)</f>
        <v>153.61319999999998</v>
      </c>
      <c r="BF22" s="13">
        <f t="shared" si="37"/>
        <v>39.398557339898318</v>
      </c>
      <c r="BG22" s="20">
        <f t="shared" si="7"/>
        <v>336.16214403365615</v>
      </c>
      <c r="BH22" s="59">
        <f t="shared" si="8"/>
        <v>629.49547736698946</v>
      </c>
      <c r="BI22" s="59">
        <f ca="1">AVERAGE(OFFSET($BH$3,0,0,'Données projet'!$E$11+1,1))-AVERAGE(OFFSET($H$3,0,0,'Données projet'!$E$11+1,1))</f>
        <v>490.96084572840579</v>
      </c>
      <c r="BJ22" s="59">
        <f t="shared" si="38"/>
        <v>597.91658789908263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29.8</v>
      </c>
      <c r="BY22" s="12">
        <f>IF('Données projet'!$A$114&gt;35,BY21+BX22-CG21,IF(A22&lt;'Données projet'!$A$114,$BV$205^A22,IF(A22='Données projet'!$A$114,'Données projet'!$B$114,BY21+BX22-CG21)))</f>
        <v>211.20000000000002</v>
      </c>
      <c r="BZ22" s="13">
        <f>BY22*VLOOKUP('Données projet'!$B$12,Paramètres!$A$1:$I$89,3,0)*VLOOKUP('Données projet'!$B$12,Paramètres!$A$1:$I$89,5,0)</f>
        <v>96.096000000000004</v>
      </c>
      <c r="CA22" s="13">
        <f t="shared" si="39"/>
        <v>26.029778784173352</v>
      </c>
      <c r="CB22" s="20">
        <f t="shared" si="10"/>
        <v>212.70239804910193</v>
      </c>
      <c r="CC22" s="59">
        <f t="shared" si="11"/>
        <v>506.03573138243524</v>
      </c>
      <c r="CD22" s="59">
        <f ca="1">AVERAGE(OFFSET($CC$3,0,0,'Données projet'!$E$12+1,1))-AVERAGE(OFFSET($H$3,0,0,'Données projet'!$E$12+1,1))</f>
        <v>516.24288578650703</v>
      </c>
      <c r="CE22" s="59">
        <f t="shared" si="40"/>
        <v>423.99471649102406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0.64395711921817755</v>
      </c>
      <c r="CN22" s="22">
        <f t="shared" si="12"/>
        <v>0.64395711921817755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23.4</v>
      </c>
      <c r="CT22" s="12">
        <f>IF('Données projet'!$A$140&gt;35,CT21+CS22-DB21,IF(A22&lt;'Données projet'!$A$140,$CQ$205^A22,IF(A22='Données projet'!$A$140,'Données projet'!$B$140,CT21+CS22-DB21)))</f>
        <v>147.60000000000002</v>
      </c>
      <c r="CU22" s="17">
        <f>CT22*VLOOKUP('Données projet'!$B$13,Paramètres!$A$1:$I$89,3,0)*VLOOKUP('Données projet'!$B$13,Paramètres!$A$1:$I$89,5,0)</f>
        <v>67.158000000000001</v>
      </c>
      <c r="CV22" s="13">
        <f t="shared" si="41"/>
        <v>18.965995379979955</v>
      </c>
      <c r="CW22" s="20">
        <f t="shared" si="13"/>
        <v>149.99929195346508</v>
      </c>
      <c r="CX22" s="59">
        <f t="shared" si="14"/>
        <v>443.33262528679836</v>
      </c>
      <c r="CY22" s="59">
        <f ca="1">AVERAGE(OFFSET($CX$3,0,0,'Données projet'!$E$13+1,1))-AVERAGE(OFFSET($H$3,0,0,'Données projet'!$E$13+1,1))</f>
        <v>404.52284278475219</v>
      </c>
      <c r="CZ22" s="59">
        <f t="shared" si="42"/>
        <v>325.2594475455378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73.62576</v>
      </c>
      <c r="DQ22" s="13">
        <f t="shared" si="43"/>
        <v>20.571198174996731</v>
      </c>
      <c r="DR22" s="20">
        <f t="shared" si="16"/>
        <v>164.05970215478595</v>
      </c>
      <c r="DS22" s="59">
        <f t="shared" si="17"/>
        <v>457.39303548811927</v>
      </c>
      <c r="DT22" s="59">
        <f ca="1">AVERAGE(OFFSET($DS$3,0,0,'Données projet'!$E$14+1,1))-AVERAGE(OFFSET($H$3,0,0,'Données projet'!$E$14+1,1))</f>
        <v>317.76403063971492</v>
      </c>
      <c r="DU22" s="59">
        <f t="shared" si="44"/>
        <v>310.10458233575025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17.600000000000001</v>
      </c>
      <c r="EJ22" s="12">
        <f>IF('Données projet'!$A$192&gt;35,EJ21+EI22-ER21,IF(A22&lt;'Données projet'!$A$192,$EG$205^A22,IF(A22='Données projet'!$A$192,'Données projet'!$B$192,EJ21+EI22-ER21)))</f>
        <v>116.4</v>
      </c>
      <c r="EK22" s="17">
        <f>EJ22*VLOOKUP('Données projet'!$B$15,Paramètres!$A$1:$I$89,3,0)*VLOOKUP('Données projet'!$B$15,Paramètres!$A$1:$I$89,5,0)</f>
        <v>54.475200000000008</v>
      </c>
      <c r="EL22" s="13">
        <f t="shared" si="45"/>
        <v>15.763670703256032</v>
      </c>
      <c r="EM22" s="20">
        <f t="shared" si="19"/>
        <v>122.33269980817094</v>
      </c>
      <c r="EN22" s="59">
        <f t="shared" si="20"/>
        <v>415.66603314150427</v>
      </c>
      <c r="EO22" s="59">
        <f ca="1">AVERAGE(OFFSET($EN$3,0,0,'Données projet'!$E$15+1,1))-AVERAGE(OFFSET($H$3,0,0,'Données projet'!$E$15+1,1))</f>
        <v>342.49944586217674</v>
      </c>
      <c r="EP22" s="59">
        <f t="shared" si="46"/>
        <v>282.29766600872563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14.2</v>
      </c>
      <c r="FE22" s="12">
        <f>IF('Données projet'!$A$218&gt;35,FE21+FD22-FM21,IF(A22&lt;'Données projet'!$A$218,$FB$205^A22,IF(A22='Données projet'!$A$218,'Données projet'!$B$218,FE21+FD22-FM21)))</f>
        <v>88.800000000000011</v>
      </c>
      <c r="FF22" s="17">
        <f>FE22*VLOOKUP('Données projet'!$B$16,Paramètres!$A$1:$I$89,3,0)*VLOOKUP('Données projet'!$B$16,Paramètres!$A$1:$I$89,5,0)</f>
        <v>41.558400000000006</v>
      </c>
      <c r="FG22" s="13">
        <f t="shared" si="47"/>
        <v>12.410777715459892</v>
      </c>
      <c r="FH22" s="20">
        <f t="shared" si="22"/>
        <v>93.996317854425982</v>
      </c>
      <c r="FI22" s="59">
        <f t="shared" si="23"/>
        <v>387.32965118775928</v>
      </c>
      <c r="FJ22" s="59">
        <f ca="1">AVERAGE(OFFSET($FI$3,0,0,'Données projet'!$E$16+1,1))-AVERAGE(OFFSET($H$3,0,0,'Données projet'!$E$16+1,1))</f>
        <v>304.29617570272939</v>
      </c>
      <c r="FK22" s="59">
        <f t="shared" si="48"/>
        <v>246.20695736161576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15.4</v>
      </c>
      <c r="FZ22" s="12">
        <f>IF('Données projet'!$A$244&gt;35,FZ21+FY22-GH21,IF(A22&lt;'Données projet'!$A$244,$FW$205^A22,IF(A22='Données projet'!$A$244,'Données projet'!$B$244,FZ21+FY22-GH21)))</f>
        <v>136.60000000000002</v>
      </c>
      <c r="GA22" s="17">
        <f>FZ22*VLOOKUP('Données projet'!$B$17,Paramètres!$A$1:$I$89,3,0)*VLOOKUP('Données projet'!$B$17,Paramètres!$A$1:$I$89,5,0)</f>
        <v>81.686800000000019</v>
      </c>
      <c r="GB22" s="13">
        <f t="shared" si="49"/>
        <v>22.549113311372079</v>
      </c>
      <c r="GC22" s="20">
        <f t="shared" si="25"/>
        <v>181.54421568397308</v>
      </c>
      <c r="GD22" s="59">
        <f t="shared" si="26"/>
        <v>474.87754901730636</v>
      </c>
      <c r="GE22" s="59">
        <f ca="1">AVERAGE(OFFSET($GD$3,0,0,'Données projet'!$E$17+1,1))-AVERAGE(OFFSET($H$3,0,0,'Données projet'!$E$17+1,1))</f>
        <v>333.16166938019586</v>
      </c>
      <c r="GF22" s="59">
        <f t="shared" si="50"/>
        <v>286.07945871455388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13</v>
      </c>
      <c r="GU22" s="12">
        <f>IF('Données projet'!$A$270&gt;35,GU21+GT22-HC21,IF(A22&lt;'Données projet'!$A$270,$GR$205^A22,IF(A22='Données projet'!$A$270,'Données projet'!$B$270,GU21+GT22-HC21)))</f>
        <v>109</v>
      </c>
      <c r="GV22" s="17">
        <f>GU22*VLOOKUP('Données projet'!$B$18,Paramètres!$A$1:$I$89,3,0)*VLOOKUP('Données projet'!$B$18,Paramètres!$A$1:$I$89,5,0)</f>
        <v>65.182000000000002</v>
      </c>
      <c r="GW22" s="13">
        <f t="shared" si="51"/>
        <v>18.472058045906227</v>
      </c>
      <c r="GX22" s="20">
        <f t="shared" si="28"/>
        <v>145.69748442995333</v>
      </c>
      <c r="GY22" s="59">
        <f t="shared" si="29"/>
        <v>439.03081776328668</v>
      </c>
      <c r="GZ22" s="59">
        <f ca="1">AVERAGE(OFFSET($GY$3,0,0,'Données projet'!$E$18+1,1))-AVERAGE(OFFSET($H$3,0,0,'Données projet'!$E$18+1,1))</f>
        <v>288.41846134875794</v>
      </c>
      <c r="HA22" s="59">
        <f t="shared" si="52"/>
        <v>248.93951719818972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269.64423257646359</v>
      </c>
      <c r="T23" s="59">
        <f t="shared" si="34"/>
        <v>161.0819079811821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19.216666666666669</v>
      </c>
      <c r="AI23" s="13">
        <f>IF('Données projet'!$A$62&gt;35,AI22+AH23-AQ22,IF(A23&lt;'Données projet'!$A$62,$AF$205^A23,IF(A23='Données projet'!$A$62,'Données projet'!$B$62,AI22+AH23-AQ22)))</f>
        <v>177.13333333333335</v>
      </c>
      <c r="AJ23" s="13">
        <f>AI23*VLOOKUP('Données projet'!$B$10,Paramètres!$A$1:$I$89,3,0)*VLOOKUP('Données projet'!$B$10,Paramètres!$A$1:$I$89,5,0)</f>
        <v>110.5312</v>
      </c>
      <c r="AK23" s="13">
        <f t="shared" si="35"/>
        <v>29.456104323655921</v>
      </c>
      <c r="AL23" s="20">
        <f t="shared" si="4"/>
        <v>243.81122169703403</v>
      </c>
      <c r="AM23" s="59">
        <f t="shared" si="5"/>
        <v>537.14455503036731</v>
      </c>
      <c r="AN23" s="59">
        <f ca="1">AVERAGE(OFFSET($AM$3,0,0,'Données projet'!$E$10+1,1))-AVERAGE(OFFSET($H$3,0,0,'Données projet'!$E$10+1,1))</f>
        <v>269.77739619445515</v>
      </c>
      <c r="AO23" s="59">
        <f t="shared" si="36"/>
        <v>347.56964743629885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39.454451788859416</v>
      </c>
      <c r="AW23" s="21">
        <f>EXP(-LN(2)/2)*AW22+(1-EXP(-LN(2)/2))/(LN(2)/2)*AQ23*AT23*VLOOKUP('Données projet'!$B$10,Paramètres!$A$1:$I$89,3,0)*0.475*44/12</f>
        <v>0.79482707286357934</v>
      </c>
      <c r="AX23" s="21">
        <f t="shared" si="6"/>
        <v>40.249278861722992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303</v>
      </c>
      <c r="BB23" s="12">
        <f>VLOOKUP(A23,'Données projet'!$A$87:$I$107,9,0)</f>
        <v>28.2</v>
      </c>
      <c r="BC23" s="12">
        <f t="array" ref="BC23">INDEX(BB:BB,MIN(IF(ISNUMBER(BB23:BB219),ROW(BB23:BB219),"")))</f>
        <v>28.2</v>
      </c>
      <c r="BD23" s="12">
        <f>IF('Données projet'!$A$88&gt;35,BD22+BC23-BL22,IF(A23&lt;'Données projet'!$A$88,$BA$205^A23,IF(A23='Données projet'!$A$88,'Données projet'!$B$88,BD22+BC23-BL22)))</f>
        <v>302.99999999999994</v>
      </c>
      <c r="BE23" s="13">
        <f>BD23*VLOOKUP('Données projet'!$B$11,Paramètres!$A$1:$I$89,3,0)*VLOOKUP('Données projet'!$B$11,Paramètres!$A$1:$I$89,5,0)</f>
        <v>169.37699999999995</v>
      </c>
      <c r="BF23" s="13">
        <f t="shared" si="37"/>
        <v>42.950462509094685</v>
      </c>
      <c r="BG23" s="20">
        <f t="shared" si="7"/>
        <v>369.80366387000646</v>
      </c>
      <c r="BH23" s="59">
        <f t="shared" si="8"/>
        <v>663.13699720333977</v>
      </c>
      <c r="BI23" s="59">
        <f ca="1">AVERAGE(OFFSET($BH$3,0,0,'Données projet'!$E$11+1,1))-AVERAGE(OFFSET($H$3,0,0,'Données projet'!$E$11+1,1))</f>
        <v>490.96084572840579</v>
      </c>
      <c r="BJ23" s="59">
        <f t="shared" si="38"/>
        <v>597.91658789908263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27.215467735643657</v>
      </c>
      <c r="BS23" s="22">
        <f t="shared" si="9"/>
        <v>27.215467735643657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241</v>
      </c>
      <c r="BW23" s="12">
        <f>VLOOKUP(A23,'Données projet'!$A$113:$I$133,9,0)</f>
        <v>29.8</v>
      </c>
      <c r="BX23" s="12">
        <f t="array" ref="BX23">INDEX(BW:BW,MIN(IF(ISNUMBER(BW23:BW219),ROW(BW23:BW219),"")))</f>
        <v>29.8</v>
      </c>
      <c r="BY23" s="12">
        <f>IF('Données projet'!$A$114&gt;35,BY22+BX23-CG22,IF(A23&lt;'Données projet'!$A$114,$BV$205^A23,IF(A23='Données projet'!$A$114,'Données projet'!$B$114,BY22+BX23-CG22)))</f>
        <v>241.00000000000003</v>
      </c>
      <c r="BZ23" s="13">
        <f>BY23*VLOOKUP('Données projet'!$B$12,Paramètres!$A$1:$I$89,3,0)*VLOOKUP('Données projet'!$B$12,Paramètres!$A$1:$I$89,5,0)</f>
        <v>109.65500000000002</v>
      </c>
      <c r="CA23" s="13">
        <f t="shared" si="39"/>
        <v>29.249685026900313</v>
      </c>
      <c r="CB23" s="20">
        <f t="shared" si="10"/>
        <v>241.92565975518471</v>
      </c>
      <c r="CC23" s="59">
        <f t="shared" si="11"/>
        <v>535.25899308851808</v>
      </c>
      <c r="CD23" s="59">
        <f ca="1">AVERAGE(OFFSET($CC$3,0,0,'Données projet'!$E$12+1,1))-AVERAGE(OFFSET($H$3,0,0,'Données projet'!$E$12+1,1))</f>
        <v>516.24288578650703</v>
      </c>
      <c r="CE23" s="59">
        <f t="shared" si="40"/>
        <v>423.99471649102406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98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0.55000000000000004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32.405233871095938</v>
      </c>
      <c r="CM23" s="21">
        <f>EXP(-LN(2)/2)*CM22+(1-EXP(-LN(2)/2))/(LN(2)/2)*CG23*CJ23*VLOOKUP('Données projet'!$B$12,Paramètres!$A$1:$I$89,3,0)*0.475*44/12</f>
        <v>0.45534644579252742</v>
      </c>
      <c r="CN23" s="22">
        <f t="shared" si="12"/>
        <v>32.860580316888466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171</v>
      </c>
      <c r="CR23" s="12">
        <f>VLOOKUP(A23,'Données projet'!$A$139:$I$159,9,0)</f>
        <v>23.4</v>
      </c>
      <c r="CS23" s="12">
        <f t="array" ref="CS23">INDEX(CR:CR,MIN(IF(ISNUMBER(CR23:CR219),ROW(CR23:CR219),"")))</f>
        <v>23.4</v>
      </c>
      <c r="CT23" s="12">
        <f>IF('Données projet'!$A$140&gt;35,CT22+CS23-DB22,IF(A23&lt;'Données projet'!$A$140,$CQ$205^A23,IF(A23='Données projet'!$A$140,'Données projet'!$B$140,CT22+CS23-DB22)))</f>
        <v>171.00000000000003</v>
      </c>
      <c r="CU23" s="17">
        <f>CT23*VLOOKUP('Données projet'!$B$13,Paramètres!$A$1:$I$89,3,0)*VLOOKUP('Données projet'!$B$13,Paramètres!$A$1:$I$89,5,0)</f>
        <v>77.805000000000007</v>
      </c>
      <c r="CV23" s="13">
        <f t="shared" si="41"/>
        <v>21.599629319361501</v>
      </c>
      <c r="CW23" s="20">
        <f t="shared" si="13"/>
        <v>173.12972939788793</v>
      </c>
      <c r="CX23" s="59">
        <f t="shared" si="14"/>
        <v>466.46306273122127</v>
      </c>
      <c r="CY23" s="59">
        <f ca="1">AVERAGE(OFFSET($CX$3,0,0,'Données projet'!$E$13+1,1))-AVERAGE(OFFSET($H$3,0,0,'Données projet'!$E$13+1,1))</f>
        <v>404.52284278475219</v>
      </c>
      <c r="CZ23" s="59">
        <f t="shared" si="42"/>
        <v>325.2594475455378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59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1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30.394776027097976</v>
      </c>
      <c r="DI23" s="22">
        <f t="shared" si="15"/>
        <v>30.394776027097976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86.111999999999995</v>
      </c>
      <c r="DQ23" s="13">
        <f t="shared" si="43"/>
        <v>23.625136642852297</v>
      </c>
      <c r="DR23" s="20">
        <f t="shared" si="16"/>
        <v>191.12551298630106</v>
      </c>
      <c r="DS23" s="59">
        <f t="shared" si="17"/>
        <v>484.4588463196344</v>
      </c>
      <c r="DT23" s="59">
        <f ca="1">AVERAGE(OFFSET($DS$3,0,0,'Données projet'!$E$14+1,1))-AVERAGE(OFFSET($H$3,0,0,'Données projet'!$E$14+1,1))</f>
        <v>317.76403063971492</v>
      </c>
      <c r="DU23" s="59">
        <f t="shared" si="44"/>
        <v>310.10458233575025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134</v>
      </c>
      <c r="EH23" s="12">
        <f>VLOOKUP(A23,'Données projet'!$A$191:$I$211,9,0)</f>
        <v>17.600000000000001</v>
      </c>
      <c r="EI23" s="12">
        <f t="array" ref="EI23">INDEX(EH:EH,MIN(IF(ISNUMBER(EH23:EH219),ROW(EH23:EH219),"")))</f>
        <v>17.600000000000001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62.711999999999996</v>
      </c>
      <c r="EL23" s="13">
        <f t="shared" si="45"/>
        <v>17.85217356216183</v>
      </c>
      <c r="EM23" s="20">
        <f t="shared" si="19"/>
        <v>140.31593562076515</v>
      </c>
      <c r="EN23" s="59">
        <f t="shared" si="20"/>
        <v>433.64926895409849</v>
      </c>
      <c r="EO23" s="59">
        <f ca="1">AVERAGE(OFFSET($EN$3,0,0,'Données projet'!$E$15+1,1))-AVERAGE(OFFSET($H$3,0,0,'Données projet'!$E$15+1,1))</f>
        <v>342.49944586217674</v>
      </c>
      <c r="EP23" s="59">
        <f t="shared" si="46"/>
        <v>282.29766600872563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1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2.6494235762119298</v>
      </c>
      <c r="EY23" s="22">
        <f t="shared" si="21"/>
        <v>2.6494235762119298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103</v>
      </c>
      <c r="FC23" s="12">
        <f>VLOOKUP(A23,'Données projet'!$A$217:$I$237,9,0)</f>
        <v>14.2</v>
      </c>
      <c r="FD23" s="12">
        <f t="array" ref="FD23">INDEX(FC:FC,MIN(IF(ISNUMBER(FC23:FC219),ROW(FC23:FC219),"")))</f>
        <v>14.2</v>
      </c>
      <c r="FE23" s="12">
        <f>IF('Données projet'!$A$218&gt;35,FE22+FD23-FM22,IF(A23&lt;'Données projet'!$A$218,$FB$205^A23,IF(A23='Données projet'!$A$218,'Données projet'!$B$218,FE22+FD23-FM22)))</f>
        <v>103.00000000000001</v>
      </c>
      <c r="FF23" s="17">
        <f>FE23*VLOOKUP('Données projet'!$B$16,Paramètres!$A$1:$I$89,3,0)*VLOOKUP('Données projet'!$B$16,Paramètres!$A$1:$I$89,5,0)</f>
        <v>48.204000000000008</v>
      </c>
      <c r="FG23" s="13">
        <f t="shared" si="47"/>
        <v>14.148951972009984</v>
      </c>
      <c r="FH23" s="20">
        <f t="shared" si="22"/>
        <v>108.59805801791741</v>
      </c>
      <c r="FI23" s="59">
        <f t="shared" si="23"/>
        <v>401.93139135125074</v>
      </c>
      <c r="FJ23" s="59">
        <f ca="1">AVERAGE(OFFSET($FI$3,0,0,'Données projet'!$E$16+1,1))-AVERAGE(OFFSET($H$3,0,0,'Données projet'!$E$16+1,1))</f>
        <v>304.29617570272939</v>
      </c>
      <c r="FK23" s="59">
        <f t="shared" si="48"/>
        <v>246.20695736161576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152</v>
      </c>
      <c r="FX23" s="12">
        <f>VLOOKUP(A23,'Données projet'!$A$243:$I$263,9,0)</f>
        <v>15.4</v>
      </c>
      <c r="FY23" s="12">
        <f t="array" ref="FY23">INDEX(FX:FX,MIN(IF(ISNUMBER(FX23:FX219),ROW(FX23:FX219),"")))</f>
        <v>15.4</v>
      </c>
      <c r="FZ23" s="12">
        <f>IF('Données projet'!$A$244&gt;35,FZ22+FY23-GH22,IF(A23&lt;'Données projet'!$A$244,$FW$205^A23,IF(A23='Données projet'!$A$244,'Données projet'!$B$244,FZ22+FY23-GH22)))</f>
        <v>152.00000000000003</v>
      </c>
      <c r="GA23" s="17">
        <f>FZ23*VLOOKUP('Données projet'!$B$17,Paramètres!$A$1:$I$89,3,0)*VLOOKUP('Données projet'!$B$17,Paramètres!$A$1:$I$89,5,0)</f>
        <v>90.896000000000029</v>
      </c>
      <c r="GB23" s="13">
        <f t="shared" si="49"/>
        <v>24.781193872187952</v>
      </c>
      <c r="GC23" s="20">
        <f t="shared" si="25"/>
        <v>201.47111266072739</v>
      </c>
      <c r="GD23" s="59">
        <f t="shared" si="26"/>
        <v>494.8044459940607</v>
      </c>
      <c r="GE23" s="59">
        <f ca="1">AVERAGE(OFFSET($GD$3,0,0,'Données projet'!$E$17+1,1))-AVERAGE(OFFSET($H$3,0,0,'Données projet'!$E$17+1,1))</f>
        <v>333.16166938019586</v>
      </c>
      <c r="GF23" s="59">
        <f t="shared" si="50"/>
        <v>286.07945871455388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42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1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28.437146384674719</v>
      </c>
      <c r="GO23" s="21">
        <f t="shared" si="27"/>
        <v>28.437146384674719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122</v>
      </c>
      <c r="GS23" s="12">
        <f>VLOOKUP(A23,'Données projet'!$A$269:$I$289,9,0)</f>
        <v>13</v>
      </c>
      <c r="GT23" s="12">
        <f t="array" ref="GT23">INDEX(GS:GS,MIN(IF(ISNUMBER(GS23:GS219),ROW(GS23:GS219),"")))</f>
        <v>13</v>
      </c>
      <c r="GU23" s="12">
        <f>IF('Données projet'!$A$270&gt;35,GU22+GT23-HC22,IF(A23&lt;'Données projet'!$A$270,$GR$205^A23,IF(A23='Données projet'!$A$270,'Données projet'!$B$270,GU22+GT23-HC22)))</f>
        <v>122</v>
      </c>
      <c r="GV23" s="17">
        <f>GU23*VLOOKUP('Données projet'!$B$18,Paramètres!$A$1:$I$89,3,0)*VLOOKUP('Données projet'!$B$18,Paramètres!$A$1:$I$89,5,0)</f>
        <v>72.956000000000003</v>
      </c>
      <c r="GW23" s="13">
        <f t="shared" si="51"/>
        <v>20.405760140212273</v>
      </c>
      <c r="GX23" s="20">
        <f t="shared" si="28"/>
        <v>162.60506557753638</v>
      </c>
      <c r="GY23" s="59">
        <f t="shared" si="29"/>
        <v>455.93839891086969</v>
      </c>
      <c r="GZ23" s="59">
        <f ca="1">AVERAGE(OFFSET($GY$3,0,0,'Données projet'!$E$18+1,1))-AVERAGE(OFFSET($H$3,0,0,'Données projet'!$E$18+1,1))</f>
        <v>288.41846134875794</v>
      </c>
      <c r="HA23" s="59">
        <f t="shared" si="52"/>
        <v>248.93951719818972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23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1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15.57272302017901</v>
      </c>
      <c r="HJ23" s="22">
        <f t="shared" si="30"/>
        <v>15.57272302017901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390.65226125630295</v>
      </c>
      <c r="S24" s="59">
        <f ca="1">AVERAGE(OFFSET($R$3,0,0,'Données projet'!$E$9+1,1))-AVERAGE(OFFSET($H$3,0,0,'Données projet'!$E$9+1,1))</f>
        <v>269.64423257646359</v>
      </c>
      <c r="T24" s="59">
        <f t="shared" si="34"/>
        <v>161.0819079811821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19.216666666666669</v>
      </c>
      <c r="AI24" s="13">
        <f>IF('Données projet'!$A$62&gt;35,AI23+AH24-AQ23,IF(A24&lt;'Données projet'!$A$62,$AF$205^A24,IF(A24='Données projet'!$A$62,'Données projet'!$B$62,AI23+AH24-AQ23)))</f>
        <v>196.35000000000002</v>
      </c>
      <c r="AJ24" s="13">
        <f>AI24*VLOOKUP('Données projet'!$B$10,Paramètres!$A$1:$I$89,3,0)*VLOOKUP('Données projet'!$B$10,Paramètres!$A$1:$I$89,5,0)</f>
        <v>122.5224</v>
      </c>
      <c r="AK24" s="13">
        <f t="shared" si="35"/>
        <v>32.26259352430629</v>
      </c>
      <c r="AL24" s="20">
        <f t="shared" si="4"/>
        <v>269.58386372150011</v>
      </c>
      <c r="AM24" s="59">
        <f t="shared" si="5"/>
        <v>562.91719705483342</v>
      </c>
      <c r="AN24" s="59">
        <f ca="1">AVERAGE(OFFSET($AM$3,0,0,'Données projet'!$E$10+1,1))-AVERAGE(OFFSET($H$3,0,0,'Données projet'!$E$10+1,1))</f>
        <v>269.77739619445515</v>
      </c>
      <c r="AO24" s="59">
        <f t="shared" si="36"/>
        <v>347.56964743629885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38.375567729873609</v>
      </c>
      <c r="AW24" s="21">
        <f>EXP(-LN(2)/2)*AW23+(1-EXP(-LN(2)/2))/(LN(2)/2)*AQ24*AT24*VLOOKUP('Données projet'!$B$10,Paramètres!$A$1:$I$89,3,0)*0.475*44/12</f>
        <v>0.56202761309249105</v>
      </c>
      <c r="AX24" s="21">
        <f t="shared" si="6"/>
        <v>38.937595342966098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31.8</v>
      </c>
      <c r="BD24" s="12">
        <f>IF('Données projet'!$A$88&gt;35,BD23+BC24-BL23,IF(A24&lt;'Données projet'!$A$88,$BA$205^A24,IF(A24='Données projet'!$A$88,'Données projet'!$B$88,BD23+BC24-BL23)))</f>
        <v>291.79999999999995</v>
      </c>
      <c r="BE24" s="13">
        <f>BD24*VLOOKUP('Données projet'!$B$11,Paramètres!$A$1:$I$89,3,0)*VLOOKUP('Données projet'!$B$11,Paramètres!$A$1:$I$89,5,0)</f>
        <v>163.11619999999996</v>
      </c>
      <c r="BF24" s="13">
        <f t="shared" si="37"/>
        <v>41.544592017733109</v>
      </c>
      <c r="BG24" s="20">
        <f t="shared" si="7"/>
        <v>356.4508794308851</v>
      </c>
      <c r="BH24" s="59">
        <f t="shared" si="8"/>
        <v>649.78421276421841</v>
      </c>
      <c r="BI24" s="59">
        <f ca="1">AVERAGE(OFFSET($BH$3,0,0,'Données projet'!$E$11+1,1))-AVERAGE(OFFSET($H$3,0,0,'Données projet'!$E$11+1,1))</f>
        <v>490.96084572840579</v>
      </c>
      <c r="BJ24" s="59">
        <f t="shared" si="38"/>
        <v>597.91658789908263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19.244241789037325</v>
      </c>
      <c r="BS24" s="22">
        <f t="shared" si="9"/>
        <v>19.244241789037325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40.200000000000003</v>
      </c>
      <c r="BY24" s="12">
        <f>IF('Données projet'!$A$114&gt;35,BY23+BX24-CG23,IF(A24&lt;'Données projet'!$A$114,$BV$205^A24,IF(A24='Données projet'!$A$114,'Données projet'!$B$114,BY23+BX24-CG23)))</f>
        <v>183.20000000000005</v>
      </c>
      <c r="BZ24" s="13">
        <f>BY24*VLOOKUP('Données projet'!$B$12,Paramètres!$A$1:$I$89,3,0)*VLOOKUP('Données projet'!$B$12,Paramètres!$A$1:$I$89,5,0)</f>
        <v>83.356000000000023</v>
      </c>
      <c r="CA24" s="13">
        <f t="shared" si="39"/>
        <v>22.955770786164262</v>
      </c>
      <c r="CB24" s="20">
        <f t="shared" si="10"/>
        <v>185.15966745256947</v>
      </c>
      <c r="CC24" s="59">
        <f t="shared" si="11"/>
        <v>478.49300078590278</v>
      </c>
      <c r="CD24" s="59">
        <f ca="1">AVERAGE(OFFSET($CC$3,0,0,'Données projet'!$E$12+1,1))-AVERAGE(OFFSET($H$3,0,0,'Données projet'!$E$12+1,1))</f>
        <v>516.24288578650703</v>
      </c>
      <c r="CE24" s="59">
        <f t="shared" si="40"/>
        <v>423.99471649102406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31.519111046773634</v>
      </c>
      <c r="CM24" s="21">
        <f>EXP(-LN(2)/2)*CM23+(1-EXP(-LN(2)/2))/(LN(2)/2)*CG24*CJ24*VLOOKUP('Données projet'!$B$12,Paramètres!$A$1:$I$89,3,0)*0.475*44/12</f>
        <v>0.32197855960908883</v>
      </c>
      <c r="CN24" s="22">
        <f t="shared" si="12"/>
        <v>31.841089606382724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31</v>
      </c>
      <c r="CT24" s="12">
        <f>IF('Données projet'!$A$140&gt;35,CT23+CS24-DB23,IF(A24&lt;'Données projet'!$A$140,$CQ$205^A24,IF(A24='Données projet'!$A$140,'Données projet'!$B$140,CT23+CS24-DB23)))</f>
        <v>143.00000000000003</v>
      </c>
      <c r="CU24" s="17">
        <f>CT24*VLOOKUP('Données projet'!$B$13,Paramètres!$A$1:$I$89,3,0)*VLOOKUP('Données projet'!$B$13,Paramètres!$A$1:$I$89,5,0)</f>
        <v>65.065000000000012</v>
      </c>
      <c r="CV24" s="13">
        <f t="shared" si="41"/>
        <v>18.442757577089711</v>
      </c>
      <c r="CW24" s="20">
        <f t="shared" si="13"/>
        <v>145.44267778009791</v>
      </c>
      <c r="CX24" s="59">
        <f t="shared" si="14"/>
        <v>438.7760111134312</v>
      </c>
      <c r="CY24" s="59">
        <f ca="1">AVERAGE(OFFSET($CX$3,0,0,'Données projet'!$E$13+1,1))-AVERAGE(OFFSET($H$3,0,0,'Données projet'!$E$13+1,1))</f>
        <v>404.52284278475219</v>
      </c>
      <c r="CZ24" s="59">
        <f t="shared" si="42"/>
        <v>325.2594475455378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21.492352241407289</v>
      </c>
      <c r="DI24" s="22">
        <f t="shared" si="15"/>
        <v>21.492352241407289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69.535439999999994</v>
      </c>
      <c r="DQ24" s="13">
        <f t="shared" si="43"/>
        <v>19.558046279609563</v>
      </c>
      <c r="DR24" s="20">
        <f t="shared" si="16"/>
        <v>155.17115527031999</v>
      </c>
      <c r="DS24" s="59">
        <f t="shared" si="17"/>
        <v>448.50448860365327</v>
      </c>
      <c r="DT24" s="59">
        <f ca="1">AVERAGE(OFFSET($DS$3,0,0,'Données projet'!$E$14+1,1))-AVERAGE(OFFSET($H$3,0,0,'Données projet'!$E$14+1,1))</f>
        <v>317.76403063971492</v>
      </c>
      <c r="DU24" s="59">
        <f t="shared" si="44"/>
        <v>310.10458233575025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22.8</v>
      </c>
      <c r="EJ24" s="12">
        <f>IF('Données projet'!$A$192&gt;35,EJ23+EI24-ER23,IF(A24&lt;'Données projet'!$A$192,$EG$205^A24,IF(A24='Données projet'!$A$192,'Données projet'!$B$192,EJ23+EI24-ER23)))</f>
        <v>151.80000000000001</v>
      </c>
      <c r="EK24" s="17">
        <f>EJ24*VLOOKUP('Données projet'!$B$15,Paramètres!$A$1:$I$89,3,0)*VLOOKUP('Données projet'!$B$15,Paramètres!$A$1:$I$89,5,0)</f>
        <v>71.042400000000001</v>
      </c>
      <c r="EL24" s="13">
        <f t="shared" si="45"/>
        <v>19.932099110622822</v>
      </c>
      <c r="EM24" s="20">
        <f t="shared" si="19"/>
        <v>158.44725261766806</v>
      </c>
      <c r="EN24" s="59">
        <f t="shared" si="20"/>
        <v>451.7805859510014</v>
      </c>
      <c r="EO24" s="59">
        <f ca="1">AVERAGE(OFFSET($EN$3,0,0,'Données projet'!$E$15+1,1))-AVERAGE(OFFSET($H$3,0,0,'Données projet'!$E$15+1,1))</f>
        <v>342.49944586217674</v>
      </c>
      <c r="EP24" s="59">
        <f t="shared" si="46"/>
        <v>282.29766600872563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1.8734253769749694</v>
      </c>
      <c r="EY24" s="22">
        <f t="shared" si="21"/>
        <v>1.8734253769749694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19.600000000000001</v>
      </c>
      <c r="FE24" s="12">
        <f>IF('Données projet'!$A$218&gt;35,FE23+FD24-FM23,IF(A24&lt;'Données projet'!$A$218,$FB$205^A24,IF(A24='Données projet'!$A$218,'Données projet'!$B$218,FE23+FD24-FM23)))</f>
        <v>122.60000000000002</v>
      </c>
      <c r="FF24" s="17">
        <f>FE24*VLOOKUP('Données projet'!$B$16,Paramètres!$A$1:$I$89,3,0)*VLOOKUP('Données projet'!$B$16,Paramètres!$A$1:$I$89,5,0)</f>
        <v>57.376800000000017</v>
      </c>
      <c r="FG24" s="13">
        <f t="shared" si="47"/>
        <v>16.50332605578512</v>
      </c>
      <c r="FH24" s="20">
        <f t="shared" si="22"/>
        <v>128.67455288049243</v>
      </c>
      <c r="FI24" s="59">
        <f t="shared" si="23"/>
        <v>422.00788621382571</v>
      </c>
      <c r="FJ24" s="59">
        <f ca="1">AVERAGE(OFFSET($FI$3,0,0,'Données projet'!$E$16+1,1))-AVERAGE(OFFSET($H$3,0,0,'Données projet'!$E$16+1,1))</f>
        <v>304.29617570272939</v>
      </c>
      <c r="FK24" s="59">
        <f t="shared" si="48"/>
        <v>246.20695736161576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17.8</v>
      </c>
      <c r="FZ24" s="12">
        <f>IF('Données projet'!$A$244&gt;35,FZ23+FY24-GH23,IF(A24&lt;'Données projet'!$A$244,$FW$205^A24,IF(A24='Données projet'!$A$244,'Données projet'!$B$244,FZ23+FY24-GH23)))</f>
        <v>127.80000000000004</v>
      </c>
      <c r="GA24" s="17">
        <f>FZ24*VLOOKUP('Données projet'!$B$17,Paramètres!$A$1:$I$89,3,0)*VLOOKUP('Données projet'!$B$17,Paramètres!$A$1:$I$89,5,0)</f>
        <v>76.42440000000002</v>
      </c>
      <c r="GB24" s="13">
        <f t="shared" si="49"/>
        <v>21.260618446015872</v>
      </c>
      <c r="GC24" s="20">
        <f t="shared" si="25"/>
        <v>170.13474046014434</v>
      </c>
      <c r="GD24" s="59">
        <f t="shared" si="26"/>
        <v>463.46807379347763</v>
      </c>
      <c r="GE24" s="59">
        <f ca="1">AVERAGE(OFFSET($GD$3,0,0,'Données projet'!$E$17+1,1))-AVERAGE(OFFSET($H$3,0,0,'Données projet'!$E$17+1,1))</f>
        <v>333.16166938019586</v>
      </c>
      <c r="GF24" s="59">
        <f t="shared" si="50"/>
        <v>286.07945871455388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20.10809904619801</v>
      </c>
      <c r="GO24" s="21">
        <f t="shared" si="27"/>
        <v>20.10809904619801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15.4</v>
      </c>
      <c r="GU24" s="12">
        <f>IF('Données projet'!$A$270&gt;35,GU23+GT24-HC23,IF(A24&lt;'Données projet'!$A$270,$GR$205^A24,IF(A24='Données projet'!$A$270,'Données projet'!$B$270,GU23+GT24-HC23)))</f>
        <v>114.4</v>
      </c>
      <c r="GV24" s="17">
        <f>GU24*VLOOKUP('Données projet'!$B$18,Paramètres!$A$1:$I$89,3,0)*VLOOKUP('Données projet'!$B$18,Paramètres!$A$1:$I$89,5,0)</f>
        <v>68.411200000000008</v>
      </c>
      <c r="GW24" s="13">
        <f t="shared" si="51"/>
        <v>19.278376882353381</v>
      </c>
      <c r="GX24" s="20">
        <f t="shared" si="28"/>
        <v>152.72601307009882</v>
      </c>
      <c r="GY24" s="59">
        <f t="shared" si="29"/>
        <v>446.05934640343213</v>
      </c>
      <c r="GZ24" s="59">
        <f ca="1">AVERAGE(OFFSET($GY$3,0,0,'Données projet'!$E$18+1,1))-AVERAGE(OFFSET($H$3,0,0,'Données projet'!$E$18+1,1))</f>
        <v>288.41846134875794</v>
      </c>
      <c r="HA24" s="59">
        <f t="shared" si="52"/>
        <v>248.93951719818972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11.011578049108431</v>
      </c>
      <c r="HJ24" s="22">
        <f t="shared" si="30"/>
        <v>11.011578049108431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401.7808352462539</v>
      </c>
      <c r="S25" s="59">
        <f ca="1">AVERAGE(OFFSET($R$3,0,0,'Données projet'!$E$9+1,1))-AVERAGE(OFFSET($H$3,0,0,'Données projet'!$E$9+1,1))</f>
        <v>269.64423257646359</v>
      </c>
      <c r="T25" s="59">
        <f t="shared" si="34"/>
        <v>161.0819079811821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19.216666666666669</v>
      </c>
      <c r="AI25" s="13">
        <f>IF('Données projet'!$A$62&gt;35,AI24+AH25-AQ24,IF(A25&lt;'Données projet'!$A$62,$AF$205^A25,IF(A25='Données projet'!$A$62,'Données projet'!$B$62,AI24+AH25-AQ24)))</f>
        <v>215.56666666666669</v>
      </c>
      <c r="AJ25" s="13">
        <f>AI25*VLOOKUP('Données projet'!$B$10,Paramètres!$A$1:$I$89,3,0)*VLOOKUP('Données projet'!$B$10,Paramètres!$A$1:$I$89,5,0)</f>
        <v>134.51360000000003</v>
      </c>
      <c r="AK25" s="13">
        <f t="shared" si="35"/>
        <v>35.037238995886284</v>
      </c>
      <c r="AL25" s="20">
        <f t="shared" si="4"/>
        <v>295.30104458450194</v>
      </c>
      <c r="AM25" s="59">
        <f t="shared" si="5"/>
        <v>588.63437791783531</v>
      </c>
      <c r="AN25" s="59">
        <f ca="1">AVERAGE(OFFSET($AM$3,0,0,'Données projet'!$E$10+1,1))-AVERAGE(OFFSET($H$3,0,0,'Données projet'!$E$10+1,1))</f>
        <v>269.77739619445515</v>
      </c>
      <c r="AO25" s="59">
        <f t="shared" si="36"/>
        <v>347.56964743629885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37.326185812216814</v>
      </c>
      <c r="AW25" s="21">
        <f>EXP(-LN(2)/2)*AW24+(1-EXP(-LN(2)/2))/(LN(2)/2)*AQ25*AT25*VLOOKUP('Données projet'!$B$10,Paramètres!$A$1:$I$89,3,0)*0.475*44/12</f>
        <v>0.39741353643178967</v>
      </c>
      <c r="AX25" s="21">
        <f t="shared" si="6"/>
        <v>37.723599348648605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31.8</v>
      </c>
      <c r="BD25" s="12">
        <f>IF('Données projet'!$A$88&gt;35,BD24+BC25-BL24,IF(A25&lt;'Données projet'!$A$88,$BA$205^A25,IF(A25='Données projet'!$A$88,'Données projet'!$B$88,BD24+BC25-BL24)))</f>
        <v>323.59999999999997</v>
      </c>
      <c r="BE25" s="13">
        <f>BD25*VLOOKUP('Données projet'!$B$11,Paramètres!$A$1:$I$89,3,0)*VLOOKUP('Données projet'!$B$11,Paramètres!$A$1:$I$89,5,0)</f>
        <v>180.89240000000001</v>
      </c>
      <c r="BF25" s="13">
        <f t="shared" si="37"/>
        <v>45.520671542487669</v>
      </c>
      <c r="BG25" s="20">
        <f t="shared" si="7"/>
        <v>394.33609960316602</v>
      </c>
      <c r="BH25" s="59">
        <f t="shared" si="8"/>
        <v>687.66943293649933</v>
      </c>
      <c r="BI25" s="59">
        <f ca="1">AVERAGE(OFFSET($BH$3,0,0,'Données projet'!$E$11+1,1))-AVERAGE(OFFSET($H$3,0,0,'Données projet'!$E$11+1,1))</f>
        <v>490.96084572840579</v>
      </c>
      <c r="BJ25" s="59">
        <f t="shared" si="38"/>
        <v>597.91658789908263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13.60773386782183</v>
      </c>
      <c r="BS25" s="22">
        <f t="shared" si="9"/>
        <v>13.60773386782183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40.200000000000003</v>
      </c>
      <c r="BY25" s="12">
        <f>IF('Données projet'!$A$114&gt;35,BY24+BX25-CG24,IF(A25&lt;'Données projet'!$A$114,$BV$205^A25,IF(A25='Données projet'!$A$114,'Données projet'!$B$114,BY24+BX25-CG24)))</f>
        <v>223.40000000000003</v>
      </c>
      <c r="BZ25" s="13">
        <f>BY25*VLOOKUP('Données projet'!$B$12,Paramètres!$A$1:$I$89,3,0)*VLOOKUP('Données projet'!$B$12,Paramètres!$A$1:$I$89,5,0)</f>
        <v>101.64700000000002</v>
      </c>
      <c r="CA25" s="13">
        <f t="shared" si="39"/>
        <v>27.353998759437559</v>
      </c>
      <c r="CB25" s="20">
        <f t="shared" si="10"/>
        <v>224.67673950602045</v>
      </c>
      <c r="CC25" s="59">
        <f t="shared" si="11"/>
        <v>518.01007283935382</v>
      </c>
      <c r="CD25" s="59">
        <f ca="1">AVERAGE(OFFSET($CC$3,0,0,'Données projet'!$E$12+1,1))-AVERAGE(OFFSET($H$3,0,0,'Données projet'!$E$12+1,1))</f>
        <v>516.24288578650703</v>
      </c>
      <c r="CE25" s="59">
        <f t="shared" si="40"/>
        <v>423.99471649102406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30.657219297681596</v>
      </c>
      <c r="CM25" s="21">
        <f>EXP(-LN(2)/2)*CM24+(1-EXP(-LN(2)/2))/(LN(2)/2)*CG25*CJ25*VLOOKUP('Données projet'!$B$12,Paramètres!$A$1:$I$89,3,0)*0.475*44/12</f>
        <v>0.22767322289626374</v>
      </c>
      <c r="CN25" s="22">
        <f t="shared" si="12"/>
        <v>30.884892520577861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31</v>
      </c>
      <c r="CT25" s="12">
        <f>IF('Données projet'!$A$140&gt;35,CT24+CS25-DB24,IF(A25&lt;'Données projet'!$A$140,$CQ$205^A25,IF(A25='Données projet'!$A$140,'Données projet'!$B$140,CT24+CS25-DB24)))</f>
        <v>174.00000000000003</v>
      </c>
      <c r="CU25" s="17">
        <f>CT25*VLOOKUP('Données projet'!$B$13,Paramètres!$A$1:$I$89,3,0)*VLOOKUP('Données projet'!$B$13,Paramètres!$A$1:$I$89,5,0)</f>
        <v>79.170000000000016</v>
      </c>
      <c r="CV25" s="13">
        <f t="shared" si="41"/>
        <v>21.934121798181611</v>
      </c>
      <c r="CW25" s="20">
        <f t="shared" si="13"/>
        <v>176.08967879849965</v>
      </c>
      <c r="CX25" s="59">
        <f t="shared" si="14"/>
        <v>469.42301213183293</v>
      </c>
      <c r="CY25" s="59">
        <f ca="1">AVERAGE(OFFSET($CX$3,0,0,'Données projet'!$E$13+1,1))-AVERAGE(OFFSET($H$3,0,0,'Données projet'!$E$13+1,1))</f>
        <v>404.52284278475219</v>
      </c>
      <c r="CZ25" s="59">
        <f t="shared" si="42"/>
        <v>325.2594475455378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15.19738801354899</v>
      </c>
      <c r="DI25" s="22">
        <f t="shared" si="15"/>
        <v>15.19738801354899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83.098079999999982</v>
      </c>
      <c r="DQ25" s="13">
        <f t="shared" si="43"/>
        <v>22.892997620190847</v>
      </c>
      <c r="DR25" s="20">
        <f t="shared" si="16"/>
        <v>184.60112685516569</v>
      </c>
      <c r="DS25" s="59">
        <f t="shared" si="17"/>
        <v>477.93446018849897</v>
      </c>
      <c r="DT25" s="59">
        <f ca="1">AVERAGE(OFFSET($DS$3,0,0,'Données projet'!$E$14+1,1))-AVERAGE(OFFSET($H$3,0,0,'Données projet'!$E$14+1,1))</f>
        <v>317.76403063971492</v>
      </c>
      <c r="DU25" s="59">
        <f t="shared" si="44"/>
        <v>310.10458233575025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22.8</v>
      </c>
      <c r="EJ25" s="12">
        <f>IF('Données projet'!$A$192&gt;35,EJ24+EI25-ER24,IF(A25&lt;'Données projet'!$A$192,$EG$205^A25,IF(A25='Données projet'!$A$192,'Données projet'!$B$192,EJ24+EI25-ER24)))</f>
        <v>174.60000000000002</v>
      </c>
      <c r="EK25" s="17">
        <f>EJ25*VLOOKUP('Données projet'!$B$15,Paramètres!$A$1:$I$89,3,0)*VLOOKUP('Données projet'!$B$15,Paramètres!$A$1:$I$89,5,0)</f>
        <v>81.712800000000016</v>
      </c>
      <c r="EL25" s="13">
        <f t="shared" si="45"/>
        <v>22.55545490774292</v>
      </c>
      <c r="EM25" s="20">
        <f t="shared" si="19"/>
        <v>181.60054396431894</v>
      </c>
      <c r="EN25" s="59">
        <f t="shared" si="20"/>
        <v>474.93387729765226</v>
      </c>
      <c r="EO25" s="59">
        <f ca="1">AVERAGE(OFFSET($EN$3,0,0,'Données projet'!$E$15+1,1))-AVERAGE(OFFSET($H$3,0,0,'Données projet'!$E$15+1,1))</f>
        <v>342.49944586217674</v>
      </c>
      <c r="EP25" s="59">
        <f t="shared" si="46"/>
        <v>282.29766600872563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1.3247117881059651</v>
      </c>
      <c r="EY25" s="22">
        <f t="shared" si="21"/>
        <v>1.3247117881059651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19.600000000000001</v>
      </c>
      <c r="FE25" s="12">
        <f>IF('Données projet'!$A$218&gt;35,FE24+FD25-FM24,IF(A25&lt;'Données projet'!$A$218,$FB$205^A25,IF(A25='Données projet'!$A$218,'Données projet'!$B$218,FE24+FD25-FM24)))</f>
        <v>142.20000000000002</v>
      </c>
      <c r="FF25" s="17">
        <f>FE25*VLOOKUP('Données projet'!$B$16,Paramètres!$A$1:$I$89,3,0)*VLOOKUP('Données projet'!$B$16,Paramètres!$A$1:$I$89,5,0)</f>
        <v>66.549600000000012</v>
      </c>
      <c r="FG25" s="13">
        <f t="shared" si="47"/>
        <v>18.814097226522279</v>
      </c>
      <c r="FH25" s="20">
        <f t="shared" si="22"/>
        <v>148.67510600285965</v>
      </c>
      <c r="FI25" s="59">
        <f t="shared" si="23"/>
        <v>442.00843933619296</v>
      </c>
      <c r="FJ25" s="59">
        <f ca="1">AVERAGE(OFFSET($FI$3,0,0,'Données projet'!$E$16+1,1))-AVERAGE(OFFSET($H$3,0,0,'Données projet'!$E$16+1,1))</f>
        <v>304.29617570272939</v>
      </c>
      <c r="FK25" s="59">
        <f t="shared" si="48"/>
        <v>246.20695736161576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17.8</v>
      </c>
      <c r="FZ25" s="12">
        <f>IF('Données projet'!$A$244&gt;35,FZ24+FY25-GH24,IF(A25&lt;'Données projet'!$A$244,$FW$205^A25,IF(A25='Données projet'!$A$244,'Données projet'!$B$244,FZ24+FY25-GH24)))</f>
        <v>145.60000000000005</v>
      </c>
      <c r="GA25" s="17">
        <f>FZ25*VLOOKUP('Données projet'!$B$17,Paramètres!$A$1:$I$89,3,0)*VLOOKUP('Données projet'!$B$17,Paramètres!$A$1:$I$89,5,0)</f>
        <v>87.068800000000039</v>
      </c>
      <c r="GB25" s="13">
        <f t="shared" si="49"/>
        <v>23.856933608981997</v>
      </c>
      <c r="GC25" s="20">
        <f t="shared" si="25"/>
        <v>193.19565270231035</v>
      </c>
      <c r="GD25" s="59">
        <f t="shared" si="26"/>
        <v>486.5289860356437</v>
      </c>
      <c r="GE25" s="59">
        <f ca="1">AVERAGE(OFFSET($GD$3,0,0,'Données projet'!$E$17+1,1))-AVERAGE(OFFSET($H$3,0,0,'Données projet'!$E$17+1,1))</f>
        <v>333.16166938019586</v>
      </c>
      <c r="GF25" s="59">
        <f t="shared" si="50"/>
        <v>286.07945871455388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14.218573192337363</v>
      </c>
      <c r="GO25" s="21">
        <f t="shared" si="27"/>
        <v>14.218573192337363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15.4</v>
      </c>
      <c r="GU25" s="12">
        <f>IF('Données projet'!$A$270&gt;35,GU24+GT25-HC24,IF(A25&lt;'Données projet'!$A$270,$GR$205^A25,IF(A25='Données projet'!$A$270,'Données projet'!$B$270,GU24+GT25-HC24)))</f>
        <v>129.80000000000001</v>
      </c>
      <c r="GV25" s="17">
        <f>GU25*VLOOKUP('Données projet'!$B$18,Paramètres!$A$1:$I$89,3,0)*VLOOKUP('Données projet'!$B$18,Paramètres!$A$1:$I$89,5,0)</f>
        <v>77.620400000000004</v>
      </c>
      <c r="GW25" s="13">
        <f t="shared" si="51"/>
        <v>21.554340999058081</v>
      </c>
      <c r="GX25" s="20">
        <f t="shared" si="28"/>
        <v>172.72934057335951</v>
      </c>
      <c r="GY25" s="59">
        <f t="shared" si="29"/>
        <v>466.06267390669279</v>
      </c>
      <c r="GZ25" s="59">
        <f ca="1">AVERAGE(OFFSET($GY$3,0,0,'Données projet'!$E$18+1,1))-AVERAGE(OFFSET($H$3,0,0,'Données projet'!$E$18+1,1))</f>
        <v>288.41846134875794</v>
      </c>
      <c r="HA25" s="59">
        <f t="shared" si="52"/>
        <v>248.93951719818972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7.7863615100895061</v>
      </c>
      <c r="HJ25" s="22">
        <f t="shared" si="30"/>
        <v>7.7863615100895061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412.88129961889177</v>
      </c>
      <c r="S26" s="59">
        <f ca="1">AVERAGE(OFFSET($R$3,0,0,'Données projet'!$E$9+1,1))-AVERAGE(OFFSET($H$3,0,0,'Données projet'!$E$9+1,1))</f>
        <v>269.64423257646359</v>
      </c>
      <c r="T26" s="59">
        <f t="shared" si="34"/>
        <v>161.0819079811821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19.216666666666669</v>
      </c>
      <c r="AI26" s="13">
        <f>IF('Données projet'!$A$62&gt;35,AI25+AH26-AQ25,IF(A26&lt;'Données projet'!$A$62,$AF$205^A26,IF(A26='Données projet'!$A$62,'Données projet'!$B$62,AI25+AH26-AQ25)))</f>
        <v>234.78333333333336</v>
      </c>
      <c r="AJ26" s="13">
        <f>AI26*VLOOKUP('Données projet'!$B$10,Paramètres!$A$1:$I$89,3,0)*VLOOKUP('Données projet'!$B$10,Paramètres!$A$1:$I$89,5,0)</f>
        <v>146.50480000000002</v>
      </c>
      <c r="AK26" s="13">
        <f t="shared" si="35"/>
        <v>37.783202245862846</v>
      </c>
      <c r="AL26" s="20">
        <f t="shared" si="4"/>
        <v>320.9682705782111</v>
      </c>
      <c r="AM26" s="59">
        <f t="shared" si="5"/>
        <v>614.30160391154436</v>
      </c>
      <c r="AN26" s="59">
        <f ca="1">AVERAGE(OFFSET($AM$3,0,0,'Données projet'!$E$10+1,1))-AVERAGE(OFFSET($H$3,0,0,'Données projet'!$E$10+1,1))</f>
        <v>269.77739619445515</v>
      </c>
      <c r="AO26" s="59">
        <f t="shared" si="36"/>
        <v>347.56964743629885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36.305499298282946</v>
      </c>
      <c r="AW26" s="21">
        <f>EXP(-LN(2)/2)*AW25+(1-EXP(-LN(2)/2))/(LN(2)/2)*AQ26*AT26*VLOOKUP('Données projet'!$B$10,Paramètres!$A$1:$I$89,3,0)*0.475*44/12</f>
        <v>0.28101380654624553</v>
      </c>
      <c r="AX26" s="21">
        <f t="shared" si="6"/>
        <v>36.586513104829194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31.8</v>
      </c>
      <c r="BD26" s="12">
        <f>IF('Données projet'!$A$88&gt;35,BD25+BC26-BL25,IF(A26&lt;'Données projet'!$A$88,$BA$205^A26,IF(A26='Données projet'!$A$88,'Données projet'!$B$88,BD25+BC26-BL25)))</f>
        <v>355.4</v>
      </c>
      <c r="BE26" s="13">
        <f>BD26*VLOOKUP('Données projet'!$B$11,Paramètres!$A$1:$I$89,3,0)*VLOOKUP('Données projet'!$B$11,Paramètres!$A$1:$I$89,5,0)</f>
        <v>198.66859999999997</v>
      </c>
      <c r="BF26" s="13">
        <f t="shared" si="37"/>
        <v>49.451452656287465</v>
      </c>
      <c r="BG26" s="20">
        <f t="shared" si="7"/>
        <v>432.14242504303394</v>
      </c>
      <c r="BH26" s="59">
        <f t="shared" si="8"/>
        <v>725.47575837636725</v>
      </c>
      <c r="BI26" s="59">
        <f ca="1">AVERAGE(OFFSET($BH$3,0,0,'Données projet'!$E$11+1,1))-AVERAGE(OFFSET($H$3,0,0,'Données projet'!$E$11+1,1))</f>
        <v>490.96084572840579</v>
      </c>
      <c r="BJ26" s="59">
        <f t="shared" si="38"/>
        <v>597.91658789908263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9.6221208945186643</v>
      </c>
      <c r="BS26" s="22">
        <f t="shared" si="9"/>
        <v>9.6221208945186643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40.200000000000003</v>
      </c>
      <c r="BY26" s="12">
        <f>IF('Données projet'!$A$114&gt;35,BY25+BX26-CG25,IF(A26&lt;'Données projet'!$A$114,$BV$205^A26,IF(A26='Données projet'!$A$114,'Données projet'!$B$114,BY25+BX26-CG25)))</f>
        <v>263.60000000000002</v>
      </c>
      <c r="BZ26" s="13">
        <f>BY26*VLOOKUP('Données projet'!$B$12,Paramètres!$A$1:$I$89,3,0)*VLOOKUP('Données projet'!$B$12,Paramètres!$A$1:$I$89,5,0)</f>
        <v>119.93800000000002</v>
      </c>
      <c r="CA26" s="13">
        <f t="shared" si="39"/>
        <v>31.660538377368329</v>
      </c>
      <c r="CB26" s="20">
        <f t="shared" si="10"/>
        <v>264.03412100724984</v>
      </c>
      <c r="CC26" s="59">
        <f t="shared" si="11"/>
        <v>557.36745434058321</v>
      </c>
      <c r="CD26" s="59">
        <f ca="1">AVERAGE(OFFSET($CC$3,0,0,'Données projet'!$E$12+1,1))-AVERAGE(OFFSET($H$3,0,0,'Données projet'!$E$12+1,1))</f>
        <v>516.24288578650703</v>
      </c>
      <c r="CE26" s="59">
        <f t="shared" si="40"/>
        <v>423.99471649102406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29.8188960237934</v>
      </c>
      <c r="CM26" s="21">
        <f>EXP(-LN(2)/2)*CM25+(1-EXP(-LN(2)/2))/(LN(2)/2)*CG26*CJ26*VLOOKUP('Données projet'!$B$12,Paramètres!$A$1:$I$89,3,0)*0.475*44/12</f>
        <v>0.16098927980454444</v>
      </c>
      <c r="CN26" s="22">
        <f t="shared" si="12"/>
        <v>29.979885303597943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31</v>
      </c>
      <c r="CT26" s="12">
        <f>IF('Données projet'!$A$140&gt;35,CT25+CS26-DB25,IF(A26&lt;'Données projet'!$A$140,$CQ$205^A26,IF(A26='Données projet'!$A$140,'Données projet'!$B$140,CT25+CS26-DB25)))</f>
        <v>205.00000000000003</v>
      </c>
      <c r="CU26" s="17">
        <f>CT26*VLOOKUP('Données projet'!$B$13,Paramètres!$A$1:$I$89,3,0)*VLOOKUP('Données projet'!$B$13,Paramètres!$A$1:$I$89,5,0)</f>
        <v>93.275000000000006</v>
      </c>
      <c r="CV26" s="13">
        <f t="shared" si="41"/>
        <v>25.353425584422194</v>
      </c>
      <c r="CW26" s="20">
        <f t="shared" si="13"/>
        <v>206.61117455953533</v>
      </c>
      <c r="CX26" s="59">
        <f t="shared" si="14"/>
        <v>499.94450789286861</v>
      </c>
      <c r="CY26" s="59">
        <f ca="1">AVERAGE(OFFSET($CX$3,0,0,'Données projet'!$E$13+1,1))-AVERAGE(OFFSET($H$3,0,0,'Données projet'!$E$13+1,1))</f>
        <v>404.52284278475219</v>
      </c>
      <c r="CZ26" s="59">
        <f t="shared" si="42"/>
        <v>325.2594475455378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10.746176120703646</v>
      </c>
      <c r="DI26" s="22">
        <f t="shared" si="15"/>
        <v>10.746176120703646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96.660719999999969</v>
      </c>
      <c r="DQ26" s="13">
        <f t="shared" si="43"/>
        <v>26.16489448063464</v>
      </c>
      <c r="DR26" s="20">
        <f t="shared" si="16"/>
        <v>213.92127855377194</v>
      </c>
      <c r="DS26" s="59">
        <f t="shared" si="17"/>
        <v>507.25461188710528</v>
      </c>
      <c r="DT26" s="59">
        <f ca="1">AVERAGE(OFFSET($DS$3,0,0,'Données projet'!$E$14+1,1))-AVERAGE(OFFSET($H$3,0,0,'Données projet'!$E$14+1,1))</f>
        <v>317.76403063971492</v>
      </c>
      <c r="DU26" s="59">
        <f t="shared" si="44"/>
        <v>310.10458233575025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22.8</v>
      </c>
      <c r="EJ26" s="12">
        <f>IF('Données projet'!$A$192&gt;35,EJ25+EI26-ER25,IF(A26&lt;'Données projet'!$A$192,$EG$205^A26,IF(A26='Données projet'!$A$192,'Données projet'!$B$192,EJ25+EI26-ER25)))</f>
        <v>197.40000000000003</v>
      </c>
      <c r="EK26" s="17">
        <f>EJ26*VLOOKUP('Données projet'!$B$15,Paramètres!$A$1:$I$89,3,0)*VLOOKUP('Données projet'!$B$15,Paramètres!$A$1:$I$89,5,0)</f>
        <v>92.383200000000016</v>
      </c>
      <c r="EL26" s="13">
        <f t="shared" si="45"/>
        <v>25.13911825557507</v>
      </c>
      <c r="EM26" s="20">
        <f t="shared" si="19"/>
        <v>204.68470429512661</v>
      </c>
      <c r="EN26" s="59">
        <f t="shared" si="20"/>
        <v>498.01803762845992</v>
      </c>
      <c r="EO26" s="59">
        <f ca="1">AVERAGE(OFFSET($EN$3,0,0,'Données projet'!$E$15+1,1))-AVERAGE(OFFSET($H$3,0,0,'Données projet'!$E$15+1,1))</f>
        <v>342.49944586217674</v>
      </c>
      <c r="EP26" s="59">
        <f t="shared" si="46"/>
        <v>282.29766600872563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0.9367126884874849</v>
      </c>
      <c r="EY26" s="22">
        <f t="shared" si="21"/>
        <v>0.9367126884874849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19.600000000000001</v>
      </c>
      <c r="FE26" s="12">
        <f>IF('Données projet'!$A$218&gt;35,FE25+FD26-FM25,IF(A26&lt;'Données projet'!$A$218,$FB$205^A26,IF(A26='Données projet'!$A$218,'Données projet'!$B$218,FE25+FD26-FM25)))</f>
        <v>161.80000000000001</v>
      </c>
      <c r="FF26" s="17">
        <f>FE26*VLOOKUP('Données projet'!$B$16,Paramètres!$A$1:$I$89,3,0)*VLOOKUP('Données projet'!$B$16,Paramètres!$A$1:$I$89,5,0)</f>
        <v>75.722400000000007</v>
      </c>
      <c r="FG26" s="13">
        <f t="shared" si="47"/>
        <v>21.087967253107756</v>
      </c>
      <c r="FH26" s="20">
        <f t="shared" si="22"/>
        <v>168.61138963249601</v>
      </c>
      <c r="FI26" s="59">
        <f t="shared" si="23"/>
        <v>461.94472296582933</v>
      </c>
      <c r="FJ26" s="59">
        <f ca="1">AVERAGE(OFFSET($FI$3,0,0,'Données projet'!$E$16+1,1))-AVERAGE(OFFSET($H$3,0,0,'Données projet'!$E$16+1,1))</f>
        <v>304.29617570272939</v>
      </c>
      <c r="FK26" s="59">
        <f t="shared" si="48"/>
        <v>246.20695736161576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17.8</v>
      </c>
      <c r="FZ26" s="12">
        <f>IF('Données projet'!$A$244&gt;35,FZ25+FY26-GH25,IF(A26&lt;'Données projet'!$A$244,$FW$205^A26,IF(A26='Données projet'!$A$244,'Données projet'!$B$244,FZ25+FY26-GH25)))</f>
        <v>163.40000000000006</v>
      </c>
      <c r="GA26" s="17">
        <f>FZ26*VLOOKUP('Données projet'!$B$17,Paramètres!$A$1:$I$89,3,0)*VLOOKUP('Données projet'!$B$17,Paramètres!$A$1:$I$89,5,0)</f>
        <v>97.713200000000043</v>
      </c>
      <c r="GB26" s="13">
        <f t="shared" si="49"/>
        <v>26.416467654404475</v>
      </c>
      <c r="GC26" s="20">
        <f t="shared" si="25"/>
        <v>216.19250449808783</v>
      </c>
      <c r="GD26" s="59">
        <f t="shared" si="26"/>
        <v>509.52583783142114</v>
      </c>
      <c r="GE26" s="59">
        <f ca="1">AVERAGE(OFFSET($GD$3,0,0,'Données projet'!$E$17+1,1))-AVERAGE(OFFSET($H$3,0,0,'Données projet'!$E$17+1,1))</f>
        <v>333.16166938019586</v>
      </c>
      <c r="GF26" s="59">
        <f t="shared" si="50"/>
        <v>286.07945871455388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10.054049523099007</v>
      </c>
      <c r="GO26" s="21">
        <f t="shared" si="27"/>
        <v>10.054049523099007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15.4</v>
      </c>
      <c r="GU26" s="12">
        <f>IF('Données projet'!$A$270&gt;35,GU25+GT26-HC25,IF(A26&lt;'Données projet'!$A$270,$GR$205^A26,IF(A26='Données projet'!$A$270,'Données projet'!$B$270,GU25+GT26-HC25)))</f>
        <v>145.20000000000002</v>
      </c>
      <c r="GV26" s="17">
        <f>GU26*VLOOKUP('Données projet'!$B$18,Paramètres!$A$1:$I$89,3,0)*VLOOKUP('Données projet'!$B$18,Paramètres!$A$1:$I$89,5,0)</f>
        <v>86.829600000000028</v>
      </c>
      <c r="GW26" s="13">
        <f t="shared" si="51"/>
        <v>23.799012289012015</v>
      </c>
      <c r="GX26" s="20">
        <f t="shared" si="28"/>
        <v>192.67816640336261</v>
      </c>
      <c r="GY26" s="59">
        <f t="shared" si="29"/>
        <v>486.0114997366959</v>
      </c>
      <c r="GZ26" s="59">
        <f ca="1">AVERAGE(OFFSET($GY$3,0,0,'Données projet'!$E$18+1,1))-AVERAGE(OFFSET($H$3,0,0,'Données projet'!$E$18+1,1))</f>
        <v>288.41846134875794</v>
      </c>
      <c r="HA26" s="59">
        <f t="shared" si="52"/>
        <v>248.93951719818972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5.5057890245542165</v>
      </c>
      <c r="HJ26" s="22">
        <f t="shared" si="30"/>
        <v>5.5057890245542165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423.95663605630523</v>
      </c>
      <c r="S27" s="59">
        <f ca="1">AVERAGE(OFFSET($R$3,0,0,'Données projet'!$E$9+1,1))-AVERAGE(OFFSET($H$3,0,0,'Données projet'!$E$9+1,1))</f>
        <v>269.64423257646359</v>
      </c>
      <c r="T27" s="59">
        <f t="shared" si="34"/>
        <v>161.0819079811821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254</v>
      </c>
      <c r="AG27" s="12">
        <f>VLOOKUP(A27,'Données projet'!$A$61:$I$81,9,0)</f>
        <v>19.216666666666669</v>
      </c>
      <c r="AH27" s="12">
        <f t="array" ref="AH27">INDEX(AG:AG,MIN(IF(ISNUMBER(AG27:AG223),ROW(AG27:AG223),"")))</f>
        <v>19.216666666666669</v>
      </c>
      <c r="AI27" s="13">
        <f>IF('Données projet'!$A$62&gt;35,AI26+AH27-AQ26,IF(A27&lt;'Données projet'!$A$62,$AF$205^A27,IF(A27='Données projet'!$A$62,'Données projet'!$B$62,AI26+AH27-AQ26)))</f>
        <v>254.00000000000003</v>
      </c>
      <c r="AJ27" s="13">
        <f>AI27*VLOOKUP('Données projet'!$B$10,Paramètres!$A$1:$I$89,3,0)*VLOOKUP('Données projet'!$B$10,Paramètres!$A$1:$I$89,5,0)</f>
        <v>158.49600000000004</v>
      </c>
      <c r="AK27" s="13">
        <f t="shared" si="35"/>
        <v>40.503097769376929</v>
      </c>
      <c r="AL27" s="20">
        <f t="shared" si="4"/>
        <v>346.59009528166484</v>
      </c>
      <c r="AM27" s="59">
        <f t="shared" si="5"/>
        <v>639.9234286149981</v>
      </c>
      <c r="AN27" s="59">
        <f ca="1">AVERAGE(OFFSET($AM$3,0,0,'Données projet'!$E$10+1,1))-AVERAGE(OFFSET($H$3,0,0,'Données projet'!$E$10+1,1))</f>
        <v>269.77739619445515</v>
      </c>
      <c r="AO27" s="59">
        <f t="shared" si="36"/>
        <v>347.56964743629885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73.7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71.77286303125355</v>
      </c>
      <c r="AW27" s="21">
        <f>EXP(-LN(2)/2)*AW26+(1-EXP(-LN(2)/2))/(LN(2)/2)*AQ27*AT27*VLOOKUP('Données projet'!$B$10,Paramètres!$A$1:$I$89,3,0)*0.475*44/12</f>
        <v>0.19870676821589484</v>
      </c>
      <c r="AX27" s="21">
        <f t="shared" si="6"/>
        <v>71.971569799469449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31.8</v>
      </c>
      <c r="BD27" s="12">
        <f>IF('Données projet'!$A$88&gt;35,BD26+BC27-BL26,IF(A27&lt;'Données projet'!$A$88,$BA$205^A27,IF(A27='Données projet'!$A$88,'Données projet'!$B$88,BD26+BC27-BL26)))</f>
        <v>387.2</v>
      </c>
      <c r="BE27" s="13">
        <f>BD27*VLOOKUP('Données projet'!$B$11,Paramètres!$A$1:$I$89,3,0)*VLOOKUP('Données projet'!$B$11,Paramètres!$A$1:$I$89,5,0)</f>
        <v>216.44479999999999</v>
      </c>
      <c r="BF27" s="13">
        <f t="shared" si="37"/>
        <v>53.341449419561528</v>
      </c>
      <c r="BG27" s="20">
        <f t="shared" si="7"/>
        <v>469.87771773906962</v>
      </c>
      <c r="BH27" s="59">
        <f t="shared" si="8"/>
        <v>763.21105107240294</v>
      </c>
      <c r="BI27" s="59">
        <f ca="1">AVERAGE(OFFSET($BH$3,0,0,'Données projet'!$E$11+1,1))-AVERAGE(OFFSET($H$3,0,0,'Données projet'!$E$11+1,1))</f>
        <v>490.96084572840579</v>
      </c>
      <c r="BJ27" s="59">
        <f t="shared" si="38"/>
        <v>597.91658789908263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6.8038669339109168</v>
      </c>
      <c r="BS27" s="22">
        <f t="shared" si="9"/>
        <v>6.8038669339109168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40.200000000000003</v>
      </c>
      <c r="BY27" s="12">
        <f>IF('Données projet'!$A$114&gt;35,BY26+BX27-CG26,IF(A27&lt;'Données projet'!$A$114,$BV$205^A27,IF(A27='Données projet'!$A$114,'Données projet'!$B$114,BY26+BX27-CG26)))</f>
        <v>303.8</v>
      </c>
      <c r="BZ27" s="13">
        <f>BY27*VLOOKUP('Données projet'!$B$12,Paramètres!$A$1:$I$89,3,0)*VLOOKUP('Données projet'!$B$12,Paramètres!$A$1:$I$89,5,0)</f>
        <v>138.22900000000001</v>
      </c>
      <c r="CA27" s="13">
        <f t="shared" si="39"/>
        <v>35.890994151830675</v>
      </c>
      <c r="CB27" s="20">
        <f t="shared" si="10"/>
        <v>303.25898981443851</v>
      </c>
      <c r="CC27" s="59">
        <f t="shared" si="11"/>
        <v>596.59232314777182</v>
      </c>
      <c r="CD27" s="59">
        <f ca="1">AVERAGE(OFFSET($CC$3,0,0,'Données projet'!$E$12+1,1))-AVERAGE(OFFSET($H$3,0,0,'Données projet'!$E$12+1,1))</f>
        <v>516.24288578650703</v>
      </c>
      <c r="CE27" s="59">
        <f t="shared" si="40"/>
        <v>423.99471649102406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29.003496743915179</v>
      </c>
      <c r="CM27" s="21">
        <f>EXP(-LN(2)/2)*CM26+(1-EXP(-LN(2)/2))/(LN(2)/2)*CG27*CJ27*VLOOKUP('Données projet'!$B$12,Paramètres!$A$1:$I$89,3,0)*0.475*44/12</f>
        <v>0.1138366114481319</v>
      </c>
      <c r="CN27" s="22">
        <f t="shared" si="12"/>
        <v>29.117333355363311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31</v>
      </c>
      <c r="CT27" s="12">
        <f>IF('Données projet'!$A$140&gt;35,CT26+CS27-DB26,IF(A27&lt;'Données projet'!$A$140,$CQ$205^A27,IF(A27='Données projet'!$A$140,'Données projet'!$B$140,CT26+CS27-DB26)))</f>
        <v>236.00000000000003</v>
      </c>
      <c r="CU27" s="17">
        <f>CT27*VLOOKUP('Données projet'!$B$13,Paramètres!$A$1:$I$89,3,0)*VLOOKUP('Données projet'!$B$13,Paramètres!$A$1:$I$89,5,0)</f>
        <v>107.38000000000001</v>
      </c>
      <c r="CV27" s="13">
        <f t="shared" si="41"/>
        <v>28.71282875374364</v>
      </c>
      <c r="CW27" s="20">
        <f t="shared" si="13"/>
        <v>237.02834341277017</v>
      </c>
      <c r="CX27" s="59">
        <f t="shared" si="14"/>
        <v>530.36167674610351</v>
      </c>
      <c r="CY27" s="59">
        <f ca="1">AVERAGE(OFFSET($CX$3,0,0,'Données projet'!$E$13+1,1))-AVERAGE(OFFSET($H$3,0,0,'Données projet'!$E$13+1,1))</f>
        <v>404.52284278475219</v>
      </c>
      <c r="CZ27" s="59">
        <f t="shared" si="42"/>
        <v>325.2594475455378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7.5986940067744957</v>
      </c>
      <c r="DI27" s="22">
        <f t="shared" si="15"/>
        <v>7.5986940067744957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110.22335999999997</v>
      </c>
      <c r="DQ27" s="13">
        <f t="shared" si="43"/>
        <v>29.383603716250875</v>
      </c>
      <c r="DR27" s="20">
        <f t="shared" si="16"/>
        <v>243.14879513913687</v>
      </c>
      <c r="DS27" s="59">
        <f t="shared" si="17"/>
        <v>536.48212847247021</v>
      </c>
      <c r="DT27" s="59">
        <f ca="1">AVERAGE(OFFSET($DS$3,0,0,'Données projet'!$E$14+1,1))-AVERAGE(OFFSET($H$3,0,0,'Données projet'!$E$14+1,1))</f>
        <v>317.76403063971492</v>
      </c>
      <c r="DU27" s="59">
        <f t="shared" si="44"/>
        <v>310.10458233575025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22.8</v>
      </c>
      <c r="EJ27" s="12">
        <f>IF('Données projet'!$A$192&gt;35,EJ26+EI27-ER26,IF(A27&lt;'Données projet'!$A$192,$EG$205^A27,IF(A27='Données projet'!$A$192,'Données projet'!$B$192,EJ26+EI27-ER26)))</f>
        <v>220.20000000000005</v>
      </c>
      <c r="EK27" s="17">
        <f>EJ27*VLOOKUP('Données projet'!$B$15,Paramètres!$A$1:$I$89,3,0)*VLOOKUP('Données projet'!$B$15,Paramètres!$A$1:$I$89,5,0)</f>
        <v>103.05360000000003</v>
      </c>
      <c r="EL27" s="13">
        <f t="shared" si="45"/>
        <v>27.68819722821187</v>
      </c>
      <c r="EM27" s="20">
        <f t="shared" si="19"/>
        <v>227.70863017246904</v>
      </c>
      <c r="EN27" s="59">
        <f t="shared" si="20"/>
        <v>521.04196350580241</v>
      </c>
      <c r="EO27" s="59">
        <f ca="1">AVERAGE(OFFSET($EN$3,0,0,'Données projet'!$E$15+1,1))-AVERAGE(OFFSET($H$3,0,0,'Données projet'!$E$15+1,1))</f>
        <v>342.49944586217674</v>
      </c>
      <c r="EP27" s="59">
        <f t="shared" si="46"/>
        <v>282.29766600872563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0.66235589405298267</v>
      </c>
      <c r="EY27" s="22">
        <f t="shared" si="21"/>
        <v>0.66235589405298267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19.600000000000001</v>
      </c>
      <c r="FE27" s="12">
        <f>IF('Données projet'!$A$218&gt;35,FE26+FD27-FM26,IF(A27&lt;'Données projet'!$A$218,$FB$205^A27,IF(A27='Données projet'!$A$218,'Données projet'!$B$218,FE26+FD27-FM26)))</f>
        <v>181.4</v>
      </c>
      <c r="FF27" s="17">
        <f>FE27*VLOOKUP('Données projet'!$B$16,Paramètres!$A$1:$I$89,3,0)*VLOOKUP('Données projet'!$B$16,Paramètres!$A$1:$I$89,5,0)</f>
        <v>84.895200000000003</v>
      </c>
      <c r="FG27" s="13">
        <f t="shared" si="47"/>
        <v>23.329917533864627</v>
      </c>
      <c r="FH27" s="20">
        <f t="shared" si="22"/>
        <v>188.49207970481424</v>
      </c>
      <c r="FI27" s="59">
        <f t="shared" si="23"/>
        <v>481.82541303814753</v>
      </c>
      <c r="FJ27" s="59">
        <f ca="1">AVERAGE(OFFSET($FI$3,0,0,'Données projet'!$E$16+1,1))-AVERAGE(OFFSET($H$3,0,0,'Données projet'!$E$16+1,1))</f>
        <v>304.29617570272939</v>
      </c>
      <c r="FK27" s="59">
        <f t="shared" si="48"/>
        <v>246.20695736161576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17.8</v>
      </c>
      <c r="FZ27" s="12">
        <f>IF('Données projet'!$A$244&gt;35,FZ26+FY27-GH26,IF(A27&lt;'Données projet'!$A$244,$FW$205^A27,IF(A27='Données projet'!$A$244,'Données projet'!$B$244,FZ26+FY27-GH26)))</f>
        <v>181.20000000000007</v>
      </c>
      <c r="GA27" s="17">
        <f>FZ27*VLOOKUP('Données projet'!$B$17,Paramètres!$A$1:$I$89,3,0)*VLOOKUP('Données projet'!$B$17,Paramètres!$A$1:$I$89,5,0)</f>
        <v>108.35760000000005</v>
      </c>
      <c r="GB27" s="13">
        <f t="shared" si="49"/>
        <v>28.943684177010258</v>
      </c>
      <c r="GC27" s="20">
        <f t="shared" si="25"/>
        <v>239.13306994162625</v>
      </c>
      <c r="GD27" s="59">
        <f t="shared" si="26"/>
        <v>532.46640327495959</v>
      </c>
      <c r="GE27" s="59">
        <f ca="1">AVERAGE(OFFSET($GD$3,0,0,'Données projet'!$E$17+1,1))-AVERAGE(OFFSET($H$3,0,0,'Données projet'!$E$17+1,1))</f>
        <v>333.16166938019586</v>
      </c>
      <c r="GF27" s="59">
        <f t="shared" si="50"/>
        <v>286.07945871455388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7.1092865961686824</v>
      </c>
      <c r="GO27" s="21">
        <f t="shared" si="27"/>
        <v>7.1092865961686824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15.4</v>
      </c>
      <c r="GU27" s="12">
        <f>IF('Données projet'!$A$270&gt;35,GU26+GT27-HC26,IF(A27&lt;'Données projet'!$A$270,$GR$205^A27,IF(A27='Données projet'!$A$270,'Données projet'!$B$270,GU26+GT27-HC26)))</f>
        <v>160.60000000000002</v>
      </c>
      <c r="GV27" s="17">
        <f>GU27*VLOOKUP('Données projet'!$B$18,Paramètres!$A$1:$I$89,3,0)*VLOOKUP('Données projet'!$B$18,Paramètres!$A$1:$I$89,5,0)</f>
        <v>96.038800000000023</v>
      </c>
      <c r="GW27" s="13">
        <f t="shared" si="51"/>
        <v>26.016087885665684</v>
      </c>
      <c r="GX27" s="20">
        <f t="shared" si="28"/>
        <v>212.5789297342011</v>
      </c>
      <c r="GY27" s="59">
        <f t="shared" si="29"/>
        <v>505.91226306753441</v>
      </c>
      <c r="GZ27" s="59">
        <f ca="1">AVERAGE(OFFSET($GY$3,0,0,'Données projet'!$E$18+1,1))-AVERAGE(OFFSET($H$3,0,0,'Données projet'!$E$18+1,1))</f>
        <v>288.41846134875794</v>
      </c>
      <c r="HA27" s="59">
        <f t="shared" si="52"/>
        <v>248.93951719818972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3.8931807550447535</v>
      </c>
      <c r="HJ27" s="22">
        <f t="shared" si="30"/>
        <v>3.8931807550447535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435.00927803996467</v>
      </c>
      <c r="S28" s="59">
        <f ca="1">AVERAGE(OFFSET($R$3,0,0,'Données projet'!$E$9+1,1))-AVERAGE(OFFSET($H$3,0,0,'Données projet'!$E$9+1,1))</f>
        <v>269.64423257646359</v>
      </c>
      <c r="T28" s="59">
        <f t="shared" si="34"/>
        <v>161.0819079811821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16.616666666666664</v>
      </c>
      <c r="AI28" s="13">
        <f>IF('Données projet'!$A$62&gt;35,AI27+AH28-AQ27,IF(A28&lt;'Données projet'!$A$62,$AF$205^A28,IF(A28='Données projet'!$A$62,'Données projet'!$B$62,AI27+AH28-AQ27)))</f>
        <v>196.91666666666669</v>
      </c>
      <c r="AJ28" s="13">
        <f>AI28*VLOOKUP('Données projet'!$B$10,Paramètres!$A$1:$I$89,3,0)*VLOOKUP('Données projet'!$B$10,Paramètres!$A$1:$I$89,5,0)</f>
        <v>122.87600000000002</v>
      </c>
      <c r="AK28" s="13">
        <f t="shared" si="35"/>
        <v>32.344851661523322</v>
      </c>
      <c r="AL28" s="20">
        <f t="shared" si="4"/>
        <v>270.34298331048649</v>
      </c>
      <c r="AM28" s="59">
        <f t="shared" si="5"/>
        <v>563.67631664381975</v>
      </c>
      <c r="AN28" s="59">
        <f ca="1">AVERAGE(OFFSET($AM$3,0,0,'Données projet'!$E$10+1,1))-AVERAGE(OFFSET($H$3,0,0,'Données projet'!$E$10+1,1))</f>
        <v>269.77739619445515</v>
      </c>
      <c r="AO28" s="59">
        <f t="shared" si="36"/>
        <v>347.56964743629885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69.81023031729309</v>
      </c>
      <c r="AW28" s="21">
        <f>EXP(-LN(2)/2)*AW27+(1-EXP(-LN(2)/2))/(LN(2)/2)*AQ28*AT28*VLOOKUP('Données projet'!$B$10,Paramètres!$A$1:$I$89,3,0)*0.475*44/12</f>
        <v>0.14050690327312276</v>
      </c>
      <c r="AX28" s="21">
        <f t="shared" si="6"/>
        <v>69.950737220566211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419</v>
      </c>
      <c r="BB28" s="12">
        <f>VLOOKUP(A28,'Données projet'!$A$87:$I$107,9,0)</f>
        <v>31.8</v>
      </c>
      <c r="BC28" s="12">
        <f t="array" ref="BC28">INDEX(BB:BB,MIN(IF(ISNUMBER(BB28:BB224),ROW(BB28:BB224),"")))</f>
        <v>31.8</v>
      </c>
      <c r="BD28" s="12">
        <f>IF('Données projet'!$A$88&gt;35,BD27+BC28-BL27,IF(A28&lt;'Données projet'!$A$88,$BA$205^A28,IF(A28='Données projet'!$A$88,'Données projet'!$B$88,BD27+BC28-BL27)))</f>
        <v>419</v>
      </c>
      <c r="BE28" s="13">
        <f>BD28*VLOOKUP('Données projet'!$B$11,Paramètres!$A$1:$I$89,3,0)*VLOOKUP('Données projet'!$B$11,Paramètres!$A$1:$I$89,5,0)</f>
        <v>234.221</v>
      </c>
      <c r="BF28" s="13">
        <f t="shared" si="37"/>
        <v>57.194392182630075</v>
      </c>
      <c r="BG28" s="20">
        <f t="shared" si="7"/>
        <v>507.54847471808063</v>
      </c>
      <c r="BH28" s="59">
        <f t="shared" si="8"/>
        <v>800.88180805141394</v>
      </c>
      <c r="BI28" s="59">
        <f ca="1">AVERAGE(OFFSET($BH$3,0,0,'Données projet'!$E$11+1,1))-AVERAGE(OFFSET($H$3,0,0,'Données projet'!$E$11+1,1))</f>
        <v>490.96084572840579</v>
      </c>
      <c r="BJ28" s="59">
        <f t="shared" si="38"/>
        <v>597.91658789908263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60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0.55000000000000004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24.374782328696071</v>
      </c>
      <c r="BR28" s="21">
        <f>EXP(-LN(2)/2)*BR27+(1-EXP(-LN(2)/2))/(LN(2)/2)*BL28*BO28*VLOOKUP('Données projet'!$B$11,Paramètres!$A$1:$I$89,3,0)*0.475*44/12</f>
        <v>4.811060447259333</v>
      </c>
      <c r="BS28" s="22">
        <f t="shared" si="9"/>
        <v>29.185842775955404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344</v>
      </c>
      <c r="BW28" s="12">
        <f>VLOOKUP(A28,'Données projet'!$A$113:$I$133,9,0)</f>
        <v>40.200000000000003</v>
      </c>
      <c r="BX28" s="12">
        <f t="array" ref="BX28">INDEX(BW:BW,MIN(IF(ISNUMBER(BW28:BW224),ROW(BW28:BW224),"")))</f>
        <v>40.200000000000003</v>
      </c>
      <c r="BY28" s="12">
        <f>IF('Données projet'!$A$114&gt;35,BY27+BX28-CG27,IF(A28&lt;'Données projet'!$A$114,$BV$205^A28,IF(A28='Données projet'!$A$114,'Données projet'!$B$114,BY27+BX28-CG27)))</f>
        <v>344</v>
      </c>
      <c r="BZ28" s="13">
        <f>BY28*VLOOKUP('Données projet'!$B$12,Paramètres!$A$1:$I$89,3,0)*VLOOKUP('Données projet'!$B$12,Paramètres!$A$1:$I$89,5,0)</f>
        <v>156.51999999999998</v>
      </c>
      <c r="CA28" s="13">
        <f t="shared" si="39"/>
        <v>40.056589961286939</v>
      </c>
      <c r="CB28" s="20">
        <f t="shared" si="10"/>
        <v>342.37089418257466</v>
      </c>
      <c r="CC28" s="59">
        <f t="shared" si="11"/>
        <v>635.70422751590797</v>
      </c>
      <c r="CD28" s="59">
        <f ca="1">AVERAGE(OFFSET($CC$3,0,0,'Données projet'!$E$12+1,1))-AVERAGE(OFFSET($H$3,0,0,'Données projet'!$E$12+1,1))</f>
        <v>516.24288578650703</v>
      </c>
      <c r="CE28" s="59">
        <f t="shared" si="40"/>
        <v>423.99471649102406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98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0.55000000000000004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60.615628471321145</v>
      </c>
      <c r="CM28" s="21">
        <f>EXP(-LN(2)/2)*CM27+(1-EXP(-LN(2)/2))/(LN(2)/2)*CG28*CJ28*VLOOKUP('Données projet'!$B$12,Paramètres!$A$1:$I$89,3,0)*0.475*44/12</f>
        <v>8.0494639902272236E-2</v>
      </c>
      <c r="CN28" s="22">
        <f t="shared" si="12"/>
        <v>60.696123111223415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267</v>
      </c>
      <c r="CR28" s="12">
        <f>VLOOKUP(A28,'Données projet'!$A$139:$I$159,9,0)</f>
        <v>31</v>
      </c>
      <c r="CS28" s="12">
        <f t="array" ref="CS28">INDEX(CR:CR,MIN(IF(ISNUMBER(CR28:CR224),ROW(CR28:CR224),"")))</f>
        <v>31</v>
      </c>
      <c r="CT28" s="12">
        <f>IF('Données projet'!$A$140&gt;35,CT27+CS28-DB27,IF(A28&lt;'Données projet'!$A$140,$CQ$205^A28,IF(A28='Données projet'!$A$140,'Données projet'!$B$140,CT27+CS28-DB27)))</f>
        <v>267</v>
      </c>
      <c r="CU28" s="17">
        <f>CT28*VLOOKUP('Données projet'!$B$13,Paramètres!$A$1:$I$89,3,0)*VLOOKUP('Données projet'!$B$13,Paramètres!$A$1:$I$89,5,0)</f>
        <v>121.48499999999999</v>
      </c>
      <c r="CV28" s="13">
        <f t="shared" si="41"/>
        <v>32.021102847680105</v>
      </c>
      <c r="CW28" s="20">
        <f t="shared" si="13"/>
        <v>267.35646245970946</v>
      </c>
      <c r="CX28" s="59">
        <f t="shared" si="14"/>
        <v>560.68979579304278</v>
      </c>
      <c r="CY28" s="59">
        <f ca="1">AVERAGE(OFFSET($CX$3,0,0,'Données projet'!$E$13+1,1))-AVERAGE(OFFSET($H$3,0,0,'Données projet'!$E$13+1,1))</f>
        <v>404.52284278475219</v>
      </c>
      <c r="CZ28" s="59">
        <f t="shared" si="42"/>
        <v>325.2594475455378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77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0.55000000000000004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25.46125518443252</v>
      </c>
      <c r="DH28" s="21">
        <f>EXP(-LN(2)/2)*DH27+(1-EXP(-LN(2)/2))/(LN(2)/2)*DB28*DE28*VLOOKUP('Données projet'!$B$13,Paramètres!$A$1:$I$89,3,0)*0.475*44/12</f>
        <v>5.3730880603518241</v>
      </c>
      <c r="DI28" s="22">
        <f t="shared" si="15"/>
        <v>30.834343244784343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123.78599999999997</v>
      </c>
      <c r="DQ28" s="13">
        <f t="shared" si="43"/>
        <v>32.556418931566412</v>
      </c>
      <c r="DR28" s="20">
        <f t="shared" si="16"/>
        <v>272.29637963914479</v>
      </c>
      <c r="DS28" s="59">
        <f t="shared" si="17"/>
        <v>565.62971297247805</v>
      </c>
      <c r="DT28" s="59">
        <f ca="1">AVERAGE(OFFSET($DS$3,0,0,'Données projet'!$E$14+1,1))-AVERAGE(OFFSET($H$3,0,0,'Données projet'!$E$14+1,1))</f>
        <v>317.76403063971492</v>
      </c>
      <c r="DU28" s="59">
        <f t="shared" si="44"/>
        <v>310.10458233575025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243</v>
      </c>
      <c r="EH28" s="12">
        <f>VLOOKUP(A28,'Données projet'!$A$191:$I$211,9,0)</f>
        <v>22.8</v>
      </c>
      <c r="EI28" s="12">
        <f t="array" ref="EI28">INDEX(EH:EH,MIN(IF(ISNUMBER(EH28:EH224),ROW(EH28:EH224),"")))</f>
        <v>22.8</v>
      </c>
      <c r="EJ28" s="12">
        <f>IF('Données projet'!$A$192&gt;35,EJ27+EI28-ER27,IF(A28&lt;'Données projet'!$A$192,$EG$205^A28,IF(A28='Données projet'!$A$192,'Données projet'!$B$192,EJ27+EI28-ER27)))</f>
        <v>243.00000000000006</v>
      </c>
      <c r="EK28" s="17">
        <f>EJ28*VLOOKUP('Données projet'!$B$15,Paramètres!$A$1:$I$89,3,0)*VLOOKUP('Données projet'!$B$15,Paramètres!$A$1:$I$89,5,0)</f>
        <v>113.72400000000003</v>
      </c>
      <c r="EL28" s="13">
        <f t="shared" si="45"/>
        <v>30.206680638130518</v>
      </c>
      <c r="EM28" s="20">
        <f t="shared" si="19"/>
        <v>250.67926877807736</v>
      </c>
      <c r="EN28" s="59">
        <f t="shared" si="20"/>
        <v>544.01260211141062</v>
      </c>
      <c r="EO28" s="59">
        <f ca="1">AVERAGE(OFFSET($EN$3,0,0,'Données projet'!$E$15+1,1))-AVERAGE(OFFSET($H$3,0,0,'Données projet'!$E$15+1,1))</f>
        <v>342.49944586217674</v>
      </c>
      <c r="EP28" s="59">
        <f t="shared" si="46"/>
        <v>282.29766600872563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63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0.55000000000000004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21.427134233132822</v>
      </c>
      <c r="EX28" s="21">
        <f>EXP(-LN(2)/2)*EX27+(1-EXP(-LN(2)/2))/(LN(2)/2)*ER28*EU28*VLOOKUP('Données projet'!$B$15,Paramètres!$A$1:$I$89,3,0)*0.475*44/12</f>
        <v>0.46835634424374251</v>
      </c>
      <c r="EY28" s="22">
        <f t="shared" si="21"/>
        <v>21.895490577376563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201</v>
      </c>
      <c r="FC28" s="12">
        <f>VLOOKUP(A28,'Données projet'!$A$217:$I$237,9,0)</f>
        <v>19.600000000000001</v>
      </c>
      <c r="FD28" s="12">
        <f t="array" ref="FD28">INDEX(FC:FC,MIN(IF(ISNUMBER(FC28:FC224),ROW(FC28:FC224),"")))</f>
        <v>19.600000000000001</v>
      </c>
      <c r="FE28" s="12">
        <f>IF('Données projet'!$A$218&gt;35,FE27+FD28-FM27,IF(A28&lt;'Données projet'!$A$218,$FB$205^A28,IF(A28='Données projet'!$A$218,'Données projet'!$B$218,FE27+FD28-FM27)))</f>
        <v>201</v>
      </c>
      <c r="FF28" s="17">
        <f>FE28*VLOOKUP('Données projet'!$B$16,Paramètres!$A$1:$I$89,3,0)*VLOOKUP('Données projet'!$B$16,Paramètres!$A$1:$I$89,5,0)</f>
        <v>94.067999999999998</v>
      </c>
      <c r="FG28" s="13">
        <f t="shared" si="47"/>
        <v>25.543790108694029</v>
      </c>
      <c r="FH28" s="20">
        <f t="shared" si="22"/>
        <v>208.32386777264207</v>
      </c>
      <c r="FI28" s="59">
        <f t="shared" si="23"/>
        <v>501.65720110597539</v>
      </c>
      <c r="FJ28" s="59">
        <f ca="1">AVERAGE(OFFSET($FI$3,0,0,'Données projet'!$E$16+1,1))-AVERAGE(OFFSET($H$3,0,0,'Données projet'!$E$16+1,1))</f>
        <v>304.29617570272939</v>
      </c>
      <c r="FK28" s="59">
        <f t="shared" si="48"/>
        <v>246.20695736161576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42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1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22.255158040180209</v>
      </c>
      <c r="FT28" s="22">
        <f t="shared" si="24"/>
        <v>22.255158040180209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199</v>
      </c>
      <c r="FX28" s="12">
        <f>VLOOKUP(A28,'Données projet'!$A$243:$I$263,9,0)</f>
        <v>17.8</v>
      </c>
      <c r="FY28" s="12">
        <f t="array" ref="FY28">INDEX(FX:FX,MIN(IF(ISNUMBER(FX28:FX224),ROW(FX28:FX224),"")))</f>
        <v>17.8</v>
      </c>
      <c r="FZ28" s="12">
        <f>IF('Données projet'!$A$244&gt;35,FZ27+FY28-GH27,IF(A28&lt;'Données projet'!$A$244,$FW$205^A28,IF(A28='Données projet'!$A$244,'Données projet'!$B$244,FZ27+FY28-GH27)))</f>
        <v>199.00000000000009</v>
      </c>
      <c r="GA28" s="17">
        <f>FZ28*VLOOKUP('Données projet'!$B$17,Paramètres!$A$1:$I$89,3,0)*VLOOKUP('Données projet'!$B$17,Paramètres!$A$1:$I$89,5,0)</f>
        <v>119.00200000000007</v>
      </c>
      <c r="GB28" s="13">
        <f t="shared" si="49"/>
        <v>31.442119166644687</v>
      </c>
      <c r="GC28" s="20">
        <f t="shared" si="25"/>
        <v>262.02350754857292</v>
      </c>
      <c r="GD28" s="59">
        <f t="shared" si="26"/>
        <v>555.35684088190624</v>
      </c>
      <c r="GE28" s="59">
        <f ca="1">AVERAGE(OFFSET($GD$3,0,0,'Données projet'!$E$17+1,1))-AVERAGE(OFFSET($H$3,0,0,'Données projet'!$E$17+1,1))</f>
        <v>333.16166938019586</v>
      </c>
      <c r="GF28" s="59">
        <f t="shared" si="50"/>
        <v>286.07945871455388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49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0.45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17.423073795628206</v>
      </c>
      <c r="GN28" s="21">
        <f>EXP(-LN(2)/2)*GN27+(1-EXP(-LN(2)/2))/(LN(2)/2)*GH28*GK28*VLOOKUP('Données projet'!$B$17,Paramètres!$A$1:$I$89,3,0)*0.475*44/12</f>
        <v>5.0270247615495043</v>
      </c>
      <c r="GO28" s="21">
        <f t="shared" si="27"/>
        <v>22.450098557177711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176</v>
      </c>
      <c r="GS28" s="12">
        <f>VLOOKUP(A28,'Données projet'!$A$269:$I$289,9,0)</f>
        <v>15.4</v>
      </c>
      <c r="GT28" s="12">
        <f t="array" ref="GT28">INDEX(GS:GS,MIN(IF(ISNUMBER(GS28:GS224),ROW(GS28:GS224),"")))</f>
        <v>15.4</v>
      </c>
      <c r="GU28" s="12">
        <f>IF('Données projet'!$A$270&gt;35,GU27+GT28-HC27,IF(A28&lt;'Données projet'!$A$270,$GR$205^A28,IF(A28='Données projet'!$A$270,'Données projet'!$B$270,GU27+GT28-HC27)))</f>
        <v>176.00000000000003</v>
      </c>
      <c r="GV28" s="17">
        <f>GU28*VLOOKUP('Données projet'!$B$18,Paramètres!$A$1:$I$89,3,0)*VLOOKUP('Données projet'!$B$18,Paramètres!$A$1:$I$89,5,0)</f>
        <v>105.24800000000003</v>
      </c>
      <c r="GW28" s="13">
        <f t="shared" si="51"/>
        <v>28.208515027560551</v>
      </c>
      <c r="GX28" s="20">
        <f t="shared" si="28"/>
        <v>232.43676367300134</v>
      </c>
      <c r="GY28" s="59">
        <f t="shared" si="29"/>
        <v>525.77009700633471</v>
      </c>
      <c r="GZ28" s="59">
        <f ca="1">AVERAGE(OFFSET($GY$3,0,0,'Données projet'!$E$18+1,1))-AVERAGE(OFFSET($H$3,0,0,'Données projet'!$E$18+1,1))</f>
        <v>288.41846134875794</v>
      </c>
      <c r="HA28" s="59">
        <f t="shared" si="52"/>
        <v>248.93951719818972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42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0.45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14.934063253395607</v>
      </c>
      <c r="HI28" s="21">
        <f>EXP(-LN(2)/2)*HI27+(1-EXP(-LN(2)/2))/(LN(2)/2)*HC28*HF28*VLOOKUP('Données projet'!$B$18,Paramètres!$A$1:$I$89,3,0)*0.475*44/12</f>
        <v>2.7528945122771087</v>
      </c>
      <c r="HJ28" s="22">
        <f t="shared" si="30"/>
        <v>17.686957765672716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433.03716177838555</v>
      </c>
      <c r="S29" s="59">
        <f ca="1">AVERAGE(OFFSET($R$3,0,0,'Données projet'!$E$9+1,1))-AVERAGE(OFFSET($H$3,0,0,'Données projet'!$E$9+1,1))</f>
        <v>269.64423257646359</v>
      </c>
      <c r="T29" s="59">
        <f t="shared" si="34"/>
        <v>161.0819079811821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16.616666666666664</v>
      </c>
      <c r="AI29" s="13">
        <f>IF('Données projet'!$A$62&gt;35,AI28+AH29-AQ28,IF(A29&lt;'Données projet'!$A$62,$AF$205^A29,IF(A29='Données projet'!$A$62,'Données projet'!$B$62,AI28+AH29-AQ28)))</f>
        <v>213.53333333333336</v>
      </c>
      <c r="AJ29" s="13">
        <f>AI29*VLOOKUP('Données projet'!$B$10,Paramètres!$A$1:$I$89,3,0)*VLOOKUP('Données projet'!$B$10,Paramètres!$A$1:$I$89,5,0)</f>
        <v>133.24480000000003</v>
      </c>
      <c r="AK29" s="13">
        <f t="shared" si="35"/>
        <v>34.745058146398875</v>
      </c>
      <c r="AL29" s="20">
        <f t="shared" si="4"/>
        <v>292.58233627164475</v>
      </c>
      <c r="AM29" s="59">
        <f t="shared" si="5"/>
        <v>585.91566960497812</v>
      </c>
      <c r="AN29" s="59">
        <f ca="1">AVERAGE(OFFSET($AM$3,0,0,'Données projet'!$E$10+1,1))-AVERAGE(OFFSET($H$3,0,0,'Données projet'!$E$10+1,1))</f>
        <v>269.77739619445515</v>
      </c>
      <c r="AO29" s="59">
        <f t="shared" si="36"/>
        <v>347.56964743629885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67.901265898106246</v>
      </c>
      <c r="AW29" s="21">
        <f>EXP(-LN(2)/2)*AW28+(1-EXP(-LN(2)/2))/(LN(2)/2)*AQ29*AT29*VLOOKUP('Données projet'!$B$10,Paramètres!$A$1:$I$89,3,0)*0.475*44/12</f>
        <v>9.9353384107947418E-2</v>
      </c>
      <c r="AX29" s="21">
        <f t="shared" si="6"/>
        <v>68.000619282214188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33</v>
      </c>
      <c r="BD29" s="12">
        <f>IF('Données projet'!$A$88&gt;35,BD28+BC29-BL28,IF(A29&lt;'Données projet'!$A$88,$BA$205^A29,IF(A29='Données projet'!$A$88,'Données projet'!$B$88,BD28+BC29-BL28)))</f>
        <v>392</v>
      </c>
      <c r="BE29" s="13">
        <f>BD29*VLOOKUP('Données projet'!$B$11,Paramètres!$A$1:$I$89,3,0)*VLOOKUP('Données projet'!$B$11,Paramètres!$A$1:$I$89,5,0)</f>
        <v>219.12800000000001</v>
      </c>
      <c r="BF29" s="13">
        <f t="shared" si="37"/>
        <v>53.925317044064428</v>
      </c>
      <c r="BG29" s="20">
        <f t="shared" si="7"/>
        <v>475.56786051841215</v>
      </c>
      <c r="BH29" s="59">
        <f t="shared" si="8"/>
        <v>768.90119385174546</v>
      </c>
      <c r="BI29" s="59">
        <f ca="1">AVERAGE(OFFSET($BH$3,0,0,'Données projet'!$E$11+1,1))-AVERAGE(OFFSET($H$3,0,0,'Données projet'!$E$11+1,1))</f>
        <v>490.96084572840579</v>
      </c>
      <c r="BJ29" s="59">
        <f t="shared" si="38"/>
        <v>597.91658789908263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23.708252624103782</v>
      </c>
      <c r="BR29" s="21">
        <f>EXP(-LN(2)/2)*BR28+(1-EXP(-LN(2)/2))/(LN(2)/2)*BL29*BO29*VLOOKUP('Données projet'!$B$11,Paramètres!$A$1:$I$89,3,0)*0.475*44/12</f>
        <v>3.4019334669554588</v>
      </c>
      <c r="BS29" s="22">
        <f t="shared" si="9"/>
        <v>27.110186091059241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43.4</v>
      </c>
      <c r="BY29" s="12">
        <f>IF('Données projet'!$A$114&gt;35,BY28+BX29-CG28,IF(A29&lt;'Données projet'!$A$114,$BV$205^A29,IF(A29='Données projet'!$A$114,'Données projet'!$B$114,BY28+BX29-CG28)))</f>
        <v>289.39999999999998</v>
      </c>
      <c r="BZ29" s="13">
        <f>BY29*VLOOKUP('Données projet'!$B$12,Paramètres!$A$1:$I$89,3,0)*VLOOKUP('Données projet'!$B$12,Paramètres!$A$1:$I$89,5,0)</f>
        <v>131.67699999999999</v>
      </c>
      <c r="CA29" s="13">
        <f t="shared" si="39"/>
        <v>34.383575250232418</v>
      </c>
      <c r="CB29" s="20">
        <f t="shared" si="10"/>
        <v>289.22216856082144</v>
      </c>
      <c r="CC29" s="59">
        <f t="shared" si="11"/>
        <v>582.55550189415476</v>
      </c>
      <c r="CD29" s="59">
        <f ca="1">AVERAGE(OFFSET($CC$3,0,0,'Données projet'!$E$12+1,1))-AVERAGE(OFFSET($H$3,0,0,'Données projet'!$E$12+1,1))</f>
        <v>516.24288578650703</v>
      </c>
      <c r="CE29" s="59">
        <f t="shared" si="40"/>
        <v>423.99471649102406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58.958090923135508</v>
      </c>
      <c r="CM29" s="21">
        <f>EXP(-LN(2)/2)*CM28+(1-EXP(-LN(2)/2))/(LN(2)/2)*CG29*CJ29*VLOOKUP('Données projet'!$B$12,Paramètres!$A$1:$I$89,3,0)*0.475*44/12</f>
        <v>5.6918305724065955E-2</v>
      </c>
      <c r="CN29" s="22">
        <f t="shared" si="12"/>
        <v>59.015009228859576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34.200000000000003</v>
      </c>
      <c r="CT29" s="12">
        <f>IF('Données projet'!$A$140&gt;35,CT28+CS29-DB28,IF(A29&lt;'Données projet'!$A$140,$CQ$205^A29,IF(A29='Données projet'!$A$140,'Données projet'!$B$140,CT28+CS29-DB28)))</f>
        <v>224.2</v>
      </c>
      <c r="CU29" s="17">
        <f>CT29*VLOOKUP('Données projet'!$B$13,Paramètres!$A$1:$I$89,3,0)*VLOOKUP('Données projet'!$B$13,Paramètres!$A$1:$I$89,5,0)</f>
        <v>102.01099999999998</v>
      </c>
      <c r="CV29" s="13">
        <f t="shared" si="41"/>
        <v>27.440533988104672</v>
      </c>
      <c r="CW29" s="20">
        <f t="shared" si="13"/>
        <v>225.46142169594893</v>
      </c>
      <c r="CX29" s="59">
        <f t="shared" si="14"/>
        <v>518.79475502928221</v>
      </c>
      <c r="CY29" s="59">
        <f ca="1">AVERAGE(OFFSET($CX$3,0,0,'Données projet'!$E$13+1,1))-AVERAGE(OFFSET($H$3,0,0,'Données projet'!$E$13+1,1))</f>
        <v>404.52284278475219</v>
      </c>
      <c r="CZ29" s="59">
        <f t="shared" si="42"/>
        <v>325.2594475455378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24.765015822464996</v>
      </c>
      <c r="DH29" s="21">
        <f>EXP(-LN(2)/2)*DH28+(1-EXP(-LN(2)/2))/(LN(2)/2)*DB29*DE29*VLOOKUP('Données projet'!$B$13,Paramètres!$A$1:$I$89,3,0)*0.475*44/12</f>
        <v>3.7993470033872487</v>
      </c>
      <c r="DI29" s="22">
        <f t="shared" si="15"/>
        <v>28.564362825852243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106.34831999999996</v>
      </c>
      <c r="DQ29" s="13">
        <f t="shared" si="43"/>
        <v>28.468937094105932</v>
      </c>
      <c r="DR29" s="20">
        <f t="shared" si="16"/>
        <v>234.80672277223437</v>
      </c>
      <c r="DS29" s="59">
        <f t="shared" si="17"/>
        <v>528.14005610556774</v>
      </c>
      <c r="DT29" s="59">
        <f ca="1">AVERAGE(OFFSET($DS$3,0,0,'Données projet'!$E$14+1,1))-AVERAGE(OFFSET($H$3,0,0,'Données projet'!$E$14+1,1))</f>
        <v>317.76403063971492</v>
      </c>
      <c r="DU29" s="59">
        <f t="shared" si="44"/>
        <v>310.10458233575025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25.6</v>
      </c>
      <c r="EJ29" s="12">
        <f>IF('Données projet'!$A$192&gt;35,EJ28+EI29-ER28,IF(A29&lt;'Données projet'!$A$192,$EG$205^A29,IF(A29='Données projet'!$A$192,'Données projet'!$B$192,EJ28+EI29-ER28)))</f>
        <v>205.60000000000008</v>
      </c>
      <c r="EK29" s="17">
        <f>EJ29*VLOOKUP('Données projet'!$B$15,Paramètres!$A$1:$I$89,3,0)*VLOOKUP('Données projet'!$B$15,Paramètres!$A$1:$I$89,5,0)</f>
        <v>96.220800000000025</v>
      </c>
      <c r="EL29" s="13">
        <f t="shared" si="45"/>
        <v>26.059646543833548</v>
      </c>
      <c r="EM29" s="20">
        <f t="shared" si="19"/>
        <v>212.97177773051013</v>
      </c>
      <c r="EN29" s="59">
        <f t="shared" si="20"/>
        <v>506.30511106384347</v>
      </c>
      <c r="EO29" s="59">
        <f ca="1">AVERAGE(OFFSET($EN$3,0,0,'Données projet'!$E$15+1,1))-AVERAGE(OFFSET($H$3,0,0,'Données projet'!$E$15+1,1))</f>
        <v>342.49944586217674</v>
      </c>
      <c r="EP29" s="59">
        <f t="shared" si="46"/>
        <v>282.29766600872563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20.841208120723788</v>
      </c>
      <c r="EX29" s="21">
        <f>EXP(-LN(2)/2)*EX28+(1-EXP(-LN(2)/2))/(LN(2)/2)*ER29*EU29*VLOOKUP('Données projet'!$B$15,Paramètres!$A$1:$I$89,3,0)*0.475*44/12</f>
        <v>0.33117794702649139</v>
      </c>
      <c r="EY29" s="22">
        <f t="shared" si="21"/>
        <v>21.172386067750281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22.6</v>
      </c>
      <c r="FE29" s="12">
        <f>IF('Données projet'!$A$218&gt;35,FE28+FD29-FM28,IF(A29&lt;'Données projet'!$A$218,$FB$205^A29,IF(A29='Données projet'!$A$218,'Données projet'!$B$218,FE28+FD29-FM28)))</f>
        <v>181.6</v>
      </c>
      <c r="FF29" s="17">
        <f>FE29*VLOOKUP('Données projet'!$B$16,Paramètres!$A$1:$I$89,3,0)*VLOOKUP('Données projet'!$B$16,Paramètres!$A$1:$I$89,5,0)</f>
        <v>84.988799999999998</v>
      </c>
      <c r="FG29" s="13">
        <f t="shared" si="47"/>
        <v>23.352644097155146</v>
      </c>
      <c r="FH29" s="20">
        <f t="shared" si="22"/>
        <v>188.6946818025452</v>
      </c>
      <c r="FI29" s="59">
        <f t="shared" si="23"/>
        <v>482.02801513587849</v>
      </c>
      <c r="FJ29" s="59">
        <f ca="1">AVERAGE(OFFSET($FI$3,0,0,'Données projet'!$E$16+1,1))-AVERAGE(OFFSET($H$3,0,0,'Données projet'!$E$16+1,1))</f>
        <v>304.29617570272939</v>
      </c>
      <c r="FK29" s="59">
        <f t="shared" si="48"/>
        <v>246.20695736161576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15.736773166589742</v>
      </c>
      <c r="FT29" s="22">
        <f t="shared" si="24"/>
        <v>15.736773166589742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18.8</v>
      </c>
      <c r="FZ29" s="12">
        <f>IF('Données projet'!$A$244&gt;35,FZ28+FY29-GH28,IF(A29&lt;'Données projet'!$A$244,$FW$205^A29,IF(A29='Données projet'!$A$244,'Données projet'!$B$244,FZ28+FY29-GH28)))</f>
        <v>168.8000000000001</v>
      </c>
      <c r="GA29" s="17">
        <f>FZ29*VLOOKUP('Données projet'!$B$17,Paramètres!$A$1:$I$89,3,0)*VLOOKUP('Données projet'!$B$17,Paramètres!$A$1:$I$89,5,0)</f>
        <v>100.94240000000008</v>
      </c>
      <c r="GB29" s="13">
        <f t="shared" si="49"/>
        <v>27.186388642071176</v>
      </c>
      <c r="GC29" s="20">
        <f t="shared" si="25"/>
        <v>223.15764021827408</v>
      </c>
      <c r="GD29" s="59">
        <f t="shared" si="26"/>
        <v>516.49097355160734</v>
      </c>
      <c r="GE29" s="59">
        <f ca="1">AVERAGE(OFFSET($GD$3,0,0,'Données projet'!$E$17+1,1))-AVERAGE(OFFSET($H$3,0,0,'Données projet'!$E$17+1,1))</f>
        <v>333.16166938019586</v>
      </c>
      <c r="GF29" s="59">
        <f t="shared" si="50"/>
        <v>286.07945871455388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16.946638926447122</v>
      </c>
      <c r="GN29" s="21">
        <f>EXP(-LN(2)/2)*GN28+(1-EXP(-LN(2)/2))/(LN(2)/2)*GH29*GK29*VLOOKUP('Données projet'!$B$17,Paramètres!$A$1:$I$89,3,0)*0.475*44/12</f>
        <v>3.5546432980843417</v>
      </c>
      <c r="GO29" s="21">
        <f t="shared" si="27"/>
        <v>20.501282224531465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16.2</v>
      </c>
      <c r="GU29" s="12">
        <f>IF('Données projet'!$A$270&gt;35,GU28+GT29-HC28,IF(A29&lt;'Données projet'!$A$270,$GR$205^A29,IF(A29='Données projet'!$A$270,'Données projet'!$B$270,GU28+GT29-HC28)))</f>
        <v>150.20000000000002</v>
      </c>
      <c r="GV29" s="17">
        <f>GU29*VLOOKUP('Données projet'!$B$18,Paramètres!$A$1:$I$89,3,0)*VLOOKUP('Données projet'!$B$18,Paramètres!$A$1:$I$89,5,0)</f>
        <v>89.819600000000023</v>
      </c>
      <c r="GW29" s="13">
        <f t="shared" si="51"/>
        <v>24.521711778541039</v>
      </c>
      <c r="GX29" s="20">
        <f t="shared" si="28"/>
        <v>199.1444513476257</v>
      </c>
      <c r="GY29" s="59">
        <f t="shared" si="29"/>
        <v>492.47778468095902</v>
      </c>
      <c r="GZ29" s="59">
        <f ca="1">AVERAGE(OFFSET($GY$3,0,0,'Données projet'!$E$18+1,1))-AVERAGE(OFFSET($H$3,0,0,'Données projet'!$E$18+1,1))</f>
        <v>288.41846134875794</v>
      </c>
      <c r="HA29" s="59">
        <f t="shared" si="52"/>
        <v>248.93951719818972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14.525690508383249</v>
      </c>
      <c r="HI29" s="21">
        <f>EXP(-LN(2)/2)*HI28+(1-EXP(-LN(2)/2))/(LN(2)/2)*HC29*HF29*VLOOKUP('Données projet'!$B$18,Paramètres!$A$1:$I$89,3,0)*0.475*44/12</f>
        <v>1.9465903775223772</v>
      </c>
      <c r="HJ29" s="22">
        <f t="shared" si="30"/>
        <v>16.472280885905626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446.82850104024965</v>
      </c>
      <c r="S30" s="59">
        <f ca="1">AVERAGE(OFFSET($R$3,0,0,'Données projet'!$E$9+1,1))-AVERAGE(OFFSET($H$3,0,0,'Données projet'!$E$9+1,1))</f>
        <v>269.64423257646359</v>
      </c>
      <c r="T30" s="59">
        <f t="shared" si="34"/>
        <v>161.0819079811821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16.616666666666664</v>
      </c>
      <c r="AI30" s="13">
        <f>IF('Données projet'!$A$62&gt;35,AI29+AH30-AQ29,IF(A30&lt;'Données projet'!$A$62,$AF$205^A30,IF(A30='Données projet'!$A$62,'Données projet'!$B$62,AI29+AH30-AQ29)))</f>
        <v>230.15000000000003</v>
      </c>
      <c r="AJ30" s="13">
        <f>AI30*VLOOKUP('Données projet'!$B$10,Paramètres!$A$1:$I$89,3,0)*VLOOKUP('Données projet'!$B$10,Paramètres!$A$1:$I$89,5,0)</f>
        <v>143.61360000000002</v>
      </c>
      <c r="AK30" s="13">
        <f t="shared" si="35"/>
        <v>37.123598716010569</v>
      </c>
      <c r="AL30" s="20">
        <f t="shared" si="4"/>
        <v>314.78395443038511</v>
      </c>
      <c r="AM30" s="59">
        <f t="shared" si="5"/>
        <v>608.11728776371842</v>
      </c>
      <c r="AN30" s="59">
        <f ca="1">AVERAGE(OFFSET($AM$3,0,0,'Données projet'!$E$10+1,1))-AVERAGE(OFFSET($H$3,0,0,'Données projet'!$E$10+1,1))</f>
        <v>269.77739619445515</v>
      </c>
      <c r="AO30" s="59">
        <f t="shared" si="36"/>
        <v>347.56964743629885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66.044502211350149</v>
      </c>
      <c r="AW30" s="21">
        <f>EXP(-LN(2)/2)*AW29+(1-EXP(-LN(2)/2))/(LN(2)/2)*AQ30*AT30*VLOOKUP('Données projet'!$B$10,Paramètres!$A$1:$I$89,3,0)*0.475*44/12</f>
        <v>7.0253451636561381E-2</v>
      </c>
      <c r="AX30" s="21">
        <f t="shared" si="6"/>
        <v>66.11475566298671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33</v>
      </c>
      <c r="BD30" s="12">
        <f>IF('Données projet'!$A$88&gt;35,BD29+BC30-BL29,IF(A30&lt;'Données projet'!$A$88,$BA$205^A30,IF(A30='Données projet'!$A$88,'Données projet'!$B$88,BD29+BC30-BL29)))</f>
        <v>425</v>
      </c>
      <c r="BE30" s="13">
        <f>BD30*VLOOKUP('Données projet'!$B$11,Paramètres!$A$1:$I$89,3,0)*VLOOKUP('Données projet'!$B$11,Paramètres!$A$1:$I$89,5,0)</f>
        <v>237.57500000000002</v>
      </c>
      <c r="BF30" s="13">
        <f t="shared" si="37"/>
        <v>57.917471937261162</v>
      </c>
      <c r="BG30" s="20">
        <f t="shared" si="7"/>
        <v>514.64938862406325</v>
      </c>
      <c r="BH30" s="59">
        <f t="shared" si="8"/>
        <v>807.98272195739651</v>
      </c>
      <c r="BI30" s="59">
        <f ca="1">AVERAGE(OFFSET($BH$3,0,0,'Données projet'!$E$11+1,1))-AVERAGE(OFFSET($H$3,0,0,'Données projet'!$E$11+1,1))</f>
        <v>490.96084572840579</v>
      </c>
      <c r="BJ30" s="59">
        <f t="shared" si="38"/>
        <v>597.91658789908263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23.059949209334846</v>
      </c>
      <c r="BR30" s="21">
        <f>EXP(-LN(2)/2)*BR29+(1-EXP(-LN(2)/2))/(LN(2)/2)*BL30*BO30*VLOOKUP('Données projet'!$B$11,Paramètres!$A$1:$I$89,3,0)*0.475*44/12</f>
        <v>2.405530223629667</v>
      </c>
      <c r="BS30" s="22">
        <f t="shared" si="9"/>
        <v>25.465479432964514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43.4</v>
      </c>
      <c r="BY30" s="12">
        <f>IF('Données projet'!$A$114&gt;35,BY29+BX30-CG29,IF(A30&lt;'Données projet'!$A$114,$BV$205^A30,IF(A30='Données projet'!$A$114,'Données projet'!$B$114,BY29+BX30-CG29)))</f>
        <v>332.79999999999995</v>
      </c>
      <c r="BZ30" s="13">
        <f>BY30*VLOOKUP('Données projet'!$B$12,Paramètres!$A$1:$I$89,3,0)*VLOOKUP('Données projet'!$B$12,Paramètres!$A$1:$I$89,5,0)</f>
        <v>151.42399999999998</v>
      </c>
      <c r="CA30" s="13">
        <f t="shared" si="39"/>
        <v>38.902016561268056</v>
      </c>
      <c r="CB30" s="20">
        <f t="shared" si="10"/>
        <v>331.48447884420847</v>
      </c>
      <c r="CC30" s="59">
        <f t="shared" si="11"/>
        <v>624.81781217754178</v>
      </c>
      <c r="CD30" s="59">
        <f ca="1">AVERAGE(OFFSET($CC$3,0,0,'Données projet'!$E$12+1,1))-AVERAGE(OFFSET($H$3,0,0,'Données projet'!$E$12+1,1))</f>
        <v>516.24288578650703</v>
      </c>
      <c r="CE30" s="59">
        <f t="shared" si="40"/>
        <v>423.99471649102406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57.34587882637112</v>
      </c>
      <c r="CM30" s="21">
        <f>EXP(-LN(2)/2)*CM29+(1-EXP(-LN(2)/2))/(LN(2)/2)*CG30*CJ30*VLOOKUP('Données projet'!$B$12,Paramètres!$A$1:$I$89,3,0)*0.475*44/12</f>
        <v>4.0247319951136125E-2</v>
      </c>
      <c r="CN30" s="22">
        <f t="shared" si="12"/>
        <v>57.386126146322255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34.200000000000003</v>
      </c>
      <c r="CT30" s="12">
        <f>IF('Données projet'!$A$140&gt;35,CT29+CS30-DB29,IF(A30&lt;'Données projet'!$A$140,$CQ$205^A30,IF(A30='Données projet'!$A$140,'Données projet'!$B$140,CT29+CS30-DB29)))</f>
        <v>258.39999999999998</v>
      </c>
      <c r="CU30" s="17">
        <f>CT30*VLOOKUP('Données projet'!$B$13,Paramètres!$A$1:$I$89,3,0)*VLOOKUP('Données projet'!$B$13,Paramètres!$A$1:$I$89,5,0)</f>
        <v>117.57199999999999</v>
      </c>
      <c r="CV30" s="13">
        <f t="shared" si="41"/>
        <v>31.108036237794092</v>
      </c>
      <c r="CW30" s="20">
        <f t="shared" si="13"/>
        <v>258.95106311415799</v>
      </c>
      <c r="CX30" s="59">
        <f t="shared" si="14"/>
        <v>552.2843964474913</v>
      </c>
      <c r="CY30" s="59">
        <f ca="1">AVERAGE(OFFSET($CX$3,0,0,'Données projet'!$E$13+1,1))-AVERAGE(OFFSET($H$3,0,0,'Données projet'!$E$13+1,1))</f>
        <v>404.52284278475219</v>
      </c>
      <c r="CZ30" s="59">
        <f t="shared" si="42"/>
        <v>325.2594475455378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24.087815162464111</v>
      </c>
      <c r="DH30" s="21">
        <f>EXP(-LN(2)/2)*DH29+(1-EXP(-LN(2)/2))/(LN(2)/2)*DB30*DE30*VLOOKUP('Données projet'!$B$13,Paramètres!$A$1:$I$89,3,0)*0.475*44/12</f>
        <v>2.6865440301759125</v>
      </c>
      <c r="DI30" s="22">
        <f t="shared" si="15"/>
        <v>26.774359192640024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119.04983999999995</v>
      </c>
      <c r="DQ30" s="13">
        <f t="shared" si="43"/>
        <v>31.453287651698659</v>
      </c>
      <c r="DR30" s="20">
        <f t="shared" si="16"/>
        <v>262.12628066004174</v>
      </c>
      <c r="DS30" s="59">
        <f t="shared" si="17"/>
        <v>555.45961399337511</v>
      </c>
      <c r="DT30" s="59">
        <f ca="1">AVERAGE(OFFSET($DS$3,0,0,'Données projet'!$E$14+1,1))-AVERAGE(OFFSET($H$3,0,0,'Données projet'!$E$14+1,1))</f>
        <v>317.76403063971492</v>
      </c>
      <c r="DU30" s="59">
        <f t="shared" si="44"/>
        <v>310.10458233575025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25.6</v>
      </c>
      <c r="EJ30" s="12">
        <f>IF('Données projet'!$A$192&gt;35,EJ29+EI30-ER29,IF(A30&lt;'Données projet'!$A$192,$EG$205^A30,IF(A30='Données projet'!$A$192,'Données projet'!$B$192,EJ29+EI30-ER29)))</f>
        <v>231.20000000000007</v>
      </c>
      <c r="EK30" s="17">
        <f>EJ30*VLOOKUP('Données projet'!$B$15,Paramètres!$A$1:$I$89,3,0)*VLOOKUP('Données projet'!$B$15,Paramètres!$A$1:$I$89,5,0)</f>
        <v>108.20160000000004</v>
      </c>
      <c r="EL30" s="13">
        <f t="shared" si="45"/>
        <v>28.906861857161285</v>
      </c>
      <c r="EM30" s="20">
        <f t="shared" si="19"/>
        <v>238.79723773455598</v>
      </c>
      <c r="EN30" s="59">
        <f t="shared" si="20"/>
        <v>532.13057106788926</v>
      </c>
      <c r="EO30" s="59">
        <f ca="1">AVERAGE(OFFSET($EN$3,0,0,'Données projet'!$E$15+1,1))-AVERAGE(OFFSET($H$3,0,0,'Données projet'!$E$15+1,1))</f>
        <v>342.49944586217674</v>
      </c>
      <c r="EP30" s="59">
        <f t="shared" si="46"/>
        <v>282.29766600872563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20.271304188671095</v>
      </c>
      <c r="EX30" s="21">
        <f>EXP(-LN(2)/2)*EX29+(1-EXP(-LN(2)/2))/(LN(2)/2)*ER30*EU30*VLOOKUP('Données projet'!$B$15,Paramètres!$A$1:$I$89,3,0)*0.475*44/12</f>
        <v>0.23417817212187128</v>
      </c>
      <c r="EY30" s="22">
        <f t="shared" si="21"/>
        <v>20.505482360792968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22.6</v>
      </c>
      <c r="FE30" s="12">
        <f>IF('Données projet'!$A$218&gt;35,FE29+FD30-FM29,IF(A30&lt;'Données projet'!$A$218,$FB$205^A30,IF(A30='Données projet'!$A$218,'Données projet'!$B$218,FE29+FD30-FM29)))</f>
        <v>204.2</v>
      </c>
      <c r="FF30" s="17">
        <f>FE30*VLOOKUP('Données projet'!$B$16,Paramètres!$A$1:$I$89,3,0)*VLOOKUP('Données projet'!$B$16,Paramètres!$A$1:$I$89,5,0)</f>
        <v>95.565599999999989</v>
      </c>
      <c r="FG30" s="13">
        <f t="shared" si="47"/>
        <v>25.902790351141551</v>
      </c>
      <c r="FH30" s="20">
        <f t="shared" si="22"/>
        <v>211.55744652823816</v>
      </c>
      <c r="FI30" s="59">
        <f t="shared" si="23"/>
        <v>504.89077986157145</v>
      </c>
      <c r="FJ30" s="59">
        <f ca="1">AVERAGE(OFFSET($FI$3,0,0,'Données projet'!$E$16+1,1))-AVERAGE(OFFSET($H$3,0,0,'Données projet'!$E$16+1,1))</f>
        <v>304.29617570272939</v>
      </c>
      <c r="FK30" s="59">
        <f t="shared" si="48"/>
        <v>246.20695736161576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11.127579020090106</v>
      </c>
      <c r="FT30" s="22">
        <f t="shared" si="24"/>
        <v>11.127579020090106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18.8</v>
      </c>
      <c r="FZ30" s="12">
        <f>IF('Données projet'!$A$244&gt;35,FZ29+FY30-GH29,IF(A30&lt;'Données projet'!$A$244,$FW$205^A30,IF(A30='Données projet'!$A$244,'Données projet'!$B$244,FZ29+FY30-GH29)))</f>
        <v>187.60000000000011</v>
      </c>
      <c r="GA30" s="17">
        <f>FZ30*VLOOKUP('Données projet'!$B$17,Paramètres!$A$1:$I$89,3,0)*VLOOKUP('Données projet'!$B$17,Paramètres!$A$1:$I$89,5,0)</f>
        <v>112.18480000000007</v>
      </c>
      <c r="GB30" s="13">
        <f t="shared" si="49"/>
        <v>29.845149809641946</v>
      </c>
      <c r="GC30" s="20">
        <f t="shared" si="25"/>
        <v>247.36882925179316</v>
      </c>
      <c r="GD30" s="59">
        <f t="shared" si="26"/>
        <v>540.70216258512642</v>
      </c>
      <c r="GE30" s="59">
        <f ca="1">AVERAGE(OFFSET($GD$3,0,0,'Données projet'!$E$17+1,1))-AVERAGE(OFFSET($H$3,0,0,'Données projet'!$E$17+1,1))</f>
        <v>333.16166938019586</v>
      </c>
      <c r="GF30" s="59">
        <f t="shared" si="50"/>
        <v>286.07945871455388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16.483232193818417</v>
      </c>
      <c r="GN30" s="21">
        <f>EXP(-LN(2)/2)*GN29+(1-EXP(-LN(2)/2))/(LN(2)/2)*GH30*GK30*VLOOKUP('Données projet'!$B$17,Paramètres!$A$1:$I$89,3,0)*0.475*44/12</f>
        <v>2.5135123807747526</v>
      </c>
      <c r="GO30" s="21">
        <f t="shared" si="27"/>
        <v>18.996744574593169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16.2</v>
      </c>
      <c r="GU30" s="12">
        <f>IF('Données projet'!$A$270&gt;35,GU29+GT30-HC29,IF(A30&lt;'Données projet'!$A$270,$GR$205^A30,IF(A30='Données projet'!$A$270,'Données projet'!$B$270,GU29+GT30-HC29)))</f>
        <v>166.4</v>
      </c>
      <c r="GV30" s="17">
        <f>GU30*VLOOKUP('Données projet'!$B$18,Paramètres!$A$1:$I$89,3,0)*VLOOKUP('Données projet'!$B$18,Paramètres!$A$1:$I$89,5,0)</f>
        <v>99.507200000000012</v>
      </c>
      <c r="GW30" s="13">
        <f t="shared" si="51"/>
        <v>26.844561009733273</v>
      </c>
      <c r="GX30" s="20">
        <f t="shared" si="28"/>
        <v>220.06265042528548</v>
      </c>
      <c r="GY30" s="59">
        <f t="shared" si="29"/>
        <v>513.39598375861874</v>
      </c>
      <c r="GZ30" s="59">
        <f ca="1">AVERAGE(OFFSET($GY$3,0,0,'Données projet'!$E$18+1,1))-AVERAGE(OFFSET($H$3,0,0,'Données projet'!$E$18+1,1))</f>
        <v>288.41846134875794</v>
      </c>
      <c r="HA30" s="59">
        <f t="shared" si="52"/>
        <v>248.93951719818972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14.128484737558644</v>
      </c>
      <c r="HI30" s="21">
        <f>EXP(-LN(2)/2)*HI29+(1-EXP(-LN(2)/2))/(LN(2)/2)*HC30*HF30*VLOOKUP('Données projet'!$B$18,Paramètres!$A$1:$I$89,3,0)*0.475*44/12</f>
        <v>1.3764472561385546</v>
      </c>
      <c r="HJ30" s="22">
        <f t="shared" si="30"/>
        <v>15.504931993697198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460.59036088427666</v>
      </c>
      <c r="S31" s="59">
        <f ca="1">AVERAGE(OFFSET($R$3,0,0,'Données projet'!$E$9+1,1))-AVERAGE(OFFSET($H$3,0,0,'Données projet'!$E$9+1,1))</f>
        <v>269.64423257646359</v>
      </c>
      <c r="T31" s="59">
        <f t="shared" si="34"/>
        <v>161.0819079811821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16.616666666666664</v>
      </c>
      <c r="AI31" s="13">
        <f>IF('Données projet'!$A$62&gt;35,AI30+AH31-AQ30,IF(A31&lt;'Données projet'!$A$62,$AF$205^A31,IF(A31='Données projet'!$A$62,'Données projet'!$B$62,AI30+AH31-AQ30)))</f>
        <v>246.76666666666671</v>
      </c>
      <c r="AJ31" s="13">
        <f>AI31*VLOOKUP('Données projet'!$B$10,Paramètres!$A$1:$I$89,3,0)*VLOOKUP('Données projet'!$B$10,Paramètres!$A$1:$I$89,5,0)</f>
        <v>153.98240000000004</v>
      </c>
      <c r="AK31" s="13">
        <f t="shared" si="35"/>
        <v>39.482215533662355</v>
      </c>
      <c r="AL31" s="20">
        <f t="shared" si="4"/>
        <v>336.95087205446197</v>
      </c>
      <c r="AM31" s="59">
        <f t="shared" si="5"/>
        <v>630.28420538779528</v>
      </c>
      <c r="AN31" s="59">
        <f ca="1">AVERAGE(OFFSET($AM$3,0,0,'Données projet'!$E$10+1,1))-AVERAGE(OFFSET($H$3,0,0,'Données projet'!$E$10+1,1))</f>
        <v>269.77739619445515</v>
      </c>
      <c r="AO31" s="59">
        <f t="shared" si="36"/>
        <v>347.56964743629885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64.238511825251351</v>
      </c>
      <c r="AW31" s="21">
        <f>EXP(-LN(2)/2)*AW30+(1-EXP(-LN(2)/2))/(LN(2)/2)*AQ31*AT31*VLOOKUP('Données projet'!$B$10,Paramètres!$A$1:$I$89,3,0)*0.475*44/12</f>
        <v>4.9676692053973709E-2</v>
      </c>
      <c r="AX31" s="21">
        <f t="shared" si="6"/>
        <v>64.288188517305329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33</v>
      </c>
      <c r="BD31" s="12">
        <f>IF('Données projet'!$A$88&gt;35,BD30+BC31-BL30,IF(A31&lt;'Données projet'!$A$88,$BA$205^A31,IF(A31='Données projet'!$A$88,'Données projet'!$B$88,BD30+BC31-BL30)))</f>
        <v>458</v>
      </c>
      <c r="BE31" s="13">
        <f>BD31*VLOOKUP('Données projet'!$B$11,Paramètres!$A$1:$I$89,3,0)*VLOOKUP('Données projet'!$B$11,Paramètres!$A$1:$I$89,5,0)</f>
        <v>256.02199999999999</v>
      </c>
      <c r="BF31" s="13">
        <f t="shared" si="37"/>
        <v>61.873669712051253</v>
      </c>
      <c r="BG31" s="20">
        <f t="shared" si="7"/>
        <v>553.66829141515586</v>
      </c>
      <c r="BH31" s="59">
        <f t="shared" si="8"/>
        <v>847.00162474848912</v>
      </c>
      <c r="BI31" s="59">
        <f ca="1">AVERAGE(OFFSET($BH$3,0,0,'Données projet'!$E$11+1,1))-AVERAGE(OFFSET($H$3,0,0,'Données projet'!$E$11+1,1))</f>
        <v>490.96084572840579</v>
      </c>
      <c r="BJ31" s="59">
        <f t="shared" si="38"/>
        <v>597.91658789908263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22.429373685535559</v>
      </c>
      <c r="BR31" s="21">
        <f>EXP(-LN(2)/2)*BR30+(1-EXP(-LN(2)/2))/(LN(2)/2)*BL31*BO31*VLOOKUP('Données projet'!$B$11,Paramètres!$A$1:$I$89,3,0)*0.475*44/12</f>
        <v>1.7009667334777299</v>
      </c>
      <c r="BS31" s="22">
        <f t="shared" si="9"/>
        <v>24.13034041901329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43.4</v>
      </c>
      <c r="BY31" s="12">
        <f>IF('Données projet'!$A$114&gt;35,BY30+BX31-CG30,IF(A31&lt;'Données projet'!$A$114,$BV$205^A31,IF(A31='Données projet'!$A$114,'Données projet'!$B$114,BY30+BX31-CG30)))</f>
        <v>376.19999999999993</v>
      </c>
      <c r="BZ31" s="13">
        <f>BY31*VLOOKUP('Données projet'!$B$12,Paramètres!$A$1:$I$89,3,0)*VLOOKUP('Données projet'!$B$12,Paramètres!$A$1:$I$89,5,0)</f>
        <v>171.17099999999996</v>
      </c>
      <c r="CA31" s="13">
        <f t="shared" si="39"/>
        <v>43.352183758950382</v>
      </c>
      <c r="CB31" s="20">
        <f t="shared" si="10"/>
        <v>373.62787838017181</v>
      </c>
      <c r="CC31" s="59">
        <f t="shared" si="11"/>
        <v>666.96121171350512</v>
      </c>
      <c r="CD31" s="59">
        <f ca="1">AVERAGE(OFFSET($CC$3,0,0,'Données projet'!$E$12+1,1))-AVERAGE(OFFSET($H$3,0,0,'Données projet'!$E$12+1,1))</f>
        <v>516.24288578650703</v>
      </c>
      <c r="CE31" s="59">
        <f t="shared" si="40"/>
        <v>423.99471649102406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55.777752754175303</v>
      </c>
      <c r="CM31" s="21">
        <f>EXP(-LN(2)/2)*CM30+(1-EXP(-LN(2)/2))/(LN(2)/2)*CG31*CJ31*VLOOKUP('Données projet'!$B$12,Paramètres!$A$1:$I$89,3,0)*0.475*44/12</f>
        <v>2.8459152862032981E-2</v>
      </c>
      <c r="CN31" s="22">
        <f t="shared" si="12"/>
        <v>55.806211907037337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34.200000000000003</v>
      </c>
      <c r="CT31" s="12">
        <f>IF('Données projet'!$A$140&gt;35,CT30+CS31-DB30,IF(A31&lt;'Données projet'!$A$140,$CQ$205^A31,IF(A31='Données projet'!$A$140,'Données projet'!$B$140,CT30+CS31-DB30)))</f>
        <v>292.59999999999997</v>
      </c>
      <c r="CU31" s="17">
        <f>CT31*VLOOKUP('Données projet'!$B$13,Paramètres!$A$1:$I$89,3,0)*VLOOKUP('Données projet'!$B$13,Paramètres!$A$1:$I$89,5,0)</f>
        <v>133.13299999999998</v>
      </c>
      <c r="CV31" s="13">
        <f t="shared" si="41"/>
        <v>34.719297218722723</v>
      </c>
      <c r="CW31" s="20">
        <f t="shared" si="13"/>
        <v>292.34275098927537</v>
      </c>
      <c r="CX31" s="59">
        <f t="shared" si="14"/>
        <v>585.67608432260863</v>
      </c>
      <c r="CY31" s="59">
        <f ca="1">AVERAGE(OFFSET($CX$3,0,0,'Données projet'!$E$13+1,1))-AVERAGE(OFFSET($H$3,0,0,'Données projet'!$E$13+1,1))</f>
        <v>404.52284278475219</v>
      </c>
      <c r="CZ31" s="59">
        <f t="shared" si="42"/>
        <v>325.2594475455378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23.429132590123384</v>
      </c>
      <c r="DH31" s="21">
        <f>EXP(-LN(2)/2)*DH30+(1-EXP(-LN(2)/2))/(LN(2)/2)*DB31*DE31*VLOOKUP('Données projet'!$B$13,Paramètres!$A$1:$I$89,3,0)*0.475*44/12</f>
        <v>1.8996735016936246</v>
      </c>
      <c r="DI31" s="22">
        <f t="shared" si="15"/>
        <v>25.328806091817007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131.75135999999998</v>
      </c>
      <c r="DQ31" s="13">
        <f t="shared" si="43"/>
        <v>34.400731482890627</v>
      </c>
      <c r="DR31" s="20">
        <f t="shared" si="16"/>
        <v>289.3815593327011</v>
      </c>
      <c r="DS31" s="59">
        <f t="shared" si="17"/>
        <v>582.71489266603442</v>
      </c>
      <c r="DT31" s="59">
        <f ca="1">AVERAGE(OFFSET($DS$3,0,0,'Données projet'!$E$14+1,1))-AVERAGE(OFFSET($H$3,0,0,'Données projet'!$E$14+1,1))</f>
        <v>317.76403063971492</v>
      </c>
      <c r="DU31" s="59">
        <f t="shared" si="44"/>
        <v>310.10458233575025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25.6</v>
      </c>
      <c r="EJ31" s="12">
        <f>IF('Données projet'!$A$192&gt;35,EJ30+EI31-ER30,IF(A31&lt;'Données projet'!$A$192,$EG$205^A31,IF(A31='Données projet'!$A$192,'Données projet'!$B$192,EJ30+EI31-ER30)))</f>
        <v>256.80000000000007</v>
      </c>
      <c r="EK31" s="17">
        <f>EJ31*VLOOKUP('Données projet'!$B$15,Paramètres!$A$1:$I$89,3,0)*VLOOKUP('Données projet'!$B$15,Paramètres!$A$1:$I$89,5,0)</f>
        <v>120.18240000000003</v>
      </c>
      <c r="EL31" s="13">
        <f t="shared" si="45"/>
        <v>31.717537337483854</v>
      </c>
      <c r="EM31" s="20">
        <f t="shared" si="19"/>
        <v>264.55905752945108</v>
      </c>
      <c r="EN31" s="59">
        <f t="shared" si="20"/>
        <v>557.8923908627844</v>
      </c>
      <c r="EO31" s="59">
        <f ca="1">AVERAGE(OFFSET($EN$3,0,0,'Données projet'!$E$15+1,1))-AVERAGE(OFFSET($H$3,0,0,'Données projet'!$E$15+1,1))</f>
        <v>342.49944586217674</v>
      </c>
      <c r="EP31" s="59">
        <f t="shared" si="46"/>
        <v>282.29766600872563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19.716984309610329</v>
      </c>
      <c r="EX31" s="21">
        <f>EXP(-LN(2)/2)*EX30+(1-EXP(-LN(2)/2))/(LN(2)/2)*ER31*EU31*VLOOKUP('Données projet'!$B$15,Paramètres!$A$1:$I$89,3,0)*0.475*44/12</f>
        <v>0.16558897351324572</v>
      </c>
      <c r="EY31" s="22">
        <f t="shared" si="21"/>
        <v>19.882573283123573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22.6</v>
      </c>
      <c r="FE31" s="12">
        <f>IF('Données projet'!$A$218&gt;35,FE30+FD31-FM30,IF(A31&lt;'Données projet'!$A$218,$FB$205^A31,IF(A31='Données projet'!$A$218,'Données projet'!$B$218,FE30+FD31-FM30)))</f>
        <v>226.79999999999998</v>
      </c>
      <c r="FF31" s="17">
        <f>FE31*VLOOKUP('Données projet'!$B$16,Paramètres!$A$1:$I$89,3,0)*VLOOKUP('Données projet'!$B$16,Paramètres!$A$1:$I$89,5,0)</f>
        <v>106.14239999999999</v>
      </c>
      <c r="FG31" s="13">
        <f t="shared" si="47"/>
        <v>28.420224211524975</v>
      </c>
      <c r="FH31" s="20">
        <f t="shared" si="22"/>
        <v>234.36323716840596</v>
      </c>
      <c r="FI31" s="59">
        <f t="shared" si="23"/>
        <v>527.6965705017393</v>
      </c>
      <c r="FJ31" s="59">
        <f ca="1">AVERAGE(OFFSET($FI$3,0,0,'Données projet'!$E$16+1,1))-AVERAGE(OFFSET($H$3,0,0,'Données projet'!$E$16+1,1))</f>
        <v>304.29617570272939</v>
      </c>
      <c r="FK31" s="59">
        <f t="shared" si="48"/>
        <v>246.20695736161576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7.8683865832948721</v>
      </c>
      <c r="FT31" s="22">
        <f t="shared" si="24"/>
        <v>7.8683865832948721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18.8</v>
      </c>
      <c r="FZ31" s="12">
        <f>IF('Données projet'!$A$244&gt;35,FZ30+FY31-GH30,IF(A31&lt;'Données projet'!$A$244,$FW$205^A31,IF(A31='Données projet'!$A$244,'Données projet'!$B$244,FZ30+FY31-GH30)))</f>
        <v>206.40000000000012</v>
      </c>
      <c r="GA31" s="17">
        <f>FZ31*VLOOKUP('Données projet'!$B$17,Paramètres!$A$1:$I$89,3,0)*VLOOKUP('Données projet'!$B$17,Paramètres!$A$1:$I$89,5,0)</f>
        <v>123.42720000000008</v>
      </c>
      <c r="GB31" s="13">
        <f t="shared" si="49"/>
        <v>32.473022671122109</v>
      </c>
      <c r="GC31" s="20">
        <f t="shared" si="25"/>
        <v>271.52622115220447</v>
      </c>
      <c r="GD31" s="59">
        <f t="shared" si="26"/>
        <v>564.85955448553773</v>
      </c>
      <c r="GE31" s="59">
        <f ca="1">AVERAGE(OFFSET($GD$3,0,0,'Données projet'!$E$17+1,1))-AVERAGE(OFFSET($H$3,0,0,'Données projet'!$E$17+1,1))</f>
        <v>333.16166938019586</v>
      </c>
      <c r="GF31" s="59">
        <f t="shared" si="50"/>
        <v>286.07945871455388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16.032497342662943</v>
      </c>
      <c r="GN31" s="21">
        <f>EXP(-LN(2)/2)*GN30+(1-EXP(-LN(2)/2))/(LN(2)/2)*GH31*GK31*VLOOKUP('Données projet'!$B$17,Paramètres!$A$1:$I$89,3,0)*0.475*44/12</f>
        <v>1.7773216490421713</v>
      </c>
      <c r="GO31" s="21">
        <f t="shared" si="27"/>
        <v>17.809818991705114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16.2</v>
      </c>
      <c r="GU31" s="12">
        <f>IF('Données projet'!$A$270&gt;35,GU30+GT31-HC30,IF(A31&lt;'Données projet'!$A$270,$GR$205^A31,IF(A31='Données projet'!$A$270,'Données projet'!$B$270,GU30+GT31-HC30)))</f>
        <v>182.6</v>
      </c>
      <c r="GV31" s="17">
        <f>GU31*VLOOKUP('Données projet'!$B$18,Paramètres!$A$1:$I$89,3,0)*VLOOKUP('Données projet'!$B$18,Paramètres!$A$1:$I$89,5,0)</f>
        <v>109.1948</v>
      </c>
      <c r="GW31" s="13">
        <f t="shared" si="51"/>
        <v>29.141192129605439</v>
      </c>
      <c r="GX31" s="20">
        <f t="shared" si="28"/>
        <v>240.93518629239611</v>
      </c>
      <c r="GY31" s="59">
        <f t="shared" si="29"/>
        <v>534.26851962572937</v>
      </c>
      <c r="GZ31" s="59">
        <f ca="1">AVERAGE(OFFSET($GY$3,0,0,'Données projet'!$E$18+1,1))-AVERAGE(OFFSET($H$3,0,0,'Données projet'!$E$18+1,1))</f>
        <v>288.41846134875794</v>
      </c>
      <c r="HA31" s="59">
        <f t="shared" si="52"/>
        <v>248.93951719818972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13.742140579425381</v>
      </c>
      <c r="HI31" s="21">
        <f>EXP(-LN(2)/2)*HI30+(1-EXP(-LN(2)/2))/(LN(2)/2)*HC31*HF31*VLOOKUP('Données projet'!$B$18,Paramètres!$A$1:$I$89,3,0)*0.475*44/12</f>
        <v>0.9732951887611887</v>
      </c>
      <c r="HJ31" s="22">
        <f t="shared" si="30"/>
        <v>14.71543576818657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474.32551019191953</v>
      </c>
      <c r="S32" s="59">
        <f ca="1">AVERAGE(OFFSET($R$3,0,0,'Données projet'!$E$9+1,1))-AVERAGE(OFFSET($H$3,0,0,'Données projet'!$E$9+1,1))</f>
        <v>269.64423257646359</v>
      </c>
      <c r="T32" s="59">
        <f t="shared" si="34"/>
        <v>161.0819079811821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16.616666666666664</v>
      </c>
      <c r="AI32" s="13">
        <f>IF('Données projet'!$A$62&gt;35,AI31+AH32-AQ31,IF(A32&lt;'Données projet'!$A$62,$AF$205^A32,IF(A32='Données projet'!$A$62,'Données projet'!$B$62,AI31+AH32-AQ31)))</f>
        <v>263.38333333333338</v>
      </c>
      <c r="AJ32" s="13">
        <f>AI32*VLOOKUP('Données projet'!$B$10,Paramètres!$A$1:$I$89,3,0)*VLOOKUP('Données projet'!$B$10,Paramètres!$A$1:$I$89,5,0)</f>
        <v>164.35120000000003</v>
      </c>
      <c r="AK32" s="13">
        <f t="shared" si="35"/>
        <v>41.822402860152515</v>
      </c>
      <c r="AL32" s="20">
        <f t="shared" si="4"/>
        <v>359.08569164809904</v>
      </c>
      <c r="AM32" s="59">
        <f t="shared" si="5"/>
        <v>652.41902498143236</v>
      </c>
      <c r="AN32" s="59">
        <f ca="1">AVERAGE(OFFSET($AM$3,0,0,'Données projet'!$E$10+1,1))-AVERAGE(OFFSET($H$3,0,0,'Données projet'!$E$10+1,1))</f>
        <v>269.77739619445515</v>
      </c>
      <c r="AO32" s="59">
        <f t="shared" si="36"/>
        <v>347.56964743629885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62.481906341233334</v>
      </c>
      <c r="AW32" s="21">
        <f>EXP(-LN(2)/2)*AW31+(1-EXP(-LN(2)/2))/(LN(2)/2)*AQ32*AT32*VLOOKUP('Données projet'!$B$10,Paramètres!$A$1:$I$89,3,0)*0.475*44/12</f>
        <v>3.5126725818280691E-2</v>
      </c>
      <c r="AX32" s="21">
        <f t="shared" si="6"/>
        <v>62.517033067051614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33</v>
      </c>
      <c r="BD32" s="12">
        <f>IF('Données projet'!$A$88&gt;35,BD31+BC32-BL31,IF(A32&lt;'Données projet'!$A$88,$BA$205^A32,IF(A32='Données projet'!$A$88,'Données projet'!$B$88,BD31+BC32-BL31)))</f>
        <v>491</v>
      </c>
      <c r="BE32" s="13">
        <f>BD32*VLOOKUP('Données projet'!$B$11,Paramètres!$A$1:$I$89,3,0)*VLOOKUP('Données projet'!$B$11,Paramètres!$A$1:$I$89,5,0)</f>
        <v>274.46899999999999</v>
      </c>
      <c r="BF32" s="13">
        <f t="shared" si="37"/>
        <v>65.796795812732981</v>
      </c>
      <c r="BG32" s="20">
        <f t="shared" si="7"/>
        <v>592.62959437384313</v>
      </c>
      <c r="BH32" s="59">
        <f t="shared" si="8"/>
        <v>885.9629277071765</v>
      </c>
      <c r="BI32" s="59">
        <f ca="1">AVERAGE(OFFSET($BH$3,0,0,'Données projet'!$E$11+1,1))-AVERAGE(OFFSET($H$3,0,0,'Données projet'!$E$11+1,1))</f>
        <v>490.96084572840579</v>
      </c>
      <c r="BJ32" s="59">
        <f t="shared" si="38"/>
        <v>597.91658789908263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21.816041282595091</v>
      </c>
      <c r="BR32" s="21">
        <f>EXP(-LN(2)/2)*BR31+(1-EXP(-LN(2)/2))/(LN(2)/2)*BL32*BO32*VLOOKUP('Données projet'!$B$11,Paramètres!$A$1:$I$89,3,0)*0.475*44/12</f>
        <v>1.2027651118148337</v>
      </c>
      <c r="BS32" s="22">
        <f t="shared" si="9"/>
        <v>23.018806394409925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43.4</v>
      </c>
      <c r="BY32" s="12">
        <f>IF('Données projet'!$A$114&gt;35,BY31+BX32-CG31,IF(A32&lt;'Données projet'!$A$114,$BV$205^A32,IF(A32='Données projet'!$A$114,'Données projet'!$B$114,BY31+BX32-CG31)))</f>
        <v>419.59999999999991</v>
      </c>
      <c r="BZ32" s="13">
        <f>BY32*VLOOKUP('Données projet'!$B$12,Paramètres!$A$1:$I$89,3,0)*VLOOKUP('Données projet'!$B$12,Paramètres!$A$1:$I$89,5,0)</f>
        <v>190.91799999999995</v>
      </c>
      <c r="CA32" s="13">
        <f t="shared" si="39"/>
        <v>47.742852648603936</v>
      </c>
      <c r="CB32" s="20">
        <f t="shared" si="10"/>
        <v>415.66765169631839</v>
      </c>
      <c r="CC32" s="59">
        <f t="shared" si="11"/>
        <v>709.0009850296517</v>
      </c>
      <c r="CD32" s="59">
        <f ca="1">AVERAGE(OFFSET($CC$3,0,0,'Données projet'!$E$12+1,1))-AVERAGE(OFFSET($H$3,0,0,'Données projet'!$E$12+1,1))</f>
        <v>516.24288578650703</v>
      </c>
      <c r="CE32" s="59">
        <f t="shared" si="40"/>
        <v>423.99471649102406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54.252507171887842</v>
      </c>
      <c r="CM32" s="21">
        <f>EXP(-LN(2)/2)*CM31+(1-EXP(-LN(2)/2))/(LN(2)/2)*CG32*CJ32*VLOOKUP('Données projet'!$B$12,Paramètres!$A$1:$I$89,3,0)*0.475*44/12</f>
        <v>2.0123659975568066E-2</v>
      </c>
      <c r="CN32" s="22">
        <f t="shared" si="12"/>
        <v>54.27263083186341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34.200000000000003</v>
      </c>
      <c r="CT32" s="12">
        <f>IF('Données projet'!$A$140&gt;35,CT31+CS32-DB31,IF(A32&lt;'Données projet'!$A$140,$CQ$205^A32,IF(A32='Données projet'!$A$140,'Données projet'!$B$140,CT31+CS32-DB31)))</f>
        <v>326.79999999999995</v>
      </c>
      <c r="CU32" s="17">
        <f>CT32*VLOOKUP('Données projet'!$B$13,Paramètres!$A$1:$I$89,3,0)*VLOOKUP('Données projet'!$B$13,Paramètres!$A$1:$I$89,5,0)</f>
        <v>148.69399999999999</v>
      </c>
      <c r="CV32" s="13">
        <f t="shared" si="41"/>
        <v>38.281641551494822</v>
      </c>
      <c r="CW32" s="20">
        <f t="shared" si="13"/>
        <v>325.64924236885344</v>
      </c>
      <c r="CX32" s="59">
        <f t="shared" si="14"/>
        <v>618.98257570218675</v>
      </c>
      <c r="CY32" s="59">
        <f ca="1">AVERAGE(OFFSET($CX$3,0,0,'Données projet'!$E$13+1,1))-AVERAGE(OFFSET($H$3,0,0,'Données projet'!$E$13+1,1))</f>
        <v>404.52284278475219</v>
      </c>
      <c r="CZ32" s="59">
        <f t="shared" si="42"/>
        <v>325.2594475455378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22.788461727361923</v>
      </c>
      <c r="DH32" s="21">
        <f>EXP(-LN(2)/2)*DH31+(1-EXP(-LN(2)/2))/(LN(2)/2)*DB32*DE32*VLOOKUP('Données projet'!$B$13,Paramètres!$A$1:$I$89,3,0)*0.475*44/12</f>
        <v>1.3432720150879565</v>
      </c>
      <c r="DI32" s="22">
        <f t="shared" si="15"/>
        <v>24.131733742449882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144.45287999999996</v>
      </c>
      <c r="DQ32" s="13">
        <f t="shared" si="43"/>
        <v>37.315231436099161</v>
      </c>
      <c r="DR32" s="20">
        <f t="shared" si="16"/>
        <v>316.579460751206</v>
      </c>
      <c r="DS32" s="59">
        <f t="shared" si="17"/>
        <v>609.91279408453931</v>
      </c>
      <c r="DT32" s="59">
        <f ca="1">AVERAGE(OFFSET($DS$3,0,0,'Données projet'!$E$14+1,1))-AVERAGE(OFFSET($H$3,0,0,'Données projet'!$E$14+1,1))</f>
        <v>317.76403063971492</v>
      </c>
      <c r="DU32" s="59">
        <f t="shared" si="44"/>
        <v>310.10458233575025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25.6</v>
      </c>
      <c r="EJ32" s="12">
        <f>IF('Données projet'!$A$192&gt;35,EJ31+EI32-ER31,IF(A32&lt;'Données projet'!$A$192,$EG$205^A32,IF(A32='Données projet'!$A$192,'Données projet'!$B$192,EJ31+EI32-ER31)))</f>
        <v>282.40000000000009</v>
      </c>
      <c r="EK32" s="17">
        <f>EJ32*VLOOKUP('Données projet'!$B$15,Paramètres!$A$1:$I$89,3,0)*VLOOKUP('Données projet'!$B$15,Paramètres!$A$1:$I$89,5,0)</f>
        <v>132.16320000000005</v>
      </c>
      <c r="EL32" s="13">
        <f t="shared" si="45"/>
        <v>34.495730230009791</v>
      </c>
      <c r="EM32" s="20">
        <f t="shared" si="19"/>
        <v>290.26430348393382</v>
      </c>
      <c r="EN32" s="59">
        <f t="shared" si="20"/>
        <v>583.59763681726713</v>
      </c>
      <c r="EO32" s="59">
        <f ca="1">AVERAGE(OFFSET($EN$3,0,0,'Données projet'!$E$15+1,1))-AVERAGE(OFFSET($H$3,0,0,'Données projet'!$E$15+1,1))</f>
        <v>342.49944586217674</v>
      </c>
      <c r="EP32" s="59">
        <f t="shared" si="46"/>
        <v>282.29766600872563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19.177822336792893</v>
      </c>
      <c r="EX32" s="21">
        <f>EXP(-LN(2)/2)*EX31+(1-EXP(-LN(2)/2))/(LN(2)/2)*ER32*EU32*VLOOKUP('Données projet'!$B$15,Paramètres!$A$1:$I$89,3,0)*0.475*44/12</f>
        <v>0.11708908606093567</v>
      </c>
      <c r="EY32" s="22">
        <f t="shared" si="21"/>
        <v>19.294911422853829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22.6</v>
      </c>
      <c r="FE32" s="12">
        <f>IF('Données projet'!$A$218&gt;35,FE31+FD32-FM31,IF(A32&lt;'Données projet'!$A$218,$FB$205^A32,IF(A32='Données projet'!$A$218,'Données projet'!$B$218,FE31+FD32-FM31)))</f>
        <v>249.39999999999998</v>
      </c>
      <c r="FF32" s="17">
        <f>FE32*VLOOKUP('Données projet'!$B$16,Paramètres!$A$1:$I$89,3,0)*VLOOKUP('Données projet'!$B$16,Paramètres!$A$1:$I$89,5,0)</f>
        <v>116.71919999999999</v>
      </c>
      <c r="FG32" s="13">
        <f t="shared" si="47"/>
        <v>30.908576435525887</v>
      </c>
      <c r="FH32" s="20">
        <f t="shared" si="22"/>
        <v>257.1183772918742</v>
      </c>
      <c r="FI32" s="59">
        <f t="shared" si="23"/>
        <v>550.45171062520751</v>
      </c>
      <c r="FJ32" s="59">
        <f ca="1">AVERAGE(OFFSET($FI$3,0,0,'Données projet'!$E$16+1,1))-AVERAGE(OFFSET($H$3,0,0,'Données projet'!$E$16+1,1))</f>
        <v>304.29617570272939</v>
      </c>
      <c r="FK32" s="59">
        <f t="shared" si="48"/>
        <v>246.20695736161576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5.5637895100450541</v>
      </c>
      <c r="FT32" s="22">
        <f t="shared" si="24"/>
        <v>5.5637895100450541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18.8</v>
      </c>
      <c r="FZ32" s="12">
        <f>IF('Données projet'!$A$244&gt;35,FZ31+FY32-GH31,IF(A32&lt;'Données projet'!$A$244,$FW$205^A32,IF(A32='Données projet'!$A$244,'Données projet'!$B$244,FZ31+FY32-GH31)))</f>
        <v>225.20000000000013</v>
      </c>
      <c r="GA32" s="17">
        <f>FZ32*VLOOKUP('Données projet'!$B$17,Paramètres!$A$1:$I$89,3,0)*VLOOKUP('Données projet'!$B$17,Paramètres!$A$1:$I$89,5,0)</f>
        <v>134.66960000000009</v>
      </c>
      <c r="GB32" s="13">
        <f t="shared" si="49"/>
        <v>35.073140668601305</v>
      </c>
      <c r="GC32" s="20">
        <f t="shared" si="25"/>
        <v>295.6352733311474</v>
      </c>
      <c r="GD32" s="59">
        <f t="shared" si="26"/>
        <v>588.96860666448072</v>
      </c>
      <c r="GE32" s="59">
        <f ca="1">AVERAGE(OFFSET($GD$3,0,0,'Données projet'!$E$17+1,1))-AVERAGE(OFFSET($H$3,0,0,'Données projet'!$E$17+1,1))</f>
        <v>333.16166938019586</v>
      </c>
      <c r="GF32" s="59">
        <f t="shared" si="50"/>
        <v>286.07945871455388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15.594087859715431</v>
      </c>
      <c r="GN32" s="21">
        <f>EXP(-LN(2)/2)*GN31+(1-EXP(-LN(2)/2))/(LN(2)/2)*GH32*GK32*VLOOKUP('Données projet'!$B$17,Paramètres!$A$1:$I$89,3,0)*0.475*44/12</f>
        <v>1.2567561903873765</v>
      </c>
      <c r="GO32" s="21">
        <f t="shared" si="27"/>
        <v>16.850844050102808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16.2</v>
      </c>
      <c r="GU32" s="12">
        <f>IF('Données projet'!$A$270&gt;35,GU31+GT32-HC31,IF(A32&lt;'Données projet'!$A$270,$GR$205^A32,IF(A32='Données projet'!$A$270,'Données projet'!$B$270,GU31+GT32-HC31)))</f>
        <v>198.79999999999998</v>
      </c>
      <c r="GV32" s="17">
        <f>GU32*VLOOKUP('Données projet'!$B$18,Paramètres!$A$1:$I$89,3,0)*VLOOKUP('Données projet'!$B$18,Paramètres!$A$1:$I$89,5,0)</f>
        <v>118.88239999999999</v>
      </c>
      <c r="GW32" s="13">
        <f t="shared" si="51"/>
        <v>31.414195666990082</v>
      </c>
      <c r="GX32" s="20">
        <f t="shared" si="28"/>
        <v>261.76657078667432</v>
      </c>
      <c r="GY32" s="59">
        <f t="shared" si="29"/>
        <v>555.09990412000764</v>
      </c>
      <c r="GZ32" s="59">
        <f ca="1">AVERAGE(OFFSET($GY$3,0,0,'Données projet'!$E$18+1,1))-AVERAGE(OFFSET($H$3,0,0,'Données projet'!$E$18+1,1))</f>
        <v>288.41846134875794</v>
      </c>
      <c r="HA32" s="59">
        <f t="shared" si="52"/>
        <v>248.93951719818972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13.36636102261323</v>
      </c>
      <c r="HI32" s="21">
        <f>EXP(-LN(2)/2)*HI31+(1-EXP(-LN(2)/2))/(LN(2)/2)*HC32*HF32*VLOOKUP('Données projet'!$B$18,Paramètres!$A$1:$I$89,3,0)*0.475*44/12</f>
        <v>0.68822362806927739</v>
      </c>
      <c r="HJ32" s="22">
        <f t="shared" si="30"/>
        <v>14.054584650682507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269.64423257646359</v>
      </c>
      <c r="T33" s="59">
        <f t="shared" si="34"/>
        <v>161.0819079811821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280</v>
      </c>
      <c r="AG33" s="12">
        <f>VLOOKUP(A33,'Données projet'!$A$61:$I$81,9,0)</f>
        <v>16.616666666666664</v>
      </c>
      <c r="AH33" s="12">
        <f t="array" ref="AH33">INDEX(AG:AG,MIN(IF(ISNUMBER(AG33:AG229),ROW(AG33:AG229),"")))</f>
        <v>16.616666666666664</v>
      </c>
      <c r="AI33" s="13">
        <f>IF('Données projet'!$A$62&gt;35,AI32+AH33-AQ32,IF(A33&lt;'Données projet'!$A$62,$AF$205^A33,IF(A33='Données projet'!$A$62,'Données projet'!$B$62,AI32+AH33-AQ32)))</f>
        <v>280.00000000000006</v>
      </c>
      <c r="AJ33" s="13">
        <f>AI33*VLOOKUP('Données projet'!$B$10,Paramètres!$A$1:$I$89,3,0)*VLOOKUP('Données projet'!$B$10,Paramètres!$A$1:$I$89,5,0)</f>
        <v>174.72000000000006</v>
      </c>
      <c r="AK33" s="13">
        <f t="shared" si="35"/>
        <v>44.145455754865246</v>
      </c>
      <c r="AL33" s="20">
        <f t="shared" si="4"/>
        <v>381.19066877305704</v>
      </c>
      <c r="AM33" s="59">
        <f t="shared" si="5"/>
        <v>674.5240021063903</v>
      </c>
      <c r="AN33" s="59">
        <f ca="1">AVERAGE(OFFSET($AM$3,0,0,'Données projet'!$E$10+1,1))-AVERAGE(OFFSET($H$3,0,0,'Données projet'!$E$10+1,1))</f>
        <v>269.77739619445515</v>
      </c>
      <c r="AO33" s="59">
        <f t="shared" si="36"/>
        <v>347.56964743629885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62.6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91.742191961336417</v>
      </c>
      <c r="AW33" s="21">
        <f>EXP(-LN(2)/2)*AW32+(1-EXP(-LN(2)/2))/(LN(2)/2)*AQ33*AT33*VLOOKUP('Données projet'!$B$10,Paramètres!$A$1:$I$89,3,0)*0.475*44/12</f>
        <v>2.4838346026986854E-2</v>
      </c>
      <c r="AX33" s="21">
        <f t="shared" si="6"/>
        <v>91.767030307363399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524</v>
      </c>
      <c r="BB33" s="12">
        <f>VLOOKUP(A33,'Données projet'!$A$87:$I$107,9,0)</f>
        <v>33</v>
      </c>
      <c r="BC33" s="12">
        <f t="array" ref="BC33">INDEX(BB:BB,MIN(IF(ISNUMBER(BB33:BB229),ROW(BB33:BB229),"")))</f>
        <v>33</v>
      </c>
      <c r="BD33" s="12">
        <f>IF('Données projet'!$A$88&gt;35,BD32+BC33-BL32,IF(A33&lt;'Données projet'!$A$88,$BA$205^A33,IF(A33='Données projet'!$A$88,'Données projet'!$B$88,BD32+BC33-BL32)))</f>
        <v>524</v>
      </c>
      <c r="BE33" s="13">
        <f>BD33*VLOOKUP('Données projet'!$B$11,Paramètres!$A$1:$I$89,3,0)*VLOOKUP('Données projet'!$B$11,Paramètres!$A$1:$I$89,5,0)</f>
        <v>292.916</v>
      </c>
      <c r="BF33" s="13">
        <f t="shared" si="37"/>
        <v>69.68932587703776</v>
      </c>
      <c r="BG33" s="20">
        <f t="shared" si="7"/>
        <v>631.53760923584082</v>
      </c>
      <c r="BH33" s="59">
        <f t="shared" si="8"/>
        <v>924.87094256917408</v>
      </c>
      <c r="BI33" s="59">
        <f ca="1">AVERAGE(OFFSET($BH$3,0,0,'Données projet'!$E$11+1,1))-AVERAGE(OFFSET($H$3,0,0,'Données projet'!$E$11+1,1))</f>
        <v>490.96084572840579</v>
      </c>
      <c r="BJ33" s="59">
        <f t="shared" si="38"/>
        <v>597.91658789908263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90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0.55000000000000004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57.781653979510878</v>
      </c>
      <c r="BR33" s="21">
        <f>EXP(-LN(2)/2)*BR32+(1-EXP(-LN(2)/2))/(LN(2)/2)*BL33*BO33*VLOOKUP('Données projet'!$B$11,Paramètres!$A$1:$I$89,3,0)*0.475*44/12</f>
        <v>0.85048336673886504</v>
      </c>
      <c r="BS33" s="22">
        <f t="shared" si="9"/>
        <v>58.632137346249742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463</v>
      </c>
      <c r="BW33" s="12">
        <f>VLOOKUP(A33,'Données projet'!$A$113:$I$133,9,0)</f>
        <v>43.4</v>
      </c>
      <c r="BX33" s="12">
        <f t="array" ref="BX33">INDEX(BW:BW,MIN(IF(ISNUMBER(BW33:BW229),ROW(BW33:BW229),"")))</f>
        <v>43.4</v>
      </c>
      <c r="BY33" s="12">
        <f>IF('Données projet'!$A$114&gt;35,BY32+BX33-CG32,IF(A33&lt;'Données projet'!$A$114,$BV$205^A33,IF(A33='Données projet'!$A$114,'Données projet'!$B$114,BY32+BX33-CG32)))</f>
        <v>462.99999999999989</v>
      </c>
      <c r="BZ33" s="13">
        <f>BY33*VLOOKUP('Données projet'!$B$12,Paramètres!$A$1:$I$89,3,0)*VLOOKUP('Données projet'!$B$12,Paramètres!$A$1:$I$89,5,0)</f>
        <v>210.66499999999994</v>
      </c>
      <c r="CA33" s="13">
        <f t="shared" si="39"/>
        <v>52.080878178630996</v>
      </c>
      <c r="CB33" s="20">
        <f t="shared" si="10"/>
        <v>457.6157378277822</v>
      </c>
      <c r="CC33" s="59">
        <f t="shared" si="11"/>
        <v>750.94907116111551</v>
      </c>
      <c r="CD33" s="59">
        <f ca="1">AVERAGE(OFFSET($CC$3,0,0,'Données projet'!$E$12+1,1))-AVERAGE(OFFSET($H$3,0,0,'Données projet'!$E$12+1,1))</f>
        <v>516.24288578650703</v>
      </c>
      <c r="CE33" s="59">
        <f t="shared" si="40"/>
        <v>423.99471649102406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98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85.174203381353152</v>
      </c>
      <c r="CM33" s="21">
        <f>EXP(-LN(2)/2)*CM32+(1-EXP(-LN(2)/2))/(LN(2)/2)*CG33*CJ33*VLOOKUP('Données projet'!$B$12,Paramètres!$A$1:$I$89,3,0)*0.475*44/12</f>
        <v>1.4229576431016494E-2</v>
      </c>
      <c r="CN33" s="22">
        <f t="shared" si="12"/>
        <v>85.188432957784173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361</v>
      </c>
      <c r="CR33" s="12">
        <f>VLOOKUP(A33,'Données projet'!$A$139:$I$159,9,0)</f>
        <v>34.200000000000003</v>
      </c>
      <c r="CS33" s="12">
        <f t="array" ref="CS33">INDEX(CR:CR,MIN(IF(ISNUMBER(CR33:CR229),ROW(CR33:CR229),"")))</f>
        <v>34.200000000000003</v>
      </c>
      <c r="CT33" s="12">
        <f>IF('Données projet'!$A$140&gt;35,CT32+CS33-DB32,IF(A33&lt;'Données projet'!$A$140,$CQ$205^A33,IF(A33='Données projet'!$A$140,'Données projet'!$B$140,CT32+CS33-DB32)))</f>
        <v>360.99999999999994</v>
      </c>
      <c r="CU33" s="17">
        <f>CT33*VLOOKUP('Données projet'!$B$13,Paramètres!$A$1:$I$89,3,0)*VLOOKUP('Données projet'!$B$13,Paramètres!$A$1:$I$89,5,0)</f>
        <v>164.25499999999997</v>
      </c>
      <c r="CV33" s="13">
        <f t="shared" si="41"/>
        <v>41.800771607059907</v>
      </c>
      <c r="CW33" s="20">
        <f t="shared" si="13"/>
        <v>358.88046888229593</v>
      </c>
      <c r="CX33" s="59">
        <f t="shared" si="14"/>
        <v>652.21380221562924</v>
      </c>
      <c r="CY33" s="59">
        <f ca="1">AVERAGE(OFFSET($CX$3,0,0,'Données projet'!$E$13+1,1))-AVERAGE(OFFSET($H$3,0,0,'Données projet'!$E$13+1,1))</f>
        <v>404.52284278475219</v>
      </c>
      <c r="CZ33" s="59">
        <f t="shared" si="42"/>
        <v>325.2594475455378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0.55000000000000004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47.626565227466614</v>
      </c>
      <c r="DH33" s="21">
        <f>EXP(-LN(2)/2)*DH32+(1-EXP(-LN(2)/2))/(LN(2)/2)*DB33*DE33*VLOOKUP('Données projet'!$B$13,Paramètres!$A$1:$I$89,3,0)*0.475*44/12</f>
        <v>0.94983675084681241</v>
      </c>
      <c r="DI33" s="22">
        <f t="shared" si="15"/>
        <v>48.576401978313427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157.15439999999995</v>
      </c>
      <c r="DQ33" s="13">
        <f t="shared" si="43"/>
        <v>40.20001359187092</v>
      </c>
      <c r="DR33" s="20">
        <f t="shared" si="16"/>
        <v>343.72560367250838</v>
      </c>
      <c r="DS33" s="59">
        <f t="shared" si="17"/>
        <v>637.0589370058417</v>
      </c>
      <c r="DT33" s="59">
        <f ca="1">AVERAGE(OFFSET($DS$3,0,0,'Données projet'!$E$14+1,1))-AVERAGE(OFFSET($H$3,0,0,'Données projet'!$E$14+1,1))</f>
        <v>317.76403063971492</v>
      </c>
      <c r="DU33" s="59">
        <f t="shared" si="44"/>
        <v>310.10458233575025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308</v>
      </c>
      <c r="EH33" s="12">
        <f>VLOOKUP(A33,'Données projet'!$A$191:$I$211,9,0)</f>
        <v>25.6</v>
      </c>
      <c r="EI33" s="12">
        <f t="array" ref="EI33">INDEX(EH:EH,MIN(IF(ISNUMBER(EH33:EH229),ROW(EH33:EH229),"")))</f>
        <v>25.6</v>
      </c>
      <c r="EJ33" s="12">
        <f>IF('Données projet'!$A$192&gt;35,EJ32+EI33-ER32,IF(A33&lt;'Données projet'!$A$192,$EG$205^A33,IF(A33='Données projet'!$A$192,'Données projet'!$B$192,EJ32+EI33-ER32)))</f>
        <v>308.00000000000011</v>
      </c>
      <c r="EK33" s="17">
        <f>EJ33*VLOOKUP('Données projet'!$B$15,Paramètres!$A$1:$I$89,3,0)*VLOOKUP('Données projet'!$B$15,Paramètres!$A$1:$I$89,5,0)</f>
        <v>144.14400000000006</v>
      </c>
      <c r="EL33" s="13">
        <f t="shared" si="45"/>
        <v>37.244720006976252</v>
      </c>
      <c r="EM33" s="20">
        <f t="shared" si="19"/>
        <v>315.91868734548376</v>
      </c>
      <c r="EN33" s="59">
        <f t="shared" si="20"/>
        <v>609.25202067881708</v>
      </c>
      <c r="EO33" s="59">
        <f ca="1">AVERAGE(OFFSET($EN$3,0,0,'Données projet'!$E$15+1,1))-AVERAGE(OFFSET($H$3,0,0,'Données projet'!$E$15+1,1))</f>
        <v>342.49944586217674</v>
      </c>
      <c r="EP33" s="59">
        <f t="shared" si="46"/>
        <v>282.29766600872563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63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0.55000000000000004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40.080538009608269</v>
      </c>
      <c r="EX33" s="21">
        <f>EXP(-LN(2)/2)*EX32+(1-EXP(-LN(2)/2))/(LN(2)/2)*ER33*EU33*VLOOKUP('Données projet'!$B$15,Paramètres!$A$1:$I$89,3,0)*0.475*44/12</f>
        <v>8.2794486756622876E-2</v>
      </c>
      <c r="EY33" s="22">
        <f t="shared" si="21"/>
        <v>40.163332496364895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272</v>
      </c>
      <c r="FC33" s="12">
        <f>VLOOKUP(A33,'Données projet'!$A$217:$I$237,9,0)</f>
        <v>22.6</v>
      </c>
      <c r="FD33" s="12">
        <f t="array" ref="FD33">INDEX(FC:FC,MIN(IF(ISNUMBER(FC33:FC229),ROW(FC33:FC229),"")))</f>
        <v>22.6</v>
      </c>
      <c r="FE33" s="12">
        <f>IF('Données projet'!$A$218&gt;35,FE32+FD33-FM32,IF(A33&lt;'Données projet'!$A$218,$FB$205^A33,IF(A33='Données projet'!$A$218,'Données projet'!$B$218,FE32+FD33-FM32)))</f>
        <v>272</v>
      </c>
      <c r="FF33" s="17">
        <f>FE33*VLOOKUP('Données projet'!$B$16,Paramètres!$A$1:$I$89,3,0)*VLOOKUP('Données projet'!$B$16,Paramètres!$A$1:$I$89,5,0)</f>
        <v>127.29600000000001</v>
      </c>
      <c r="FG33" s="13">
        <f t="shared" si="47"/>
        <v>33.370782027774453</v>
      </c>
      <c r="FH33" s="20">
        <f t="shared" si="22"/>
        <v>279.82797869837384</v>
      </c>
      <c r="FI33" s="59">
        <f t="shared" si="23"/>
        <v>573.16131203170721</v>
      </c>
      <c r="FJ33" s="59">
        <f ca="1">AVERAGE(OFFSET($FI$3,0,0,'Données projet'!$E$16+1,1))-AVERAGE(OFFSET($H$3,0,0,'Données projet'!$E$16+1,1))</f>
        <v>304.29617570272939</v>
      </c>
      <c r="FK33" s="59">
        <f t="shared" si="48"/>
        <v>246.20695736161576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56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0.55000000000000004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19.046341540562508</v>
      </c>
      <c r="FS33" s="21">
        <f>EXP(-LN(2)/2)*FS32+(1-EXP(-LN(2)/2))/(LN(2)/2)*FM33*FP33*VLOOKUP('Données projet'!$B$16,Paramètres!$A$1:$I$89,3,0)*0.475*44/12</f>
        <v>3.9341932916474369</v>
      </c>
      <c r="FT33" s="22">
        <f t="shared" si="24"/>
        <v>22.980534832209944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244</v>
      </c>
      <c r="FX33" s="12">
        <f>VLOOKUP(A33,'Données projet'!$A$243:$I$263,9,0)</f>
        <v>18.8</v>
      </c>
      <c r="FY33" s="12">
        <f t="array" ref="FY33">INDEX(FX:FX,MIN(IF(ISNUMBER(FX33:FX229),ROW(FX33:FX229),"")))</f>
        <v>18.8</v>
      </c>
      <c r="FZ33" s="12">
        <f>IF('Données projet'!$A$244&gt;35,FZ32+FY33-GH32,IF(A33&lt;'Données projet'!$A$244,$FW$205^A33,IF(A33='Données projet'!$A$244,'Données projet'!$B$244,FZ32+FY33-GH32)))</f>
        <v>244.00000000000014</v>
      </c>
      <c r="GA33" s="17">
        <f>FZ33*VLOOKUP('Données projet'!$B$17,Paramètres!$A$1:$I$89,3,0)*VLOOKUP('Données projet'!$B$17,Paramètres!$A$1:$I$89,5,0)</f>
        <v>145.91200000000009</v>
      </c>
      <c r="GB33" s="13">
        <f t="shared" si="49"/>
        <v>37.648084239987661</v>
      </c>
      <c r="GC33" s="20">
        <f t="shared" si="25"/>
        <v>319.70048005131201</v>
      </c>
      <c r="GD33" s="59">
        <f t="shared" si="26"/>
        <v>613.03381338464533</v>
      </c>
      <c r="GE33" s="59">
        <f ca="1">AVERAGE(OFFSET($GD$3,0,0,'Données projet'!$E$17+1,1))-AVERAGE(OFFSET($H$3,0,0,'Données projet'!$E$17+1,1))</f>
        <v>333.16166938019586</v>
      </c>
      <c r="GF33" s="59">
        <f t="shared" si="50"/>
        <v>286.07945871455388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49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0.45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32.59074050276228</v>
      </c>
      <c r="GN33" s="21">
        <f>EXP(-LN(2)/2)*GN32+(1-EXP(-LN(2)/2))/(LN(2)/2)*GH33*GK33*VLOOKUP('Données projet'!$B$17,Paramètres!$A$1:$I$89,3,0)*0.475*44/12</f>
        <v>0.88866082452108575</v>
      </c>
      <c r="GO33" s="21">
        <f t="shared" si="27"/>
        <v>33.479401327283362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215</v>
      </c>
      <c r="GS33" s="12">
        <f>VLOOKUP(A33,'Données projet'!$A$269:$I$289,9,0)</f>
        <v>16.2</v>
      </c>
      <c r="GT33" s="12">
        <f t="array" ref="GT33">INDEX(GS:GS,MIN(IF(ISNUMBER(GS33:GS229),ROW(GS33:GS229),"")))</f>
        <v>16.2</v>
      </c>
      <c r="GU33" s="12">
        <f>IF('Données projet'!$A$270&gt;35,GU32+GT33-HC32,IF(A33&lt;'Données projet'!$A$270,$GR$205^A33,IF(A33='Données projet'!$A$270,'Données projet'!$B$270,GU32+GT33-HC32)))</f>
        <v>214.99999999999997</v>
      </c>
      <c r="GV33" s="17">
        <f>GU33*VLOOKUP('Données projet'!$B$18,Paramètres!$A$1:$I$89,3,0)*VLOOKUP('Données projet'!$B$18,Paramètres!$A$1:$I$89,5,0)</f>
        <v>128.57</v>
      </c>
      <c r="GW33" s="13">
        <f t="shared" si="51"/>
        <v>33.665715905233249</v>
      </c>
      <c r="GX33" s="20">
        <f t="shared" si="28"/>
        <v>282.56053853494785</v>
      </c>
      <c r="GY33" s="59">
        <f t="shared" si="29"/>
        <v>575.89387186828117</v>
      </c>
      <c r="GZ33" s="59">
        <f ca="1">AVERAGE(OFFSET($GY$3,0,0,'Données projet'!$E$18+1,1))-AVERAGE(OFFSET($H$3,0,0,'Données projet'!$E$18+1,1))</f>
        <v>288.41846134875794</v>
      </c>
      <c r="HA33" s="59">
        <f t="shared" si="52"/>
        <v>248.93951719818972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42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0.45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27.934920430939101</v>
      </c>
      <c r="HI33" s="21">
        <f>EXP(-LN(2)/2)*HI32+(1-EXP(-LN(2)/2))/(LN(2)/2)*HC33*HF33*VLOOKUP('Données projet'!$B$18,Paramètres!$A$1:$I$89,3,0)*0.475*44/12</f>
        <v>0.48664759438059441</v>
      </c>
      <c r="HJ33" s="22">
        <f t="shared" si="30"/>
        <v>28.421568025319697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269.64423257646359</v>
      </c>
      <c r="T34" s="59">
        <f t="shared" si="34"/>
        <v>161.0819079811821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232.00000000000009</v>
      </c>
      <c r="AJ34" s="13">
        <f>AI34*VLOOKUP('Données projet'!$B$10,Paramètres!$A$1:$I$89,3,0)*VLOOKUP('Données projet'!$B$10,Paramètres!$A$1:$I$89,5,0)</f>
        <v>144.76800000000006</v>
      </c>
      <c r="AK34" s="13">
        <f t="shared" si="35"/>
        <v>37.387149255707826</v>
      </c>
      <c r="AL34" s="20">
        <f t="shared" si="4"/>
        <v>317.25355162035788</v>
      </c>
      <c r="AM34" s="59">
        <f t="shared" si="5"/>
        <v>610.5868849536912</v>
      </c>
      <c r="AN34" s="59">
        <f ca="1">AVERAGE(OFFSET($AM$3,0,0,'Données projet'!$E$10+1,1))-AVERAGE(OFFSET($H$3,0,0,'Données projet'!$E$10+1,1))</f>
        <v>269.77739619445515</v>
      </c>
      <c r="AO34" s="59">
        <f t="shared" si="36"/>
        <v>347.56964743629885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89.233496897641473</v>
      </c>
      <c r="AW34" s="21">
        <f>EXP(-LN(2)/2)*AW33+(1-EXP(-LN(2)/2))/(LN(2)/2)*AQ34*AT34*VLOOKUP('Données projet'!$B$10,Paramètres!$A$1:$I$89,3,0)*0.475*44/12</f>
        <v>1.7563362909140345E-2</v>
      </c>
      <c r="AX34" s="21">
        <f t="shared" si="6"/>
        <v>89.251060260550616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28.4</v>
      </c>
      <c r="BD34" s="12">
        <f>IF('Données projet'!$A$88&gt;35,BD33+BC34-BL33,IF(A34&lt;'Données projet'!$A$88,$BA$205^A34,IF(A34='Données projet'!$A$88,'Données projet'!$B$88,BD33+BC34-BL33)))</f>
        <v>462.4</v>
      </c>
      <c r="BE34" s="13">
        <f>BD34*VLOOKUP('Données projet'!$B$11,Paramètres!$A$1:$I$89,3,0)*VLOOKUP('Données projet'!$B$11,Paramètres!$A$1:$I$89,5,0)</f>
        <v>258.48160000000001</v>
      </c>
      <c r="BF34" s="13">
        <f t="shared" si="37"/>
        <v>62.398606187610767</v>
      </c>
      <c r="BG34" s="20">
        <f t="shared" si="7"/>
        <v>558.86635911008875</v>
      </c>
      <c r="BH34" s="59">
        <f t="shared" si="8"/>
        <v>852.19969244342201</v>
      </c>
      <c r="BI34" s="59">
        <f ca="1">AVERAGE(OFFSET($BH$3,0,0,'Données projet'!$E$11+1,1))-AVERAGE(OFFSET($H$3,0,0,'Données projet'!$E$11+1,1))</f>
        <v>490.96084572840579</v>
      </c>
      <c r="BJ34" s="59">
        <f t="shared" si="38"/>
        <v>597.91658789908263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56.201611612836032</v>
      </c>
      <c r="BR34" s="21">
        <f>EXP(-LN(2)/2)*BR33+(1-EXP(-LN(2)/2))/(LN(2)/2)*BL34*BO34*VLOOKUP('Données projet'!$B$11,Paramètres!$A$1:$I$89,3,0)*0.475*44/12</f>
        <v>0.60138255590741696</v>
      </c>
      <c r="BS34" s="22">
        <f t="shared" si="9"/>
        <v>56.802994168743446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42.2</v>
      </c>
      <c r="BY34" s="12">
        <f>IF('Données projet'!$A$114&gt;35,BY33+BX34-CG33,IF(A34&lt;'Données projet'!$A$114,$BV$205^A34,IF(A34='Données projet'!$A$114,'Données projet'!$B$114,BY33+BX34-CG33)))</f>
        <v>407.19999999999987</v>
      </c>
      <c r="BZ34" s="13">
        <f>BY34*VLOOKUP('Données projet'!$B$12,Paramètres!$A$1:$I$89,3,0)*VLOOKUP('Données projet'!$B$12,Paramètres!$A$1:$I$89,5,0)</f>
        <v>185.27599999999995</v>
      </c>
      <c r="CA34" s="13">
        <f t="shared" si="39"/>
        <v>46.494018055919632</v>
      </c>
      <c r="CB34" s="20">
        <f t="shared" si="10"/>
        <v>403.66611478072656</v>
      </c>
      <c r="CC34" s="59">
        <f t="shared" si="11"/>
        <v>696.99944811405987</v>
      </c>
      <c r="CD34" s="59">
        <f ca="1">AVERAGE(OFFSET($CC$3,0,0,'Données projet'!$E$12+1,1))-AVERAGE(OFFSET($H$3,0,0,'Données projet'!$E$12+1,1))</f>
        <v>516.24288578650703</v>
      </c>
      <c r="CE34" s="59">
        <f t="shared" si="40"/>
        <v>423.99471649102406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82.845110310773364</v>
      </c>
      <c r="CM34" s="21">
        <f>EXP(-LN(2)/2)*CM33+(1-EXP(-LN(2)/2))/(LN(2)/2)*CG34*CJ34*VLOOKUP('Données projet'!$B$12,Paramètres!$A$1:$I$89,3,0)*0.475*44/12</f>
        <v>1.0061829987784035E-2</v>
      </c>
      <c r="CN34" s="22">
        <f t="shared" si="12"/>
        <v>82.855172140761155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34.200000000000003</v>
      </c>
      <c r="CT34" s="12">
        <f>IF('Données projet'!$A$140&gt;35,CT33+CS34-DB33,IF(A34&lt;'Données projet'!$A$140,$CQ$205^A34,IF(A34='Données projet'!$A$140,'Données projet'!$B$140,CT33+CS34-DB33)))</f>
        <v>318.19999999999993</v>
      </c>
      <c r="CU34" s="17">
        <f>CT34*VLOOKUP('Données projet'!$B$13,Paramètres!$A$1:$I$89,3,0)*VLOOKUP('Données projet'!$B$13,Paramètres!$A$1:$I$89,5,0)</f>
        <v>144.78099999999998</v>
      </c>
      <c r="CV34" s="13">
        <f t="shared" si="41"/>
        <v>37.390115770833177</v>
      </c>
      <c r="CW34" s="20">
        <f t="shared" si="13"/>
        <v>317.28135996753434</v>
      </c>
      <c r="CX34" s="59">
        <f t="shared" si="14"/>
        <v>610.61469330086766</v>
      </c>
      <c r="CY34" s="59">
        <f ca="1">AVERAGE(OFFSET($CX$3,0,0,'Données projet'!$E$13+1,1))-AVERAGE(OFFSET($H$3,0,0,'Données projet'!$E$13+1,1))</f>
        <v>404.52284278475219</v>
      </c>
      <c r="CZ34" s="59">
        <f t="shared" si="42"/>
        <v>325.2594475455378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46.324214296749325</v>
      </c>
      <c r="DH34" s="21">
        <f>EXP(-LN(2)/2)*DH33+(1-EXP(-LN(2)/2))/(LN(2)/2)*DB34*DE34*VLOOKUP('Données projet'!$B$13,Paramètres!$A$1:$I$89,3,0)*0.475*44/12</f>
        <v>0.67163600754397823</v>
      </c>
      <c r="DI34" s="22">
        <f t="shared" si="15"/>
        <v>46.995850304293306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138.64031999999997</v>
      </c>
      <c r="DQ34" s="13">
        <f t="shared" si="43"/>
        <v>35.985345198165781</v>
      </c>
      <c r="DR34" s="20">
        <f t="shared" si="16"/>
        <v>304.13970022013865</v>
      </c>
      <c r="DS34" s="59">
        <f t="shared" si="17"/>
        <v>597.47303355347196</v>
      </c>
      <c r="DT34" s="59">
        <f ca="1">AVERAGE(OFFSET($DS$3,0,0,'Données projet'!$E$14+1,1))-AVERAGE(OFFSET($H$3,0,0,'Données projet'!$E$14+1,1))</f>
        <v>317.76403063971492</v>
      </c>
      <c r="DU34" s="59">
        <f t="shared" si="44"/>
        <v>310.10458233575025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26.2</v>
      </c>
      <c r="EJ34" s="12">
        <f>IF('Données projet'!$A$192&gt;35,EJ33+EI34-ER33,IF(A34&lt;'Données projet'!$A$192,$EG$205^A34,IF(A34='Données projet'!$A$192,'Données projet'!$B$192,EJ33+EI34-ER33)))</f>
        <v>271.2000000000001</v>
      </c>
      <c r="EK34" s="17">
        <f>EJ34*VLOOKUP('Données projet'!$B$15,Paramètres!$A$1:$I$89,3,0)*VLOOKUP('Données projet'!$B$15,Paramètres!$A$1:$I$89,5,0)</f>
        <v>126.92160000000005</v>
      </c>
      <c r="EL34" s="13">
        <f t="shared" si="45"/>
        <v>33.284042392731578</v>
      </c>
      <c r="EM34" s="20">
        <f t="shared" si="19"/>
        <v>279.0248271673409</v>
      </c>
      <c r="EN34" s="59">
        <f t="shared" si="20"/>
        <v>572.35816050067422</v>
      </c>
      <c r="EO34" s="59">
        <f ca="1">AVERAGE(OFFSET($EN$3,0,0,'Données projet'!$E$15+1,1))-AVERAGE(OFFSET($H$3,0,0,'Données projet'!$E$15+1,1))</f>
        <v>342.49944586217674</v>
      </c>
      <c r="EP34" s="59">
        <f t="shared" si="46"/>
        <v>282.29766600872563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38.984533589991642</v>
      </c>
      <c r="EX34" s="21">
        <f>EXP(-LN(2)/2)*EX33+(1-EXP(-LN(2)/2))/(LN(2)/2)*ER34*EU34*VLOOKUP('Données projet'!$B$15,Paramètres!$A$1:$I$89,3,0)*0.475*44/12</f>
        <v>5.8544543030467841E-2</v>
      </c>
      <c r="EY34" s="22">
        <f t="shared" si="21"/>
        <v>39.043078133022107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23.4</v>
      </c>
      <c r="FE34" s="12">
        <f>IF('Données projet'!$A$218&gt;35,FE33+FD34-FM33,IF(A34&lt;'Données projet'!$A$218,$FB$205^A34,IF(A34='Données projet'!$A$218,'Données projet'!$B$218,FE33+FD34-FM33)))</f>
        <v>239.39999999999998</v>
      </c>
      <c r="FF34" s="17">
        <f>FE34*VLOOKUP('Données projet'!$B$16,Paramètres!$A$1:$I$89,3,0)*VLOOKUP('Données projet'!$B$16,Paramètres!$A$1:$I$89,5,0)</f>
        <v>112.03919999999998</v>
      </c>
      <c r="FG34" s="13">
        <f t="shared" si="47"/>
        <v>29.810921169420201</v>
      </c>
      <c r="FH34" s="20">
        <f t="shared" si="22"/>
        <v>247.05562770340683</v>
      </c>
      <c r="FI34" s="59">
        <f t="shared" si="23"/>
        <v>540.38896103674017</v>
      </c>
      <c r="FJ34" s="59">
        <f ca="1">AVERAGE(OFFSET($FI$3,0,0,'Données projet'!$E$16+1,1))-AVERAGE(OFFSET($H$3,0,0,'Données projet'!$E$16+1,1))</f>
        <v>304.29617570272939</v>
      </c>
      <c r="FK34" s="59">
        <f t="shared" si="48"/>
        <v>246.20695736161576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18.525518329532257</v>
      </c>
      <c r="FS34" s="21">
        <f>EXP(-LN(2)/2)*FS33+(1-EXP(-LN(2)/2))/(LN(2)/2)*FM34*FP34*VLOOKUP('Données projet'!$B$16,Paramètres!$A$1:$I$89,3,0)*0.475*44/12</f>
        <v>2.7818947550225275</v>
      </c>
      <c r="FT34" s="22">
        <f t="shared" si="24"/>
        <v>21.307413084554785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19</v>
      </c>
      <c r="FZ34" s="12">
        <f>IF('Données projet'!$A$244&gt;35,FZ33+FY34-GH33,IF(A34&lt;'Données projet'!$A$244,$FW$205^A34,IF(A34='Données projet'!$A$244,'Données projet'!$B$244,FZ33+FY34-GH33)))</f>
        <v>214.00000000000011</v>
      </c>
      <c r="GA34" s="17">
        <f>FZ34*VLOOKUP('Données projet'!$B$17,Paramètres!$A$1:$I$89,3,0)*VLOOKUP('Données projet'!$B$17,Paramètres!$A$1:$I$89,5,0)</f>
        <v>127.97200000000008</v>
      </c>
      <c r="GB34" s="13">
        <f t="shared" si="49"/>
        <v>33.527320123852874</v>
      </c>
      <c r="GC34" s="20">
        <f t="shared" si="25"/>
        <v>281.27798254904388</v>
      </c>
      <c r="GD34" s="59">
        <f t="shared" si="26"/>
        <v>574.6113158823772</v>
      </c>
      <c r="GE34" s="59">
        <f ca="1">AVERAGE(OFFSET($GD$3,0,0,'Données projet'!$E$17+1,1))-AVERAGE(OFFSET($H$3,0,0,'Données projet'!$E$17+1,1))</f>
        <v>333.16166938019586</v>
      </c>
      <c r="GF34" s="59">
        <f t="shared" si="50"/>
        <v>286.07945871455388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31.699544989841691</v>
      </c>
      <c r="GN34" s="21">
        <f>EXP(-LN(2)/2)*GN33+(1-EXP(-LN(2)/2))/(LN(2)/2)*GH34*GK34*VLOOKUP('Données projet'!$B$17,Paramètres!$A$1:$I$89,3,0)*0.475*44/12</f>
        <v>0.62837809519368837</v>
      </c>
      <c r="GO34" s="21">
        <f t="shared" si="27"/>
        <v>32.32792308503538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16.399999999999999</v>
      </c>
      <c r="GU34" s="12">
        <f>IF('Données projet'!$A$270&gt;35,GU33+GT34-HC33,IF(A34&lt;'Données projet'!$A$270,$GR$205^A34,IF(A34='Données projet'!$A$270,'Données projet'!$B$270,GU33+GT34-HC33)))</f>
        <v>189.39999999999998</v>
      </c>
      <c r="GV34" s="17">
        <f>GU34*VLOOKUP('Données projet'!$B$18,Paramètres!$A$1:$I$89,3,0)*VLOOKUP('Données projet'!$B$18,Paramètres!$A$1:$I$89,5,0)</f>
        <v>113.2612</v>
      </c>
      <c r="GW34" s="13">
        <f t="shared" si="51"/>
        <v>30.098037340507396</v>
      </c>
      <c r="GX34" s="20">
        <f t="shared" si="28"/>
        <v>249.68400503471705</v>
      </c>
      <c r="GY34" s="59">
        <f t="shared" si="29"/>
        <v>543.01733836805033</v>
      </c>
      <c r="GZ34" s="59">
        <f ca="1">AVERAGE(OFFSET($GY$3,0,0,'Données projet'!$E$18+1,1))-AVERAGE(OFFSET($H$3,0,0,'Données projet'!$E$18+1,1))</f>
        <v>288.41846134875794</v>
      </c>
      <c r="HA34" s="59">
        <f t="shared" si="52"/>
        <v>248.93951719818972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27.171038562721453</v>
      </c>
      <c r="HI34" s="21">
        <f>EXP(-LN(2)/2)*HI33+(1-EXP(-LN(2)/2))/(LN(2)/2)*HC34*HF34*VLOOKUP('Données projet'!$B$18,Paramètres!$A$1:$I$89,3,0)*0.475*44/12</f>
        <v>0.34411181403463875</v>
      </c>
      <c r="HJ34" s="22">
        <f t="shared" si="30"/>
        <v>27.515150376756093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269.64423257646359</v>
      </c>
      <c r="T35" s="59">
        <f t="shared" si="34"/>
        <v>161.0819079811821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246.60000000000008</v>
      </c>
      <c r="AJ35" s="13">
        <f>AI35*VLOOKUP('Données projet'!$B$10,Paramètres!$A$1:$I$89,3,0)*VLOOKUP('Données projet'!$B$10,Paramètres!$A$1:$I$89,5,0)</f>
        <v>153.87840000000006</v>
      </c>
      <c r="AK35" s="13">
        <f t="shared" si="35"/>
        <v>39.458652209792398</v>
      </c>
      <c r="AL35" s="20">
        <f t="shared" si="4"/>
        <v>336.72869926538851</v>
      </c>
      <c r="AM35" s="59">
        <f t="shared" si="5"/>
        <v>630.06203259872177</v>
      </c>
      <c r="AN35" s="59">
        <f ca="1">AVERAGE(OFFSET($AM$3,0,0,'Données projet'!$E$10+1,1))-AVERAGE(OFFSET($H$3,0,0,'Données projet'!$E$10+1,1))</f>
        <v>269.77739619445515</v>
      </c>
      <c r="AO35" s="59">
        <f t="shared" si="36"/>
        <v>347.56964743629885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86.793402232389809</v>
      </c>
      <c r="AW35" s="21">
        <f>EXP(-LN(2)/2)*AW34+(1-EXP(-LN(2)/2))/(LN(2)/2)*AQ35*AT35*VLOOKUP('Données projet'!$B$10,Paramètres!$A$1:$I$89,3,0)*0.475*44/12</f>
        <v>1.2419173013493427E-2</v>
      </c>
      <c r="AX35" s="21">
        <f t="shared" si="6"/>
        <v>86.805821405403307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28.4</v>
      </c>
      <c r="BD35" s="12">
        <f>IF('Données projet'!$A$88&gt;35,BD34+BC35-BL34,IF(A35&lt;'Données projet'!$A$88,$BA$205^A35,IF(A35='Données projet'!$A$88,'Données projet'!$B$88,BD34+BC35-BL34)))</f>
        <v>490.79999999999995</v>
      </c>
      <c r="BE35" s="13">
        <f>BD35*VLOOKUP('Données projet'!$B$11,Paramètres!$A$1:$I$89,3,0)*VLOOKUP('Données projet'!$B$11,Paramètres!$A$1:$I$89,5,0)</f>
        <v>274.35719999999998</v>
      </c>
      <c r="BF35" s="13">
        <f t="shared" si="37"/>
        <v>65.773113764972635</v>
      </c>
      <c r="BG35" s="20">
        <f t="shared" si="7"/>
        <v>592.39362980732722</v>
      </c>
      <c r="BH35" s="59">
        <f t="shared" si="8"/>
        <v>885.72696314066047</v>
      </c>
      <c r="BI35" s="59">
        <f ca="1">AVERAGE(OFFSET($BH$3,0,0,'Données projet'!$E$11+1,1))-AVERAGE(OFFSET($H$3,0,0,'Données projet'!$E$11+1,1))</f>
        <v>490.96084572840579</v>
      </c>
      <c r="BJ35" s="59">
        <f t="shared" si="38"/>
        <v>597.91658789908263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54.66477558776873</v>
      </c>
      <c r="BR35" s="21">
        <f>EXP(-LN(2)/2)*BR34+(1-EXP(-LN(2)/2))/(LN(2)/2)*BL35*BO35*VLOOKUP('Données projet'!$B$11,Paramètres!$A$1:$I$89,3,0)*0.475*44/12</f>
        <v>0.42524168336943258</v>
      </c>
      <c r="BS35" s="22">
        <f t="shared" si="9"/>
        <v>55.090017271138166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42.2</v>
      </c>
      <c r="BY35" s="12">
        <f>IF('Données projet'!$A$114&gt;35,BY34+BX35-CG34,IF(A35&lt;'Données projet'!$A$114,$BV$205^A35,IF(A35='Données projet'!$A$114,'Données projet'!$B$114,BY34+BX35-CG34)))</f>
        <v>449.39999999999986</v>
      </c>
      <c r="BZ35" s="13">
        <f>BY35*VLOOKUP('Données projet'!$B$12,Paramètres!$A$1:$I$89,3,0)*VLOOKUP('Données projet'!$B$12,Paramètres!$A$1:$I$89,5,0)</f>
        <v>204.47699999999992</v>
      </c>
      <c r="CA35" s="13">
        <f t="shared" si="39"/>
        <v>50.726805529704762</v>
      </c>
      <c r="CB35" s="20">
        <f t="shared" si="10"/>
        <v>444.47996129756893</v>
      </c>
      <c r="CC35" s="59">
        <f t="shared" si="11"/>
        <v>737.81329463090219</v>
      </c>
      <c r="CD35" s="59">
        <f ca="1">AVERAGE(OFFSET($CC$3,0,0,'Données projet'!$E$12+1,1))-AVERAGE(OFFSET($H$3,0,0,'Données projet'!$E$12+1,1))</f>
        <v>516.24288578650703</v>
      </c>
      <c r="CE35" s="59">
        <f t="shared" si="40"/>
        <v>423.99471649102406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80.579706412690257</v>
      </c>
      <c r="CM35" s="21">
        <f>EXP(-LN(2)/2)*CM34+(1-EXP(-LN(2)/2))/(LN(2)/2)*CG35*CJ35*VLOOKUP('Données projet'!$B$12,Paramètres!$A$1:$I$89,3,0)*0.475*44/12</f>
        <v>7.1147882155082479E-3</v>
      </c>
      <c r="CN35" s="22">
        <f t="shared" si="12"/>
        <v>80.58682120090576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34.200000000000003</v>
      </c>
      <c r="CT35" s="12">
        <f>IF('Données projet'!$A$140&gt;35,CT34+CS35-DB34,IF(A35&lt;'Données projet'!$A$140,$CQ$205^A35,IF(A35='Données projet'!$A$140,'Données projet'!$B$140,CT34+CS35-DB34)))</f>
        <v>352.39999999999992</v>
      </c>
      <c r="CU35" s="17">
        <f>CT35*VLOOKUP('Données projet'!$B$13,Paramètres!$A$1:$I$89,3,0)*VLOOKUP('Données projet'!$B$13,Paramètres!$A$1:$I$89,5,0)</f>
        <v>160.34199999999996</v>
      </c>
      <c r="CV35" s="13">
        <f t="shared" si="41"/>
        <v>40.919644872665231</v>
      </c>
      <c r="CW35" s="20">
        <f t="shared" si="13"/>
        <v>350.53069815322516</v>
      </c>
      <c r="CX35" s="59">
        <f t="shared" si="14"/>
        <v>643.86403148655847</v>
      </c>
      <c r="CY35" s="59">
        <f ca="1">AVERAGE(OFFSET($CX$3,0,0,'Données projet'!$E$13+1,1))-AVERAGE(OFFSET($H$3,0,0,'Données projet'!$E$13+1,1))</f>
        <v>404.52284278475219</v>
      </c>
      <c r="CZ35" s="59">
        <f t="shared" si="42"/>
        <v>325.2594475455378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45.057476220720162</v>
      </c>
      <c r="DH35" s="21">
        <f>EXP(-LN(2)/2)*DH34+(1-EXP(-LN(2)/2))/(LN(2)/2)*DB35*DE35*VLOOKUP('Données projet'!$B$13,Paramètres!$A$1:$I$89,3,0)*0.475*44/12</f>
        <v>0.4749183754234062</v>
      </c>
      <c r="DI35" s="22">
        <f t="shared" si="15"/>
        <v>45.532394596143568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150.26543999999998</v>
      </c>
      <c r="DQ35" s="13">
        <f t="shared" si="43"/>
        <v>38.638901604810322</v>
      </c>
      <c r="DR35" s="20">
        <f t="shared" si="16"/>
        <v>329.00839496171125</v>
      </c>
      <c r="DS35" s="59">
        <f t="shared" si="17"/>
        <v>622.3417282950445</v>
      </c>
      <c r="DT35" s="59">
        <f ca="1">AVERAGE(OFFSET($DS$3,0,0,'Données projet'!$E$14+1,1))-AVERAGE(OFFSET($H$3,0,0,'Données projet'!$E$14+1,1))</f>
        <v>317.76403063971492</v>
      </c>
      <c r="DU35" s="59">
        <f t="shared" si="44"/>
        <v>310.10458233575025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26.2</v>
      </c>
      <c r="EJ35" s="12">
        <f>IF('Données projet'!$A$192&gt;35,EJ34+EI35-ER34,IF(A35&lt;'Données projet'!$A$192,$EG$205^A35,IF(A35='Données projet'!$A$192,'Données projet'!$B$192,EJ34+EI35-ER34)))</f>
        <v>297.40000000000009</v>
      </c>
      <c r="EK35" s="17">
        <f>EJ35*VLOOKUP('Données projet'!$B$15,Paramètres!$A$1:$I$89,3,0)*VLOOKUP('Données projet'!$B$15,Paramètres!$A$1:$I$89,5,0)</f>
        <v>139.18320000000006</v>
      </c>
      <c r="EL35" s="13">
        <f t="shared" si="45"/>
        <v>36.109824409784167</v>
      </c>
      <c r="EM35" s="20">
        <f t="shared" si="19"/>
        <v>305.30201751370748</v>
      </c>
      <c r="EN35" s="59">
        <f t="shared" si="20"/>
        <v>598.63535084704085</v>
      </c>
      <c r="EO35" s="59">
        <f ca="1">AVERAGE(OFFSET($EN$3,0,0,'Données projet'!$E$15+1,1))-AVERAGE(OFFSET($H$3,0,0,'Données projet'!$E$15+1,1))</f>
        <v>342.49944586217674</v>
      </c>
      <c r="EP35" s="59">
        <f t="shared" si="46"/>
        <v>282.29766600872563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37.918499468865797</v>
      </c>
      <c r="EX35" s="21">
        <f>EXP(-LN(2)/2)*EX34+(1-EXP(-LN(2)/2))/(LN(2)/2)*ER35*EU35*VLOOKUP('Données projet'!$B$15,Paramètres!$A$1:$I$89,3,0)*0.475*44/12</f>
        <v>4.1397243378311445E-2</v>
      </c>
      <c r="EY35" s="22">
        <f t="shared" si="21"/>
        <v>37.95989671224411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23.4</v>
      </c>
      <c r="FE35" s="12">
        <f>IF('Données projet'!$A$218&gt;35,FE34+FD35-FM34,IF(A35&lt;'Données projet'!$A$218,$FB$205^A35,IF(A35='Données projet'!$A$218,'Données projet'!$B$218,FE34+FD35-FM34)))</f>
        <v>262.79999999999995</v>
      </c>
      <c r="FF35" s="17">
        <f>FE35*VLOOKUP('Données projet'!$B$16,Paramètres!$A$1:$I$89,3,0)*VLOOKUP('Données projet'!$B$16,Paramètres!$A$1:$I$89,5,0)</f>
        <v>122.99039999999997</v>
      </c>
      <c r="FG35" s="13">
        <f t="shared" si="47"/>
        <v>32.371458685761077</v>
      </c>
      <c r="FH35" s="20">
        <f t="shared" si="22"/>
        <v>270.58857054436709</v>
      </c>
      <c r="FI35" s="59">
        <f t="shared" si="23"/>
        <v>563.9219038777004</v>
      </c>
      <c r="FJ35" s="59">
        <f ca="1">AVERAGE(OFFSET($FI$3,0,0,'Données projet'!$E$16+1,1))-AVERAGE(OFFSET($H$3,0,0,'Données projet'!$E$16+1,1))</f>
        <v>304.29617570272939</v>
      </c>
      <c r="FK35" s="59">
        <f t="shared" si="48"/>
        <v>246.20695736161576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18.018937056596531</v>
      </c>
      <c r="FS35" s="21">
        <f>EXP(-LN(2)/2)*FS34+(1-EXP(-LN(2)/2))/(LN(2)/2)*FM35*FP35*VLOOKUP('Données projet'!$B$16,Paramètres!$A$1:$I$89,3,0)*0.475*44/12</f>
        <v>1.9670966458237187</v>
      </c>
      <c r="FT35" s="22">
        <f t="shared" si="24"/>
        <v>19.986033702420251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19</v>
      </c>
      <c r="FZ35" s="12">
        <f>IF('Données projet'!$A$244&gt;35,FZ34+FY35-GH34,IF(A35&lt;'Données projet'!$A$244,$FW$205^A35,IF(A35='Données projet'!$A$244,'Données projet'!$B$244,FZ34+FY35-GH34)))</f>
        <v>233.00000000000011</v>
      </c>
      <c r="GA35" s="17">
        <f>FZ35*VLOOKUP('Données projet'!$B$17,Paramètres!$A$1:$I$89,3,0)*VLOOKUP('Données projet'!$B$17,Paramètres!$A$1:$I$89,5,0)</f>
        <v>139.33400000000009</v>
      </c>
      <c r="GB35" s="13">
        <f t="shared" si="49"/>
        <v>36.144391930570897</v>
      </c>
      <c r="GC35" s="20">
        <f t="shared" si="25"/>
        <v>305.62486594574449</v>
      </c>
      <c r="GD35" s="59">
        <f t="shared" si="26"/>
        <v>598.9581992790778</v>
      </c>
      <c r="GE35" s="59">
        <f ca="1">AVERAGE(OFFSET($GD$3,0,0,'Données projet'!$E$17+1,1))-AVERAGE(OFFSET($H$3,0,0,'Données projet'!$E$17+1,1))</f>
        <v>333.16166938019586</v>
      </c>
      <c r="GF35" s="59">
        <f t="shared" si="50"/>
        <v>286.07945871455388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30.832719265087849</v>
      </c>
      <c r="GN35" s="21">
        <f>EXP(-LN(2)/2)*GN34+(1-EXP(-LN(2)/2))/(LN(2)/2)*GH35*GK35*VLOOKUP('Données projet'!$B$17,Paramètres!$A$1:$I$89,3,0)*0.475*44/12</f>
        <v>0.44433041226054298</v>
      </c>
      <c r="GO35" s="21">
        <f t="shared" si="27"/>
        <v>31.277049677348394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16.399999999999999</v>
      </c>
      <c r="GU35" s="12">
        <f>IF('Données projet'!$A$270&gt;35,GU34+GT35-HC34,IF(A35&lt;'Données projet'!$A$270,$GR$205^A35,IF(A35='Données projet'!$A$270,'Données projet'!$B$270,GU34+GT35-HC34)))</f>
        <v>205.79999999999998</v>
      </c>
      <c r="GV35" s="17">
        <f>GU35*VLOOKUP('Données projet'!$B$18,Paramètres!$A$1:$I$89,3,0)*VLOOKUP('Données projet'!$B$18,Paramètres!$A$1:$I$89,5,0)</f>
        <v>123.0684</v>
      </c>
      <c r="GW35" s="13">
        <f t="shared" si="51"/>
        <v>32.38959818689365</v>
      </c>
      <c r="GX35" s="20">
        <f t="shared" si="28"/>
        <v>270.75601350883971</v>
      </c>
      <c r="GY35" s="59">
        <f t="shared" si="29"/>
        <v>564.08934684217297</v>
      </c>
      <c r="GZ35" s="59">
        <f ca="1">AVERAGE(OFFSET($GY$3,0,0,'Données projet'!$E$18+1,1))-AVERAGE(OFFSET($H$3,0,0,'Données projet'!$E$18+1,1))</f>
        <v>288.41846134875794</v>
      </c>
      <c r="HA35" s="59">
        <f t="shared" si="52"/>
        <v>248.93951719818972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26.428045084361017</v>
      </c>
      <c r="HI35" s="21">
        <f>EXP(-LN(2)/2)*HI34+(1-EXP(-LN(2)/2))/(LN(2)/2)*HC35*HF35*VLOOKUP('Données projet'!$B$18,Paramètres!$A$1:$I$89,3,0)*0.475*44/12</f>
        <v>0.24332379719029726</v>
      </c>
      <c r="HJ35" s="22">
        <f t="shared" si="30"/>
        <v>26.671368881551313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269.64423257646359</v>
      </c>
      <c r="T36" s="59">
        <f t="shared" si="34"/>
        <v>161.0819079811821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261.2000000000001</v>
      </c>
      <c r="AJ36" s="13">
        <f>AI36*VLOOKUP('Données projet'!$B$10,Paramètres!$A$1:$I$89,3,0)*VLOOKUP('Données projet'!$B$10,Paramètres!$A$1:$I$89,5,0)</f>
        <v>162.98880000000005</v>
      </c>
      <c r="AK36" s="13">
        <f t="shared" si="35"/>
        <v>41.515919734048659</v>
      </c>
      <c r="AL36" s="20">
        <f t="shared" si="4"/>
        <v>356.17905353680152</v>
      </c>
      <c r="AM36" s="59">
        <f t="shared" si="5"/>
        <v>649.51238687013483</v>
      </c>
      <c r="AN36" s="59">
        <f ca="1">AVERAGE(OFFSET($AM$3,0,0,'Données projet'!$E$10+1,1))-AVERAGE(OFFSET($H$3,0,0,'Données projet'!$E$10+1,1))</f>
        <v>269.77739619445515</v>
      </c>
      <c r="AO36" s="59">
        <f t="shared" si="36"/>
        <v>347.56964743629885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84.420032084078457</v>
      </c>
      <c r="AW36" s="21">
        <f>EXP(-LN(2)/2)*AW35+(1-EXP(-LN(2)/2))/(LN(2)/2)*AQ36*AT36*VLOOKUP('Données projet'!$B$10,Paramètres!$A$1:$I$89,3,0)*0.475*44/12</f>
        <v>8.7816814545701727E-3</v>
      </c>
      <c r="AX36" s="21">
        <f t="shared" si="6"/>
        <v>84.428813765533022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28.4</v>
      </c>
      <c r="BD36" s="12">
        <f>IF('Données projet'!$A$88&gt;35,BD35+BC36-BL35,IF(A36&lt;'Données projet'!$A$88,$BA$205^A36,IF(A36='Données projet'!$A$88,'Données projet'!$B$88,BD35+BC36-BL35)))</f>
        <v>519.19999999999993</v>
      </c>
      <c r="BE36" s="13">
        <f>BD36*VLOOKUP('Données projet'!$B$11,Paramètres!$A$1:$I$89,3,0)*VLOOKUP('Données projet'!$B$11,Paramètres!$A$1:$I$89,5,0)</f>
        <v>290.2328</v>
      </c>
      <c r="BF36" s="13">
        <f t="shared" si="37"/>
        <v>69.124955529636495</v>
      </c>
      <c r="BG36" s="20">
        <f t="shared" si="7"/>
        <v>625.88142421411692</v>
      </c>
      <c r="BH36" s="59">
        <f t="shared" si="8"/>
        <v>919.21475754745029</v>
      </c>
      <c r="BI36" s="59">
        <f ca="1">AVERAGE(OFFSET($BH$3,0,0,'Données projet'!$E$11+1,1))-AVERAGE(OFFSET($H$3,0,0,'Données projet'!$E$11+1,1))</f>
        <v>490.96084572840579</v>
      </c>
      <c r="BJ36" s="59">
        <f t="shared" si="38"/>
        <v>597.91658789908263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53.169964424625583</v>
      </c>
      <c r="BR36" s="21">
        <f>EXP(-LN(2)/2)*BR35+(1-EXP(-LN(2)/2))/(LN(2)/2)*BL36*BO36*VLOOKUP('Données projet'!$B$11,Paramètres!$A$1:$I$89,3,0)*0.475*44/12</f>
        <v>0.30069127795370848</v>
      </c>
      <c r="BS36" s="22">
        <f t="shared" si="9"/>
        <v>53.470655702579293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42.2</v>
      </c>
      <c r="BY36" s="12">
        <f>IF('Données projet'!$A$114&gt;35,BY35+BX36-CG35,IF(A36&lt;'Données projet'!$A$114,$BV$205^A36,IF(A36='Données projet'!$A$114,'Données projet'!$B$114,BY35+BX36-CG35)))</f>
        <v>491.59999999999985</v>
      </c>
      <c r="BZ36" s="13">
        <f>BY36*VLOOKUP('Données projet'!$B$12,Paramètres!$A$1:$I$89,3,0)*VLOOKUP('Données projet'!$B$12,Paramètres!$A$1:$I$89,5,0)</f>
        <v>223.67799999999994</v>
      </c>
      <c r="CA36" s="13">
        <f t="shared" si="39"/>
        <v>54.913507835004459</v>
      </c>
      <c r="CB36" s="20">
        <f t="shared" si="10"/>
        <v>485.21354281263262</v>
      </c>
      <c r="CC36" s="59">
        <f t="shared" si="11"/>
        <v>778.54687614596594</v>
      </c>
      <c r="CD36" s="59">
        <f ca="1">AVERAGE(OFFSET($CC$3,0,0,'Données projet'!$E$12+1,1))-AVERAGE(OFFSET($H$3,0,0,'Données projet'!$E$12+1,1))</f>
        <v>516.24288578650703</v>
      </c>
      <c r="CE36" s="59">
        <f t="shared" si="40"/>
        <v>423.99471649102406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78.376250103332652</v>
      </c>
      <c r="CM36" s="21">
        <f>EXP(-LN(2)/2)*CM35+(1-EXP(-LN(2)/2))/(LN(2)/2)*CG36*CJ36*VLOOKUP('Données projet'!$B$12,Paramètres!$A$1:$I$89,3,0)*0.475*44/12</f>
        <v>5.0309149938920182E-3</v>
      </c>
      <c r="CN36" s="22">
        <f t="shared" si="12"/>
        <v>78.381281018326547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34.200000000000003</v>
      </c>
      <c r="CT36" s="12">
        <f>IF('Données projet'!$A$140&gt;35,CT35+CS36-DB35,IF(A36&lt;'Données projet'!$A$140,$CQ$205^A36,IF(A36='Données projet'!$A$140,'Données projet'!$B$140,CT35+CS36-DB35)))</f>
        <v>386.59999999999991</v>
      </c>
      <c r="CU36" s="17">
        <f>CT36*VLOOKUP('Données projet'!$B$13,Paramètres!$A$1:$I$89,3,0)*VLOOKUP('Données projet'!$B$13,Paramètres!$A$1:$I$89,5,0)</f>
        <v>175.90299999999993</v>
      </c>
      <c r="CV36" s="13">
        <f t="shared" si="41"/>
        <v>44.409461326582658</v>
      </c>
      <c r="CW36" s="20">
        <f t="shared" si="13"/>
        <v>383.71087014379799</v>
      </c>
      <c r="CX36" s="59">
        <f t="shared" si="14"/>
        <v>677.0442034771313</v>
      </c>
      <c r="CY36" s="59">
        <f ca="1">AVERAGE(OFFSET($CX$3,0,0,'Données projet'!$E$13+1,1))-AVERAGE(OFFSET($H$3,0,0,'Données projet'!$E$13+1,1))</f>
        <v>404.52284278475219</v>
      </c>
      <c r="CZ36" s="59">
        <f t="shared" si="42"/>
        <v>325.2594475455378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43.825377163994872</v>
      </c>
      <c r="DH36" s="21">
        <f>EXP(-LN(2)/2)*DH35+(1-EXP(-LN(2)/2))/(LN(2)/2)*DB36*DE36*VLOOKUP('Données projet'!$B$13,Paramètres!$A$1:$I$89,3,0)*0.475*44/12</f>
        <v>0.33581800377198912</v>
      </c>
      <c r="DI36" s="22">
        <f t="shared" si="15"/>
        <v>44.161195167766863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161.89055999999999</v>
      </c>
      <c r="DQ36" s="13">
        <f t="shared" si="43"/>
        <v>41.268644527289148</v>
      </c>
      <c r="DR36" s="20">
        <f t="shared" si="16"/>
        <v>353.83561455169524</v>
      </c>
      <c r="DS36" s="59">
        <f t="shared" si="17"/>
        <v>647.1689478850285</v>
      </c>
      <c r="DT36" s="59">
        <f ca="1">AVERAGE(OFFSET($DS$3,0,0,'Données projet'!$E$14+1,1))-AVERAGE(OFFSET($H$3,0,0,'Données projet'!$E$14+1,1))</f>
        <v>317.76403063971492</v>
      </c>
      <c r="DU36" s="59">
        <f t="shared" si="44"/>
        <v>310.10458233575025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26.2</v>
      </c>
      <c r="EJ36" s="12">
        <f>IF('Données projet'!$A$192&gt;35,EJ35+EI36-ER35,IF(A36&lt;'Données projet'!$A$192,$EG$205^A36,IF(A36='Données projet'!$A$192,'Données projet'!$B$192,EJ35+EI36-ER35)))</f>
        <v>323.60000000000008</v>
      </c>
      <c r="EK36" s="17">
        <f>EJ36*VLOOKUP('Données projet'!$B$15,Paramètres!$A$1:$I$89,3,0)*VLOOKUP('Données projet'!$B$15,Paramètres!$A$1:$I$89,5,0)</f>
        <v>151.44480000000004</v>
      </c>
      <c r="EL36" s="13">
        <f t="shared" si="45"/>
        <v>38.906738202345764</v>
      </c>
      <c r="EM36" s="20">
        <f t="shared" si="19"/>
        <v>331.52892903575224</v>
      </c>
      <c r="EN36" s="59">
        <f t="shared" si="20"/>
        <v>624.86226236908556</v>
      </c>
      <c r="EO36" s="59">
        <f ca="1">AVERAGE(OFFSET($EN$3,0,0,'Données projet'!$E$15+1,1))-AVERAGE(OFFSET($H$3,0,0,'Données projet'!$E$15+1,1))</f>
        <v>342.49944586217674</v>
      </c>
      <c r="EP36" s="59">
        <f t="shared" si="46"/>
        <v>282.29766600872563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36.881616106842436</v>
      </c>
      <c r="EX36" s="21">
        <f>EXP(-LN(2)/2)*EX35+(1-EXP(-LN(2)/2))/(LN(2)/2)*ER36*EU36*VLOOKUP('Données projet'!$B$15,Paramètres!$A$1:$I$89,3,0)*0.475*44/12</f>
        <v>2.9272271515233927E-2</v>
      </c>
      <c r="EY36" s="22">
        <f t="shared" si="21"/>
        <v>36.910888378357669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23.4</v>
      </c>
      <c r="FE36" s="12">
        <f>IF('Données projet'!$A$218&gt;35,FE35+FD36-FM35,IF(A36&lt;'Données projet'!$A$218,$FB$205^A36,IF(A36='Données projet'!$A$218,'Données projet'!$B$218,FE35+FD36-FM35)))</f>
        <v>286.19999999999993</v>
      </c>
      <c r="FF36" s="17">
        <f>FE36*VLOOKUP('Données projet'!$B$16,Paramètres!$A$1:$I$89,3,0)*VLOOKUP('Données projet'!$B$16,Paramètres!$A$1:$I$89,5,0)</f>
        <v>133.94159999999997</v>
      </c>
      <c r="FG36" s="13">
        <f t="shared" si="47"/>
        <v>34.905558014330495</v>
      </c>
      <c r="FH36" s="20">
        <f t="shared" si="22"/>
        <v>294.07546687495886</v>
      </c>
      <c r="FI36" s="59">
        <f t="shared" si="23"/>
        <v>587.40880020829218</v>
      </c>
      <c r="FJ36" s="59">
        <f ca="1">AVERAGE(OFFSET($FI$3,0,0,'Données projet'!$E$16+1,1))-AVERAGE(OFFSET($H$3,0,0,'Données projet'!$E$16+1,1))</f>
        <v>304.29617570272939</v>
      </c>
      <c r="FK36" s="59">
        <f t="shared" si="48"/>
        <v>246.20695736161576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17.526208275209182</v>
      </c>
      <c r="FS36" s="21">
        <f>EXP(-LN(2)/2)*FS35+(1-EXP(-LN(2)/2))/(LN(2)/2)*FM36*FP36*VLOOKUP('Données projet'!$B$16,Paramètres!$A$1:$I$89,3,0)*0.475*44/12</f>
        <v>1.390947377511264</v>
      </c>
      <c r="FT36" s="22">
        <f t="shared" si="24"/>
        <v>18.917155652720446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19</v>
      </c>
      <c r="FZ36" s="12">
        <f>IF('Données projet'!$A$244&gt;35,FZ35+FY36-GH35,IF(A36&lt;'Données projet'!$A$244,$FW$205^A36,IF(A36='Données projet'!$A$244,'Données projet'!$B$244,FZ35+FY36-GH35)))</f>
        <v>252.00000000000011</v>
      </c>
      <c r="GA36" s="17">
        <f>FZ36*VLOOKUP('Données projet'!$B$17,Paramètres!$A$1:$I$89,3,0)*VLOOKUP('Données projet'!$B$17,Paramètres!$A$1:$I$89,5,0)</f>
        <v>150.69600000000008</v>
      </c>
      <c r="GB36" s="13">
        <f t="shared" si="49"/>
        <v>38.736711478840668</v>
      </c>
      <c r="GC36" s="20">
        <f t="shared" si="25"/>
        <v>329.92863915898096</v>
      </c>
      <c r="GD36" s="59">
        <f t="shared" si="26"/>
        <v>623.26197249231427</v>
      </c>
      <c r="GE36" s="59">
        <f ca="1">AVERAGE(OFFSET($GD$3,0,0,'Données projet'!$E$17+1,1))-AVERAGE(OFFSET($H$3,0,0,'Données projet'!$E$17+1,1))</f>
        <v>333.16166938019586</v>
      </c>
      <c r="GF36" s="59">
        <f t="shared" si="50"/>
        <v>286.07945871455388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29.989596935361785</v>
      </c>
      <c r="GN36" s="21">
        <f>EXP(-LN(2)/2)*GN35+(1-EXP(-LN(2)/2))/(LN(2)/2)*GH36*GK36*VLOOKUP('Données projet'!$B$17,Paramètres!$A$1:$I$89,3,0)*0.475*44/12</f>
        <v>0.31418904759684424</v>
      </c>
      <c r="GO36" s="21">
        <f t="shared" si="27"/>
        <v>30.30378598295863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16.399999999999999</v>
      </c>
      <c r="GU36" s="12">
        <f>IF('Données projet'!$A$270&gt;35,GU35+GT36-HC35,IF(A36&lt;'Données projet'!$A$270,$GR$205^A36,IF(A36='Données projet'!$A$270,'Données projet'!$B$270,GU35+GT36-HC35)))</f>
        <v>222.2</v>
      </c>
      <c r="GV36" s="17">
        <f>GU36*VLOOKUP('Données projet'!$B$18,Paramètres!$A$1:$I$89,3,0)*VLOOKUP('Données projet'!$B$18,Paramètres!$A$1:$I$89,5,0)</f>
        <v>132.87560000000002</v>
      </c>
      <c r="GW36" s="13">
        <f t="shared" si="51"/>
        <v>34.659977599024245</v>
      </c>
      <c r="GX36" s="20">
        <f t="shared" si="28"/>
        <v>291.79113098496725</v>
      </c>
      <c r="GY36" s="59">
        <f t="shared" si="29"/>
        <v>585.12446431830062</v>
      </c>
      <c r="GZ36" s="59">
        <f ca="1">AVERAGE(OFFSET($GY$3,0,0,'Données projet'!$E$18+1,1))-AVERAGE(OFFSET($H$3,0,0,'Données projet'!$E$18+1,1))</f>
        <v>288.41846134875794</v>
      </c>
      <c r="HA36" s="59">
        <f t="shared" si="52"/>
        <v>248.93951719818972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25.705368801738675</v>
      </c>
      <c r="HI36" s="21">
        <f>EXP(-LN(2)/2)*HI35+(1-EXP(-LN(2)/2))/(LN(2)/2)*HC36*HF36*VLOOKUP('Données projet'!$B$18,Paramètres!$A$1:$I$89,3,0)*0.475*44/12</f>
        <v>0.1720559070173194</v>
      </c>
      <c r="HJ36" s="22">
        <f t="shared" si="30"/>
        <v>25.877424708755996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269.64423257646359</v>
      </c>
      <c r="T37" s="59">
        <f t="shared" si="34"/>
        <v>161.0819079811821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275.80000000000013</v>
      </c>
      <c r="AJ37" s="13">
        <f>AI37*VLOOKUP('Données projet'!$B$10,Paramètres!$A$1:$I$89,3,0)*VLOOKUP('Données projet'!$B$10,Paramètres!$A$1:$I$89,5,0)</f>
        <v>172.09920000000005</v>
      </c>
      <c r="AK37" s="13">
        <f t="shared" si="35"/>
        <v>43.559838214506989</v>
      </c>
      <c r="AL37" s="20">
        <f t="shared" si="4"/>
        <v>375.60615822359978</v>
      </c>
      <c r="AM37" s="59">
        <f t="shared" si="5"/>
        <v>668.93949155693304</v>
      </c>
      <c r="AN37" s="59">
        <f ca="1">AVERAGE(OFFSET($AM$3,0,0,'Données projet'!$E$10+1,1))-AVERAGE(OFFSET($H$3,0,0,'Données projet'!$E$10+1,1))</f>
        <v>269.77739619445515</v>
      </c>
      <c r="AO37" s="59">
        <f t="shared" si="36"/>
        <v>347.56964743629885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82.111561867282788</v>
      </c>
      <c r="AW37" s="21">
        <f>EXP(-LN(2)/2)*AW36+(1-EXP(-LN(2)/2))/(LN(2)/2)*AQ37*AT37*VLOOKUP('Données projet'!$B$10,Paramètres!$A$1:$I$89,3,0)*0.475*44/12</f>
        <v>6.2095865067467136E-3</v>
      </c>
      <c r="AX37" s="21">
        <f t="shared" si="6"/>
        <v>82.11777145378953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28.4</v>
      </c>
      <c r="BD37" s="12">
        <f>IF('Données projet'!$A$88&gt;35,BD36+BC37-BL36,IF(A37&lt;'Données projet'!$A$88,$BA$205^A37,IF(A37='Données projet'!$A$88,'Données projet'!$B$88,BD36+BC37-BL36)))</f>
        <v>547.59999999999991</v>
      </c>
      <c r="BE37" s="13">
        <f>BD37*VLOOKUP('Données projet'!$B$11,Paramètres!$A$1:$I$89,3,0)*VLOOKUP('Données projet'!$B$11,Paramètres!$A$1:$I$89,5,0)</f>
        <v>306.10839999999996</v>
      </c>
      <c r="BF37" s="13">
        <f t="shared" si="37"/>
        <v>72.455512621968097</v>
      </c>
      <c r="BG37" s="20">
        <f t="shared" si="7"/>
        <v>659.33214781659433</v>
      </c>
      <c r="BH37" s="59">
        <f t="shared" si="8"/>
        <v>952.6654811499277</v>
      </c>
      <c r="BI37" s="59">
        <f ca="1">AVERAGE(OFFSET($BH$3,0,0,'Données projet'!$E$11+1,1))-AVERAGE(OFFSET($H$3,0,0,'Données projet'!$E$11+1,1))</f>
        <v>490.96084572840579</v>
      </c>
      <c r="BJ37" s="59">
        <f t="shared" si="38"/>
        <v>597.91658789908263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51.71602895134729</v>
      </c>
      <c r="BR37" s="21">
        <f>EXP(-LN(2)/2)*BR36+(1-EXP(-LN(2)/2))/(LN(2)/2)*BL37*BO37*VLOOKUP('Données projet'!$B$11,Paramètres!$A$1:$I$89,3,0)*0.475*44/12</f>
        <v>0.21262084168471629</v>
      </c>
      <c r="BS37" s="22">
        <f t="shared" si="9"/>
        <v>51.928649793032008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42.2</v>
      </c>
      <c r="BY37" s="12">
        <f>IF('Données projet'!$A$114&gt;35,BY36+BX37-CG36,IF(A37&lt;'Données projet'!$A$114,$BV$205^A37,IF(A37='Données projet'!$A$114,'Données projet'!$B$114,BY36+BX37-CG36)))</f>
        <v>533.79999999999984</v>
      </c>
      <c r="BZ37" s="13">
        <f>BY37*VLOOKUP('Données projet'!$B$12,Paramètres!$A$1:$I$89,3,0)*VLOOKUP('Données projet'!$B$12,Paramètres!$A$1:$I$89,5,0)</f>
        <v>242.87899999999991</v>
      </c>
      <c r="CA37" s="13">
        <f t="shared" si="39"/>
        <v>59.058530815003245</v>
      </c>
      <c r="CB37" s="20">
        <f t="shared" si="10"/>
        <v>525.87453283613047</v>
      </c>
      <c r="CC37" s="59">
        <f t="shared" si="11"/>
        <v>819.20786616946384</v>
      </c>
      <c r="CD37" s="59">
        <f ca="1">AVERAGE(OFFSET($CC$3,0,0,'Données projet'!$E$12+1,1))-AVERAGE(OFFSET($H$3,0,0,'Données projet'!$E$12+1,1))</f>
        <v>516.24288578650703</v>
      </c>
      <c r="CE37" s="59">
        <f t="shared" si="40"/>
        <v>423.99471649102406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76.233047422629156</v>
      </c>
      <c r="CM37" s="21">
        <f>EXP(-LN(2)/2)*CM36+(1-EXP(-LN(2)/2))/(LN(2)/2)*CG37*CJ37*VLOOKUP('Données projet'!$B$12,Paramètres!$A$1:$I$89,3,0)*0.475*44/12</f>
        <v>3.5573941077541248E-3</v>
      </c>
      <c r="CN37" s="22">
        <f t="shared" si="12"/>
        <v>76.236604816736914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34.200000000000003</v>
      </c>
      <c r="CT37" s="12">
        <f>IF('Données projet'!$A$140&gt;35,CT36+CS37-DB36,IF(A37&lt;'Données projet'!$A$140,$CQ$205^A37,IF(A37='Données projet'!$A$140,'Données projet'!$B$140,CT36+CS37-DB36)))</f>
        <v>420.7999999999999</v>
      </c>
      <c r="CU37" s="17">
        <f>CT37*VLOOKUP('Données projet'!$B$13,Paramètres!$A$1:$I$89,3,0)*VLOOKUP('Données projet'!$B$13,Paramètres!$A$1:$I$89,5,0)</f>
        <v>191.46399999999994</v>
      </c>
      <c r="CV37" s="13">
        <f t="shared" si="41"/>
        <v>47.863477731104759</v>
      </c>
      <c r="CW37" s="20">
        <f t="shared" si="13"/>
        <v>416.82869038167399</v>
      </c>
      <c r="CX37" s="59">
        <f t="shared" si="14"/>
        <v>710.16202371500731</v>
      </c>
      <c r="CY37" s="59">
        <f ca="1">AVERAGE(OFFSET($CX$3,0,0,'Données projet'!$E$13+1,1))-AVERAGE(OFFSET($H$3,0,0,'Données projet'!$E$13+1,1))</f>
        <v>404.52284278475219</v>
      </c>
      <c r="CZ37" s="59">
        <f t="shared" si="42"/>
        <v>325.2594475455378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42.626969920769014</v>
      </c>
      <c r="DH37" s="21">
        <f>EXP(-LN(2)/2)*DH36+(1-EXP(-LN(2)/2))/(LN(2)/2)*DB37*DE37*VLOOKUP('Données projet'!$B$13,Paramètres!$A$1:$I$89,3,0)*0.475*44/12</f>
        <v>0.2374591877117031</v>
      </c>
      <c r="DI37" s="22">
        <f t="shared" si="15"/>
        <v>42.864429108480714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173.51568000000003</v>
      </c>
      <c r="DQ37" s="13">
        <f t="shared" si="43"/>
        <v>43.876478456904387</v>
      </c>
      <c r="DR37" s="20">
        <f t="shared" si="16"/>
        <v>378.62467597910853</v>
      </c>
      <c r="DS37" s="59">
        <f t="shared" si="17"/>
        <v>671.95800931244185</v>
      </c>
      <c r="DT37" s="59">
        <f ca="1">AVERAGE(OFFSET($DS$3,0,0,'Données projet'!$E$14+1,1))-AVERAGE(OFFSET($H$3,0,0,'Données projet'!$E$14+1,1))</f>
        <v>317.76403063971492</v>
      </c>
      <c r="DU37" s="59">
        <f t="shared" si="44"/>
        <v>310.10458233575025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26.2</v>
      </c>
      <c r="EJ37" s="12">
        <f>IF('Données projet'!$A$192&gt;35,EJ36+EI37-ER36,IF(A37&lt;'Données projet'!$A$192,$EG$205^A37,IF(A37='Données projet'!$A$192,'Données projet'!$B$192,EJ36+EI37-ER36)))</f>
        <v>349.80000000000007</v>
      </c>
      <c r="EK37" s="17">
        <f>EJ37*VLOOKUP('Données projet'!$B$15,Paramètres!$A$1:$I$89,3,0)*VLOOKUP('Données projet'!$B$15,Paramètres!$A$1:$I$89,5,0)</f>
        <v>163.70640000000003</v>
      </c>
      <c r="EL37" s="13">
        <f t="shared" si="45"/>
        <v>41.677386788386109</v>
      </c>
      <c r="EM37" s="20">
        <f t="shared" si="19"/>
        <v>357.71009532310586</v>
      </c>
      <c r="EN37" s="59">
        <f t="shared" si="20"/>
        <v>651.04342865643912</v>
      </c>
      <c r="EO37" s="59">
        <f ca="1">AVERAGE(OFFSET($EN$3,0,0,'Données projet'!$E$15+1,1))-AVERAGE(OFFSET($H$3,0,0,'Données projet'!$E$15+1,1))</f>
        <v>342.49944586217674</v>
      </c>
      <c r="EP37" s="59">
        <f t="shared" si="46"/>
        <v>282.29766600872563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35.873086374880934</v>
      </c>
      <c r="EX37" s="21">
        <f>EXP(-LN(2)/2)*EX36+(1-EXP(-LN(2)/2))/(LN(2)/2)*ER37*EU37*VLOOKUP('Données projet'!$B$15,Paramètres!$A$1:$I$89,3,0)*0.475*44/12</f>
        <v>2.0698621689155726E-2</v>
      </c>
      <c r="EY37" s="22">
        <f t="shared" si="21"/>
        <v>35.893784996570091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23.4</v>
      </c>
      <c r="FE37" s="12">
        <f>IF('Données projet'!$A$218&gt;35,FE36+FD37-FM36,IF(A37&lt;'Données projet'!$A$218,$FB$205^A37,IF(A37='Données projet'!$A$218,'Données projet'!$B$218,FE36+FD37-FM36)))</f>
        <v>309.59999999999991</v>
      </c>
      <c r="FF37" s="17">
        <f>FE37*VLOOKUP('Données projet'!$B$16,Paramètres!$A$1:$I$89,3,0)*VLOOKUP('Données projet'!$B$16,Paramètres!$A$1:$I$89,5,0)</f>
        <v>144.89279999999997</v>
      </c>
      <c r="FG37" s="13">
        <f t="shared" si="47"/>
        <v>37.41562652135768</v>
      </c>
      <c r="FH37" s="20">
        <f t="shared" si="22"/>
        <v>317.5205095246979</v>
      </c>
      <c r="FI37" s="59">
        <f t="shared" si="23"/>
        <v>610.85384285803116</v>
      </c>
      <c r="FJ37" s="59">
        <f ca="1">AVERAGE(OFFSET($FI$3,0,0,'Données projet'!$E$16+1,1))-AVERAGE(OFFSET($H$3,0,0,'Données projet'!$E$16+1,1))</f>
        <v>304.29617570272939</v>
      </c>
      <c r="FK37" s="59">
        <f t="shared" si="48"/>
        <v>246.20695736161576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17.04695318826035</v>
      </c>
      <c r="FS37" s="21">
        <f>EXP(-LN(2)/2)*FS36+(1-EXP(-LN(2)/2))/(LN(2)/2)*FM37*FP37*VLOOKUP('Données projet'!$B$16,Paramètres!$A$1:$I$89,3,0)*0.475*44/12</f>
        <v>0.98354832291185956</v>
      </c>
      <c r="FT37" s="22">
        <f t="shared" si="24"/>
        <v>18.030501511172208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19</v>
      </c>
      <c r="FZ37" s="12">
        <f>IF('Données projet'!$A$244&gt;35,FZ36+FY37-GH36,IF(A37&lt;'Données projet'!$A$244,$FW$205^A37,IF(A37='Données projet'!$A$244,'Données projet'!$B$244,FZ36+FY37-GH36)))</f>
        <v>271.00000000000011</v>
      </c>
      <c r="GA37" s="17">
        <f>FZ37*VLOOKUP('Données projet'!$B$17,Paramètres!$A$1:$I$89,3,0)*VLOOKUP('Données projet'!$B$17,Paramètres!$A$1:$I$89,5,0)</f>
        <v>162.05800000000008</v>
      </c>
      <c r="GB37" s="13">
        <f t="shared" si="49"/>
        <v>41.306357213602411</v>
      </c>
      <c r="GC37" s="20">
        <f t="shared" si="25"/>
        <v>354.19292214702432</v>
      </c>
      <c r="GD37" s="59">
        <f t="shared" si="26"/>
        <v>647.52625548035758</v>
      </c>
      <c r="GE37" s="59">
        <f ca="1">AVERAGE(OFFSET($GD$3,0,0,'Données projet'!$E$17+1,1))-AVERAGE(OFFSET($H$3,0,0,'Données projet'!$E$17+1,1))</f>
        <v>333.16166938019586</v>
      </c>
      <c r="GF37" s="59">
        <f t="shared" si="50"/>
        <v>286.07945871455388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29.169529830079956</v>
      </c>
      <c r="GN37" s="21">
        <f>EXP(-LN(2)/2)*GN36+(1-EXP(-LN(2)/2))/(LN(2)/2)*GH37*GK37*VLOOKUP('Données projet'!$B$17,Paramètres!$A$1:$I$89,3,0)*0.475*44/12</f>
        <v>0.22216520613027152</v>
      </c>
      <c r="GO37" s="21">
        <f t="shared" si="27"/>
        <v>29.391695036210226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16.399999999999999</v>
      </c>
      <c r="GU37" s="12">
        <f>IF('Données projet'!$A$270&gt;35,GU36+GT37-HC36,IF(A37&lt;'Données projet'!$A$270,$GR$205^A37,IF(A37='Données projet'!$A$270,'Données projet'!$B$270,GU36+GT37-HC36)))</f>
        <v>238.6</v>
      </c>
      <c r="GV37" s="17">
        <f>GU37*VLOOKUP('Données projet'!$B$18,Paramètres!$A$1:$I$89,3,0)*VLOOKUP('Données projet'!$B$18,Paramètres!$A$1:$I$89,5,0)</f>
        <v>142.68280000000001</v>
      </c>
      <c r="GW37" s="13">
        <f t="shared" si="51"/>
        <v>36.910916699993791</v>
      </c>
      <c r="GX37" s="20">
        <f t="shared" si="28"/>
        <v>312.79238991915594</v>
      </c>
      <c r="GY37" s="59">
        <f t="shared" si="29"/>
        <v>606.12572325248925</v>
      </c>
      <c r="GZ37" s="59">
        <f ca="1">AVERAGE(OFFSET($GY$3,0,0,'Données projet'!$E$18+1,1))-AVERAGE(OFFSET($H$3,0,0,'Données projet'!$E$18+1,1))</f>
        <v>288.41846134875794</v>
      </c>
      <c r="HA37" s="59">
        <f t="shared" si="52"/>
        <v>248.93951719818972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25.002454140068537</v>
      </c>
      <c r="HI37" s="21">
        <f>EXP(-LN(2)/2)*HI36+(1-EXP(-LN(2)/2))/(LN(2)/2)*HC37*HF37*VLOOKUP('Données projet'!$B$18,Paramètres!$A$1:$I$89,3,0)*0.475*44/12</f>
        <v>0.12166189859514864</v>
      </c>
      <c r="HJ37" s="22">
        <f t="shared" si="30"/>
        <v>25.124116038663686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269.64423257646359</v>
      </c>
      <c r="T38" s="59">
        <f t="shared" si="34"/>
        <v>161.0819079811821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9.0320732825947605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9.0320732825947605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290.40000000000015</v>
      </c>
      <c r="AJ38" s="13">
        <f>AI38*VLOOKUP('Données projet'!$B$10,Paramètres!$A$1:$I$89,3,0)*VLOOKUP('Données projet'!$B$10,Paramètres!$A$1:$I$89,5,0)</f>
        <v>181.20960000000008</v>
      </c>
      <c r="AK38" s="13">
        <f t="shared" si="35"/>
        <v>45.591194891830348</v>
      </c>
      <c r="AL38" s="20">
        <f t="shared" si="4"/>
        <v>395.01138443660466</v>
      </c>
      <c r="AM38" s="59">
        <f t="shared" si="5"/>
        <v>688.34471776993792</v>
      </c>
      <c r="AN38" s="59">
        <f ca="1">AVERAGE(OFFSET($AM$3,0,0,'Données projet'!$E$10+1,1))-AVERAGE(OFFSET($H$3,0,0,'Données projet'!$E$10+1,1))</f>
        <v>269.77739619445515</v>
      </c>
      <c r="AO38" s="59">
        <f t="shared" si="36"/>
        <v>347.56964743629885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79.866216889962573</v>
      </c>
      <c r="AW38" s="21">
        <f>EXP(-LN(2)/2)*AW37+(1-EXP(-LN(2)/2))/(LN(2)/2)*AQ38*AT38*VLOOKUP('Données projet'!$B$10,Paramètres!$A$1:$I$89,3,0)*0.475*44/12</f>
        <v>4.3908407272850863E-3</v>
      </c>
      <c r="AX38" s="21">
        <f t="shared" si="6"/>
        <v>79.870607730689855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576</v>
      </c>
      <c r="BB38" s="12">
        <f>VLOOKUP(A38,'Données projet'!$A$87:$I$107,9,0)</f>
        <v>28.4</v>
      </c>
      <c r="BC38" s="12">
        <f t="array" ref="BC38">INDEX(BB:BB,MIN(IF(ISNUMBER(BB38:BB234),ROW(BB38:BB234),"")))</f>
        <v>28.4</v>
      </c>
      <c r="BD38" s="12">
        <f>IF('Données projet'!$A$88&gt;35,BD37+BC38-BL37,IF(A38&lt;'Données projet'!$A$88,$BA$205^A38,IF(A38='Données projet'!$A$88,'Données projet'!$B$88,BD37+BC38-BL37)))</f>
        <v>575.99999999999989</v>
      </c>
      <c r="BE38" s="13">
        <f>BD38*VLOOKUP('Données projet'!$B$11,Paramètres!$A$1:$I$89,3,0)*VLOOKUP('Données projet'!$B$11,Paramètres!$A$1:$I$89,5,0)</f>
        <v>321.98399999999992</v>
      </c>
      <c r="BF38" s="13">
        <f t="shared" si="37"/>
        <v>75.76601483154208</v>
      </c>
      <c r="BG38" s="20">
        <f t="shared" si="7"/>
        <v>692.74794249826891</v>
      </c>
      <c r="BH38" s="59">
        <f t="shared" si="8"/>
        <v>986.08127583160217</v>
      </c>
      <c r="BI38" s="59">
        <f ca="1">AVERAGE(OFFSET($BH$3,0,0,'Données projet'!$E$11+1,1))-AVERAGE(OFFSET($H$3,0,0,'Données projet'!$E$11+1,1))</f>
        <v>490.96084572840579</v>
      </c>
      <c r="BJ38" s="59">
        <f t="shared" si="38"/>
        <v>597.91658789908263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72</v>
      </c>
      <c r="BM38" s="16">
        <f>IF(ISNA(VLOOKUP(A38,'Données projet'!$A$87:$I$107,5,0)),0%,VLOOKUP(A38,'Données projet'!$A$87:$I$107,5,0)*VLOOKUP('Données projet'!$B$11,Paramètres!$A$1:$I$89,7,0))</f>
        <v>0.55000000000000004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29.365361411391842</v>
      </c>
      <c r="BQ38" s="21">
        <f>EXP(-LN(2)/25)*BQ37+(1-EXP(-LN(2)/25))/(LN(2)/25)*Calculateur!BL38*Calculateur!BN38*VLOOKUP('Données projet'!$B$11,Paramètres!$A$1:$I$89,3,0)*0.475*44/12</f>
        <v>50.301851420044933</v>
      </c>
      <c r="BR38" s="21">
        <f>EXP(-LN(2)/2)*BR37+(1-EXP(-LN(2)/2))/(LN(2)/2)*BL38*BO38*VLOOKUP('Données projet'!$B$11,Paramètres!$A$1:$I$89,3,0)*0.475*44/12</f>
        <v>0.15034563897685424</v>
      </c>
      <c r="BS38" s="22">
        <f t="shared" si="9"/>
        <v>79.81755847041363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576</v>
      </c>
      <c r="BW38" s="12">
        <f>VLOOKUP(A38,'Données projet'!$A$113:$I$133,9,0)</f>
        <v>42.2</v>
      </c>
      <c r="BX38" s="12">
        <f t="array" ref="BX38">INDEX(BW:BW,MIN(IF(ISNUMBER(BW38:BW234),ROW(BW38:BW234),"")))</f>
        <v>42.2</v>
      </c>
      <c r="BY38" s="12">
        <f>IF('Données projet'!$A$114&gt;35,BY37+BX38-CG37,IF(A38&lt;'Données projet'!$A$114,$BV$205^A38,IF(A38='Données projet'!$A$114,'Données projet'!$B$114,BY37+BX38-CG37)))</f>
        <v>575.99999999999989</v>
      </c>
      <c r="BZ38" s="13">
        <f>BY38*VLOOKUP('Données projet'!$B$12,Paramètres!$A$1:$I$89,3,0)*VLOOKUP('Données projet'!$B$12,Paramètres!$A$1:$I$89,5,0)</f>
        <v>262.07999999999993</v>
      </c>
      <c r="CA38" s="13">
        <f t="shared" si="39"/>
        <v>63.165544079460709</v>
      </c>
      <c r="CB38" s="20">
        <f t="shared" si="10"/>
        <v>566.46932260506048</v>
      </c>
      <c r="CC38" s="59">
        <f t="shared" si="11"/>
        <v>859.80265593839385</v>
      </c>
      <c r="CD38" s="59">
        <f ca="1">AVERAGE(OFFSET($CC$3,0,0,'Données projet'!$E$12+1,1))-AVERAGE(OFFSET($H$3,0,0,'Données projet'!$E$12+1,1))</f>
        <v>516.24288578650703</v>
      </c>
      <c r="CE38" s="59">
        <f t="shared" si="40"/>
        <v>423.99471649102406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98</v>
      </c>
      <c r="CH38" s="16">
        <f>IF(ISNA(VLOOKUP(A38,'Données projet'!$A$113:$I$133,5,0)),0%,VLOOKUP(A38,'Données projet'!$A$113:$I$133,5,0)*VLOOKUP('Données projet'!$B$12,Paramètres!$A$1:$I$89,7,0))</f>
        <v>0.55000000000000004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32.533329987427003</v>
      </c>
      <c r="CL38" s="21">
        <f>EXP(-LN(2)/25)*CL37+(1-EXP(-LN(2)/25))/(LN(2)/25)*Calculateur!CG38*Calculateur!CI38*VLOOKUP('Données projet'!$B$12,Paramètres!$A$1:$I$89,3,0)*0.475*44/12</f>
        <v>74.148450731935625</v>
      </c>
      <c r="CM38" s="21">
        <f>EXP(-LN(2)/2)*CM37+(1-EXP(-LN(2)/2))/(LN(2)/2)*CG38*CJ38*VLOOKUP('Données projet'!$B$12,Paramètres!$A$1:$I$89,3,0)*0.475*44/12</f>
        <v>2.5154574969460095E-3</v>
      </c>
      <c r="CN38" s="22">
        <f t="shared" si="12"/>
        <v>106.68429617685956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455</v>
      </c>
      <c r="CR38" s="12">
        <f>VLOOKUP(A38,'Données projet'!$A$139:$I$159,9,0)</f>
        <v>34.200000000000003</v>
      </c>
      <c r="CS38" s="12">
        <f t="array" ref="CS38">INDEX(CR:CR,MIN(IF(ISNUMBER(CR38:CR234),ROW(CR38:CR234),"")))</f>
        <v>34.200000000000003</v>
      </c>
      <c r="CT38" s="12">
        <f>IF('Données projet'!$A$140&gt;35,CT37+CS38-DB37,IF(A38&lt;'Données projet'!$A$140,$CQ$205^A38,IF(A38='Données projet'!$A$140,'Données projet'!$B$140,CT37+CS38-DB37)))</f>
        <v>454.99999999999989</v>
      </c>
      <c r="CU38" s="17">
        <f>CT38*VLOOKUP('Données projet'!$B$13,Paramètres!$A$1:$I$89,3,0)*VLOOKUP('Données projet'!$B$13,Paramètres!$A$1:$I$89,5,0)</f>
        <v>207.02499999999992</v>
      </c>
      <c r="CV38" s="13">
        <f t="shared" si="41"/>
        <v>51.284934483563553</v>
      </c>
      <c r="CW38" s="20">
        <f t="shared" si="13"/>
        <v>449.88980255887304</v>
      </c>
      <c r="CX38" s="59">
        <f t="shared" si="14"/>
        <v>743.2231358922063</v>
      </c>
      <c r="CY38" s="59">
        <f ca="1">AVERAGE(OFFSET($CX$3,0,0,'Données projet'!$E$13+1,1))-AVERAGE(OFFSET($H$3,0,0,'Données projet'!$E$13+1,1))</f>
        <v>404.52284278475219</v>
      </c>
      <c r="CZ38" s="59">
        <f t="shared" si="42"/>
        <v>325.2594475455378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77</v>
      </c>
      <c r="DC38" s="16">
        <f>IF(ISNA(VLOOKUP(A38,'Données projet'!$A$139:$I$159,5,0)),0%,VLOOKUP(A38,'Données projet'!$A$139:$I$159,5,0)*VLOOKUP('Données projet'!$B$13,Paramètres!$A$1:$I$89,7,0))</f>
        <v>0.55000000000000004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25.561902132978357</v>
      </c>
      <c r="DG38" s="21">
        <f>EXP(-LN(2)/25)*DG37+(1-EXP(-LN(2)/25))/(LN(2)/25)*Calculateur!DB38*Calculateur!DD38*VLOOKUP('Données projet'!$B$13,Paramètres!$A$1:$I$89,3,0)*0.475*44/12</f>
        <v>41.461333186630661</v>
      </c>
      <c r="DH38" s="21">
        <f>EXP(-LN(2)/2)*DH37+(1-EXP(-LN(2)/2))/(LN(2)/2)*DB38*DE38*VLOOKUP('Données projet'!$B$13,Paramètres!$A$1:$I$89,3,0)*0.475*44/12</f>
        <v>0.16790900188599456</v>
      </c>
      <c r="DI38" s="22">
        <f t="shared" si="15"/>
        <v>67.191144321495003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185.14080000000001</v>
      </c>
      <c r="DQ38" s="13">
        <f t="shared" si="43"/>
        <v>46.464038253813506</v>
      </c>
      <c r="DR38" s="20">
        <f t="shared" si="16"/>
        <v>403.3784266253918</v>
      </c>
      <c r="DS38" s="59">
        <f t="shared" si="17"/>
        <v>696.71175995872511</v>
      </c>
      <c r="DT38" s="59">
        <f ca="1">AVERAGE(OFFSET($DS$3,0,0,'Données projet'!$E$14+1,1))-AVERAGE(OFFSET($H$3,0,0,'Données projet'!$E$14+1,1))</f>
        <v>317.76403063971492</v>
      </c>
      <c r="DU38" s="59">
        <f t="shared" si="44"/>
        <v>310.10458233575025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14.326736931012379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14.326736931012379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376</v>
      </c>
      <c r="EH38" s="12">
        <f>VLOOKUP(A38,'Données projet'!$A$191:$I$211,9,0)</f>
        <v>26.2</v>
      </c>
      <c r="EI38" s="12">
        <f t="array" ref="EI38">INDEX(EH:EH,MIN(IF(ISNUMBER(EH38:EH234),ROW(EH38:EH234),"")))</f>
        <v>26.2</v>
      </c>
      <c r="EJ38" s="12">
        <f>IF('Données projet'!$A$192&gt;35,EJ37+EI38-ER37,IF(A38&lt;'Données projet'!$A$192,$EG$205^A38,IF(A38='Données projet'!$A$192,'Données projet'!$B$192,EJ37+EI38-ER37)))</f>
        <v>376.00000000000006</v>
      </c>
      <c r="EK38" s="17">
        <f>EJ38*VLOOKUP('Données projet'!$B$15,Paramètres!$A$1:$I$89,3,0)*VLOOKUP('Données projet'!$B$15,Paramètres!$A$1:$I$89,5,0)</f>
        <v>175.96800000000002</v>
      </c>
      <c r="EL38" s="13">
        <f t="shared" si="45"/>
        <v>44.423961125650585</v>
      </c>
      <c r="EM38" s="20">
        <f t="shared" si="19"/>
        <v>383.84933229384143</v>
      </c>
      <c r="EN38" s="59">
        <f t="shared" si="20"/>
        <v>677.18266562717474</v>
      </c>
      <c r="EO38" s="59">
        <f ca="1">AVERAGE(OFFSET($EN$3,0,0,'Données projet'!$E$15+1,1))-AVERAGE(OFFSET($H$3,0,0,'Données projet'!$E$15+1,1))</f>
        <v>342.49944586217674</v>
      </c>
      <c r="EP38" s="59">
        <f t="shared" si="46"/>
        <v>282.29766600872563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63</v>
      </c>
      <c r="ES38" s="16">
        <f>IF(ISNA(VLOOKUP(A38,'Données projet'!$A$191:$I$211,5,0)),0%,VLOOKUP(A38,'Données projet'!$A$191:$I$211,5,0)*VLOOKUP('Données projet'!$B$15,Paramètres!$A$1:$I$89,7,0))</f>
        <v>0.55000000000000004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21.511834522298674</v>
      </c>
      <c r="EW38" s="21">
        <f>EXP(-LN(2)/25)*EW37+(1-EXP(-LN(2)/25))/(LN(2)/25)*Calculateur!ER38*Calculateur!ET38*VLOOKUP('Données projet'!$B$15,Paramètres!$A$1:$I$89,3,0)*0.475*44/12</f>
        <v>34.892134941476193</v>
      </c>
      <c r="EX38" s="21">
        <f>EXP(-LN(2)/2)*EX37+(1-EXP(-LN(2)/2))/(LN(2)/2)*ER38*EU38*VLOOKUP('Données projet'!$B$15,Paramètres!$A$1:$I$89,3,0)*0.475*44/12</f>
        <v>1.4636135757616965E-2</v>
      </c>
      <c r="EY38" s="22">
        <f t="shared" si="21"/>
        <v>56.418605599532491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333</v>
      </c>
      <c r="FC38" s="12">
        <f>VLOOKUP(A38,'Données projet'!$A$217:$I$237,9,0)</f>
        <v>23.4</v>
      </c>
      <c r="FD38" s="12">
        <f t="array" ref="FD38">INDEX(FC:FC,MIN(IF(ISNUMBER(FC38:FC234),ROW(FC38:FC234),"")))</f>
        <v>23.4</v>
      </c>
      <c r="FE38" s="12">
        <f>IF('Données projet'!$A$218&gt;35,FE37+FD38-FM37,IF(A38&lt;'Données projet'!$A$218,$FB$205^A38,IF(A38='Données projet'!$A$218,'Données projet'!$B$218,FE37+FD38-FM37)))</f>
        <v>332.99999999999989</v>
      </c>
      <c r="FF38" s="17">
        <f>FE38*VLOOKUP('Données projet'!$B$16,Paramètres!$A$1:$I$89,3,0)*VLOOKUP('Données projet'!$B$16,Paramètres!$A$1:$I$89,5,0)</f>
        <v>155.84399999999994</v>
      </c>
      <c r="FG38" s="13">
        <f t="shared" si="47"/>
        <v>39.903687010744221</v>
      </c>
      <c r="FH38" s="20">
        <f t="shared" si="22"/>
        <v>340.92722154371273</v>
      </c>
      <c r="FI38" s="59">
        <f t="shared" si="23"/>
        <v>634.26055487704605</v>
      </c>
      <c r="FJ38" s="59">
        <f ca="1">AVERAGE(OFFSET($FI$3,0,0,'Données projet'!$E$16+1,1))-AVERAGE(OFFSET($H$3,0,0,'Données projet'!$E$16+1,1))</f>
        <v>304.29617570272939</v>
      </c>
      <c r="FK38" s="59">
        <f t="shared" si="48"/>
        <v>246.20695736161576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56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0.55000000000000004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35.627144897429574</v>
      </c>
      <c r="FS38" s="21">
        <f>EXP(-LN(2)/2)*FS37+(1-EXP(-LN(2)/2))/(LN(2)/2)*FM38*FP38*VLOOKUP('Données projet'!$B$16,Paramètres!$A$1:$I$89,3,0)*0.475*44/12</f>
        <v>0.69547368875563209</v>
      </c>
      <c r="FT38" s="22">
        <f t="shared" si="24"/>
        <v>36.322618586185207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290</v>
      </c>
      <c r="FX38" s="12">
        <f>VLOOKUP(A38,'Données projet'!$A$243:$I$263,9,0)</f>
        <v>19</v>
      </c>
      <c r="FY38" s="12">
        <f t="array" ref="FY38">INDEX(FX:FX,MIN(IF(ISNUMBER(FX38:FX234),ROW(FX38:FX234),"")))</f>
        <v>19</v>
      </c>
      <c r="FZ38" s="12">
        <f>IF('Données projet'!$A$244&gt;35,FZ37+FY38-GH37,IF(A38&lt;'Données projet'!$A$244,$FW$205^A38,IF(A38='Données projet'!$A$244,'Données projet'!$B$244,FZ37+FY38-GH37)))</f>
        <v>290.00000000000011</v>
      </c>
      <c r="GA38" s="17">
        <f>FZ38*VLOOKUP('Données projet'!$B$17,Paramètres!$A$1:$I$89,3,0)*VLOOKUP('Données projet'!$B$17,Paramètres!$A$1:$I$89,5,0)</f>
        <v>173.4200000000001</v>
      </c>
      <c r="GB38" s="13">
        <f t="shared" si="49"/>
        <v>43.85509963097244</v>
      </c>
      <c r="GC38" s="20">
        <f t="shared" si="25"/>
        <v>378.42079852394386</v>
      </c>
      <c r="GD38" s="59">
        <f t="shared" si="26"/>
        <v>671.75413185727712</v>
      </c>
      <c r="GE38" s="59">
        <f ca="1">AVERAGE(OFFSET($GD$3,0,0,'Données projet'!$E$17+1,1))-AVERAGE(OFFSET($H$3,0,0,'Données projet'!$E$17+1,1))</f>
        <v>333.16166938019586</v>
      </c>
      <c r="GF38" s="59">
        <f t="shared" si="50"/>
        <v>286.07945871455388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49</v>
      </c>
      <c r="GI38" s="16">
        <f>IF(ISNA(VLOOKUP(A38,'Données projet'!$A$243:$I$263,5,0)),0%,VLOOKUP(A38,'Données projet'!$A$243:$I$263,5,0)*VLOOKUP('Données projet'!$B$17,Paramètres!$A$1:$I$89,7,0))</f>
        <v>0.45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17.491946252980235</v>
      </c>
      <c r="GM38" s="21">
        <f>EXP(-LN(2)/25)*GM37+(1-EXP(-LN(2)/25))/(LN(2)/25)*Calculateur!GH38*Calculateur!GJ38*VLOOKUP('Données projet'!$B$17,Paramètres!$A$1:$I$89,3,0)*0.475*44/12</f>
        <v>28.371887502917513</v>
      </c>
      <c r="GN38" s="21">
        <f>EXP(-LN(2)/2)*GN37+(1-EXP(-LN(2)/2))/(LN(2)/2)*GH38*GK38*VLOOKUP('Données projet'!$B$17,Paramètres!$A$1:$I$89,3,0)*0.475*44/12</f>
        <v>0.15709452379842215</v>
      </c>
      <c r="GO38" s="21">
        <f t="shared" si="27"/>
        <v>46.020928279696165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255</v>
      </c>
      <c r="GS38" s="12">
        <f>VLOOKUP(A38,'Données projet'!$A$269:$I$289,9,0)</f>
        <v>16.399999999999999</v>
      </c>
      <c r="GT38" s="12">
        <f t="array" ref="GT38">INDEX(GS:GS,MIN(IF(ISNUMBER(GS38:GS234),ROW(GS38:GS234),"")))</f>
        <v>16.399999999999999</v>
      </c>
      <c r="GU38" s="12">
        <f>IF('Données projet'!$A$270&gt;35,GU37+GT38-HC37,IF(A38&lt;'Données projet'!$A$270,$GR$205^A38,IF(A38='Données projet'!$A$270,'Données projet'!$B$270,GU37+GT38-HC37)))</f>
        <v>255</v>
      </c>
      <c r="GV38" s="17">
        <f>GU38*VLOOKUP('Données projet'!$B$18,Paramètres!$A$1:$I$89,3,0)*VLOOKUP('Données projet'!$B$18,Paramètres!$A$1:$I$89,5,0)</f>
        <v>152.49</v>
      </c>
      <c r="GW38" s="13">
        <f t="shared" si="51"/>
        <v>39.143903713602519</v>
      </c>
      <c r="GX38" s="20">
        <f t="shared" si="28"/>
        <v>333.76238230119105</v>
      </c>
      <c r="GY38" s="59">
        <f t="shared" si="29"/>
        <v>627.09571563452437</v>
      </c>
      <c r="GZ38" s="59">
        <f ca="1">AVERAGE(OFFSET($GY$3,0,0,'Données projet'!$E$18+1,1))-AVERAGE(OFFSET($H$3,0,0,'Données projet'!$E$18+1,1))</f>
        <v>288.41846134875794</v>
      </c>
      <c r="HA38" s="59">
        <f t="shared" si="52"/>
        <v>248.93951719818972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42</v>
      </c>
      <c r="HD38" s="16">
        <f>IF(ISNA(VLOOKUP(A38,'Données projet'!$A$269:$I$289,5,0)),0%,VLOOKUP(A38,'Données projet'!$A$269:$I$289,5,0)*VLOOKUP('Données projet'!$B$18,Paramètres!$A$1:$I$89,7,0))</f>
        <v>0.45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14.993096788268772</v>
      </c>
      <c r="HH38" s="21">
        <f>EXP(-LN(2)/25)*HH37+(1-EXP(-LN(2)/25))/(LN(2)/25)*Calculateur!HC38*Calculateur!HE38*VLOOKUP('Données projet'!$B$18,Paramètres!$A$1:$I$89,3,0)*0.475*44/12</f>
        <v>24.318760716786443</v>
      </c>
      <c r="HI38" s="21">
        <f>EXP(-LN(2)/2)*HI37+(1-EXP(-LN(2)/2))/(LN(2)/2)*HC38*HF38*VLOOKUP('Données projet'!$B$18,Paramètres!$A$1:$I$89,3,0)*0.475*44/12</f>
        <v>8.6027953508659716E-2</v>
      </c>
      <c r="HJ38" s="22">
        <f t="shared" si="30"/>
        <v>39.397885458563877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269.64423257646359</v>
      </c>
      <c r="T39" s="59">
        <f t="shared" si="34"/>
        <v>161.0819079811821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8.8549598345438092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8.8549598345438092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305</v>
      </c>
      <c r="AG39" s="12">
        <f>VLOOKUP(A39,'Données projet'!$A$61:$I$81,9,0)</f>
        <v>14.6</v>
      </c>
      <c r="AH39" s="12">
        <f t="array" ref="AH39">INDEX(AG:AG,MIN(IF(ISNUMBER(AG39:AG235),ROW(AG39:AG235),"")))</f>
        <v>14.6</v>
      </c>
      <c r="AI39" s="13">
        <f>IF('Données projet'!$A$62&gt;35,AI38+AH39-AQ38,IF(A39&lt;'Données projet'!$A$62,$AF$205^A39,IF(A39='Données projet'!$A$62,'Données projet'!$B$62,AI38+AH39-AQ38)))</f>
        <v>305.00000000000017</v>
      </c>
      <c r="AJ39" s="13">
        <f>AI39*VLOOKUP('Données projet'!$B$10,Paramètres!$A$1:$I$89,3,0)*VLOOKUP('Données projet'!$B$10,Paramètres!$A$1:$I$89,5,0)</f>
        <v>190.32000000000008</v>
      </c>
      <c r="AK39" s="13">
        <f t="shared" si="35"/>
        <v>47.610693377401923</v>
      </c>
      <c r="AL39" s="20">
        <f t="shared" si="4"/>
        <v>414.39595763230847</v>
      </c>
      <c r="AM39" s="59">
        <f t="shared" si="5"/>
        <v>707.72929096564178</v>
      </c>
      <c r="AN39" s="59">
        <f ca="1">AVERAGE(OFFSET($AM$3,0,0,'Données projet'!$E$10+1,1))-AVERAGE(OFFSET($H$3,0,0,'Données projet'!$E$10+1,1))</f>
        <v>269.77739619445515</v>
      </c>
      <c r="AO39" s="59">
        <f t="shared" si="36"/>
        <v>347.56964743629885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58.4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29.005278755607325</v>
      </c>
      <c r="AV39" s="21">
        <f>EXP(-LN(2)/25)*AV38+(1-EXP(-LN(2)/25))/(LN(2)/25)*Calculateur!AQ39*Calculateur!AS39*VLOOKUP('Données projet'!$B$10,Paramètres!$A$1:$I$89,3,0)*0.475*44/12</f>
        <v>77.682270989124731</v>
      </c>
      <c r="AW39" s="21">
        <f>EXP(-LN(2)/2)*AW38+(1-EXP(-LN(2)/2))/(LN(2)/2)*AQ39*AT39*VLOOKUP('Données projet'!$B$10,Paramètres!$A$1:$I$89,3,0)*0.475*44/12</f>
        <v>3.1047932533733568E-3</v>
      </c>
      <c r="AX39" s="21">
        <f t="shared" si="6"/>
        <v>106.69065453798542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27</v>
      </c>
      <c r="BD39" s="12">
        <f>IF('Données projet'!$A$88&gt;35,BD38+BC39-BL38,IF(A39&lt;'Données projet'!$A$88,$BA$205^A39,IF(A39='Données projet'!$A$88,'Données projet'!$B$88,BD38+BC39-BL38)))</f>
        <v>530.99999999999989</v>
      </c>
      <c r="BE39" s="13">
        <f>BD39*VLOOKUP('Données projet'!$B$11,Paramètres!$A$1:$I$89,3,0)*VLOOKUP('Données projet'!$B$11,Paramètres!$A$1:$I$89,5,0)</f>
        <v>296.82899999999995</v>
      </c>
      <c r="BF39" s="13">
        <f t="shared" si="37"/>
        <v>70.511289513454344</v>
      </c>
      <c r="BG39" s="20">
        <f t="shared" si="7"/>
        <v>639.78433756926631</v>
      </c>
      <c r="BH39" s="59">
        <f t="shared" si="8"/>
        <v>933.11767090259968</v>
      </c>
      <c r="BI39" s="59">
        <f ca="1">AVERAGE(OFFSET($BH$3,0,0,'Données projet'!$E$11+1,1))-AVERAGE(OFFSET($H$3,0,0,'Données projet'!$E$11+1,1))</f>
        <v>490.96084572840579</v>
      </c>
      <c r="BJ39" s="59">
        <f t="shared" si="38"/>
        <v>597.91658789908263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28.789524585216334</v>
      </c>
      <c r="BQ39" s="21">
        <f>EXP(-LN(2)/25)*BQ38+(1-EXP(-LN(2)/25))/(LN(2)/25)*Calculateur!BL39*Calculateur!BN39*VLOOKUP('Données projet'!$B$11,Paramètres!$A$1:$I$89,3,0)*0.475*44/12</f>
        <v>48.926344647704404</v>
      </c>
      <c r="BR39" s="21">
        <f>EXP(-LN(2)/2)*BR38+(1-EXP(-LN(2)/2))/(LN(2)/2)*BL39*BO39*VLOOKUP('Données projet'!$B$11,Paramètres!$A$1:$I$89,3,0)*0.475*44/12</f>
        <v>0.10631042084235814</v>
      </c>
      <c r="BS39" s="22">
        <f t="shared" si="9"/>
        <v>77.822179653763101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38.799999999999997</v>
      </c>
      <c r="BY39" s="12">
        <f>IF('Données projet'!$A$114&gt;35,BY38+BX39-CG38,IF(A39&lt;'Données projet'!$A$114,$BV$205^A39,IF(A39='Données projet'!$A$114,'Données projet'!$B$114,BY38+BX39-CG38)))</f>
        <v>516.79999999999984</v>
      </c>
      <c r="BZ39" s="13">
        <f>BY39*VLOOKUP('Données projet'!$B$12,Paramètres!$A$1:$I$89,3,0)*VLOOKUP('Données projet'!$B$12,Paramètres!$A$1:$I$89,5,0)</f>
        <v>235.14399999999992</v>
      </c>
      <c r="CA39" s="13">
        <f t="shared" si="39"/>
        <v>57.393498736326748</v>
      </c>
      <c r="CB39" s="20">
        <f t="shared" si="10"/>
        <v>509.50281029910224</v>
      </c>
      <c r="CC39" s="59">
        <f t="shared" si="11"/>
        <v>802.83614363243555</v>
      </c>
      <c r="CD39" s="59">
        <f ca="1">AVERAGE(OFFSET($CC$3,0,0,'Données projet'!$E$12+1,1))-AVERAGE(OFFSET($H$3,0,0,'Données projet'!$E$12+1,1))</f>
        <v>516.24288578650703</v>
      </c>
      <c r="CE39" s="59">
        <f t="shared" si="40"/>
        <v>423.99471649102406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31.895371229745482</v>
      </c>
      <c r="CL39" s="21">
        <f>EXP(-LN(2)/25)*CL38+(1-EXP(-LN(2)/25))/(LN(2)/25)*Calculateur!CG39*Calculateur!CI39*VLOOKUP('Données projet'!$B$12,Paramètres!$A$1:$I$89,3,0)*0.475*44/12</f>
        <v>72.120857447373297</v>
      </c>
      <c r="CM39" s="21">
        <f>EXP(-LN(2)/2)*CM38+(1-EXP(-LN(2)/2))/(LN(2)/2)*CG39*CJ39*VLOOKUP('Données projet'!$B$12,Paramètres!$A$1:$I$89,3,0)*0.475*44/12</f>
        <v>1.7786970538770626E-3</v>
      </c>
      <c r="CN39" s="22">
        <f t="shared" si="12"/>
        <v>104.01800737417265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31.6</v>
      </c>
      <c r="CT39" s="12">
        <f>IF('Données projet'!$A$140&gt;35,CT38+CS39-DB38,IF(A39&lt;'Données projet'!$A$140,$CQ$205^A39,IF(A39='Données projet'!$A$140,'Données projet'!$B$140,CT38+CS39-DB38)))</f>
        <v>409.59999999999991</v>
      </c>
      <c r="CU39" s="17">
        <f>CT39*VLOOKUP('Données projet'!$B$13,Paramètres!$A$1:$I$89,3,0)*VLOOKUP('Données projet'!$B$13,Paramètres!$A$1:$I$89,5,0)</f>
        <v>186.36799999999994</v>
      </c>
      <c r="CV39" s="13">
        <f t="shared" si="41"/>
        <v>46.736069448566681</v>
      </c>
      <c r="CW39" s="20">
        <f t="shared" si="13"/>
        <v>405.98958762292017</v>
      </c>
      <c r="CX39" s="59">
        <f t="shared" si="14"/>
        <v>699.32292095625348</v>
      </c>
      <c r="CY39" s="59">
        <f ca="1">AVERAGE(OFFSET($CX$3,0,0,'Données projet'!$E$13+1,1))-AVERAGE(OFFSET($H$3,0,0,'Données projet'!$E$13+1,1))</f>
        <v>404.52284278475219</v>
      </c>
      <c r="CZ39" s="59">
        <f t="shared" si="42"/>
        <v>325.2594475455378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25.060648823371448</v>
      </c>
      <c r="DG39" s="21">
        <f>EXP(-LN(2)/25)*DG38+(1-EXP(-LN(2)/25))/(LN(2)/25)*Calculateur!DB39*Calculateur!DD39*VLOOKUP('Données projet'!$B$13,Paramètres!$A$1:$I$89,3,0)*0.475*44/12</f>
        <v>40.327570850285497</v>
      </c>
      <c r="DH39" s="21">
        <f>EXP(-LN(2)/2)*DH38+(1-EXP(-LN(2)/2))/(LN(2)/2)*DB39*DE39*VLOOKUP('Données projet'!$B$13,Paramètres!$A$1:$I$89,3,0)*0.475*44/12</f>
        <v>0.11872959385585155</v>
      </c>
      <c r="DI39" s="22">
        <f t="shared" si="15"/>
        <v>65.506949267512795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165.33504000000002</v>
      </c>
      <c r="DQ39" s="13">
        <f t="shared" si="43"/>
        <v>42.043541832676617</v>
      </c>
      <c r="DR39" s="20">
        <f t="shared" si="16"/>
        <v>361.18436335857842</v>
      </c>
      <c r="DS39" s="59">
        <f t="shared" si="17"/>
        <v>654.51769669191174</v>
      </c>
      <c r="DT39" s="59">
        <f ca="1">AVERAGE(OFFSET($DS$3,0,0,'Données projet'!$E$14+1,1))-AVERAGE(OFFSET($H$3,0,0,'Données projet'!$E$14+1,1))</f>
        <v>317.76403063971492</v>
      </c>
      <c r="DU39" s="59">
        <f t="shared" si="44"/>
        <v>310.10458233575025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14.045798358241903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14.045798358241903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25.4</v>
      </c>
      <c r="EJ39" s="12">
        <f>IF('Données projet'!$A$192&gt;35,EJ38+EI39-ER38,IF(A39&lt;'Données projet'!$A$192,$EG$205^A39,IF(A39='Données projet'!$A$192,'Données projet'!$B$192,EJ38+EI39-ER38)))</f>
        <v>338.40000000000003</v>
      </c>
      <c r="EK39" s="17">
        <f>EJ39*VLOOKUP('Données projet'!$B$15,Paramètres!$A$1:$I$89,3,0)*VLOOKUP('Données projet'!$B$15,Paramètres!$A$1:$I$89,5,0)</f>
        <v>158.37120000000002</v>
      </c>
      <c r="EL39" s="13">
        <f t="shared" si="45"/>
        <v>40.474916527059669</v>
      </c>
      <c r="EM39" s="20">
        <f t="shared" si="19"/>
        <v>346.32365295129557</v>
      </c>
      <c r="EN39" s="59">
        <f t="shared" si="20"/>
        <v>639.65698628462883</v>
      </c>
      <c r="EO39" s="59">
        <f ca="1">AVERAGE(OFFSET($EN$3,0,0,'Données projet'!$E$15+1,1))-AVERAGE(OFFSET($H$3,0,0,'Données projet'!$E$15+1,1))</f>
        <v>342.49944586217674</v>
      </c>
      <c r="EP39" s="59">
        <f t="shared" si="46"/>
        <v>282.29766600872563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21.090000568239873</v>
      </c>
      <c r="EW39" s="21">
        <f>EXP(-LN(2)/25)*EW38+(1-EXP(-LN(2)/25))/(LN(2)/25)*Calculateur!ER39*Calculateur!ET39*VLOOKUP('Données projet'!$B$15,Paramètres!$A$1:$I$89,3,0)*0.475*44/12</f>
        <v>33.938007676603895</v>
      </c>
      <c r="EX39" s="21">
        <f>EXP(-LN(2)/2)*EX38+(1-EXP(-LN(2)/2))/(LN(2)/2)*ER39*EU39*VLOOKUP('Données projet'!$B$15,Paramètres!$A$1:$I$89,3,0)*0.475*44/12</f>
        <v>1.0349310844577865E-2</v>
      </c>
      <c r="EY39" s="22">
        <f t="shared" si="21"/>
        <v>55.038357555688343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23.4</v>
      </c>
      <c r="FE39" s="12">
        <f>IF('Données projet'!$A$218&gt;35,FE38+FD39-FM38,IF(A39&lt;'Données projet'!$A$218,$FB$205^A39,IF(A39='Données projet'!$A$218,'Données projet'!$B$218,FE38+FD39-FM38)))</f>
        <v>300.39999999999986</v>
      </c>
      <c r="FF39" s="17">
        <f>FE39*VLOOKUP('Données projet'!$B$16,Paramètres!$A$1:$I$89,3,0)*VLOOKUP('Données projet'!$B$16,Paramètres!$A$1:$I$89,5,0)</f>
        <v>140.58719999999994</v>
      </c>
      <c r="FG39" s="13">
        <f t="shared" si="47"/>
        <v>36.431491983260337</v>
      </c>
      <c r="FH39" s="20">
        <f t="shared" si="22"/>
        <v>308.3075552041783</v>
      </c>
      <c r="FI39" s="59">
        <f t="shared" si="23"/>
        <v>601.64088853751161</v>
      </c>
      <c r="FJ39" s="59">
        <f ca="1">AVERAGE(OFFSET($FI$3,0,0,'Données projet'!$E$16+1,1))-AVERAGE(OFFSET($H$3,0,0,'Données projet'!$E$16+1,1))</f>
        <v>304.29617570272939</v>
      </c>
      <c r="FK39" s="59">
        <f t="shared" si="48"/>
        <v>246.20695736161576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34.652918746659239</v>
      </c>
      <c r="FS39" s="21">
        <f>EXP(-LN(2)/2)*FS38+(1-EXP(-LN(2)/2))/(LN(2)/2)*FM39*FP39*VLOOKUP('Données projet'!$B$16,Paramètres!$A$1:$I$89,3,0)*0.475*44/12</f>
        <v>0.49177416145592984</v>
      </c>
      <c r="FT39" s="22">
        <f t="shared" si="24"/>
        <v>35.144692908115168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18.600000000000001</v>
      </c>
      <c r="FZ39" s="12">
        <f>IF('Données projet'!$A$244&gt;35,FZ38+FY39-GH38,IF(A39&lt;'Données projet'!$A$244,$FW$205^A39,IF(A39='Données projet'!$A$244,'Données projet'!$B$244,FZ38+FY39-GH38)))</f>
        <v>259.60000000000014</v>
      </c>
      <c r="GA39" s="17">
        <f>FZ39*VLOOKUP('Données projet'!$B$17,Paramètres!$A$1:$I$89,3,0)*VLOOKUP('Données projet'!$B$17,Paramètres!$A$1:$I$89,5,0)</f>
        <v>155.24080000000009</v>
      </c>
      <c r="GB39" s="13">
        <f t="shared" si="49"/>
        <v>39.767185348358026</v>
      </c>
      <c r="GC39" s="20">
        <f t="shared" si="25"/>
        <v>339.63890781505705</v>
      </c>
      <c r="GD39" s="59">
        <f t="shared" si="26"/>
        <v>632.97224114839037</v>
      </c>
      <c r="GE39" s="59">
        <f ca="1">AVERAGE(OFFSET($GD$3,0,0,'Données projet'!$E$17+1,1))-AVERAGE(OFFSET($H$3,0,0,'Données projet'!$E$17+1,1))</f>
        <v>333.16166938019586</v>
      </c>
      <c r="GF39" s="59">
        <f t="shared" si="50"/>
        <v>286.07945871455388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17.148939855993028</v>
      </c>
      <c r="GM39" s="21">
        <f>EXP(-LN(2)/25)*GM38+(1-EXP(-LN(2)/25))/(LN(2)/25)*Calculateur!GH39*Calculateur!GJ39*VLOOKUP('Données projet'!$B$17,Paramètres!$A$1:$I$89,3,0)*0.475*44/12</f>
        <v>27.596056747137514</v>
      </c>
      <c r="GN39" s="21">
        <f>EXP(-LN(2)/2)*GN38+(1-EXP(-LN(2)/2))/(LN(2)/2)*GH39*GK39*VLOOKUP('Données projet'!$B$17,Paramètres!$A$1:$I$89,3,0)*0.475*44/12</f>
        <v>0.11108260306513577</v>
      </c>
      <c r="GO39" s="21">
        <f t="shared" si="27"/>
        <v>44.85607920619568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16.2</v>
      </c>
      <c r="GU39" s="12">
        <f>IF('Données projet'!$A$270&gt;35,GU38+GT39-HC38,IF(A39&lt;'Données projet'!$A$270,$GR$205^A39,IF(A39='Données projet'!$A$270,'Données projet'!$B$270,GU38+GT39-HC38)))</f>
        <v>229.2</v>
      </c>
      <c r="GV39" s="17">
        <f>GU39*VLOOKUP('Données projet'!$B$18,Paramètres!$A$1:$I$89,3,0)*VLOOKUP('Données projet'!$B$18,Paramètres!$A$1:$I$89,5,0)</f>
        <v>137.0616</v>
      </c>
      <c r="GW39" s="13">
        <f t="shared" si="51"/>
        <v>35.623030551198944</v>
      </c>
      <c r="GX39" s="20">
        <f t="shared" si="28"/>
        <v>300.75906487667152</v>
      </c>
      <c r="GY39" s="59">
        <f t="shared" si="29"/>
        <v>594.09239821000483</v>
      </c>
      <c r="GZ39" s="59">
        <f ca="1">AVERAGE(OFFSET($GY$3,0,0,'Données projet'!$E$18+1,1))-AVERAGE(OFFSET($H$3,0,0,'Données projet'!$E$18+1,1))</f>
        <v>288.41846134875794</v>
      </c>
      <c r="HA39" s="59">
        <f t="shared" si="52"/>
        <v>248.93951719818972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14.69909130513688</v>
      </c>
      <c r="HH39" s="21">
        <f>EXP(-LN(2)/25)*HH38+(1-EXP(-LN(2)/25))/(LN(2)/25)*Calculateur!HC39*Calculateur!HE39*VLOOKUP('Données projet'!$B$18,Paramètres!$A$1:$I$89,3,0)*0.475*44/12</f>
        <v>23.653762926117874</v>
      </c>
      <c r="HI39" s="21">
        <f>EXP(-LN(2)/2)*HI38+(1-EXP(-LN(2)/2))/(LN(2)/2)*HC39*HF39*VLOOKUP('Données projet'!$B$18,Paramètres!$A$1:$I$89,3,0)*0.475*44/12</f>
        <v>6.0830949297574335E-2</v>
      </c>
      <c r="HJ39" s="22">
        <f t="shared" si="30"/>
        <v>38.413685180552328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269.64423257646359</v>
      </c>
      <c r="T40" s="59">
        <f t="shared" si="34"/>
        <v>161.0819079811821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8.6813194731806007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8.6813194731806007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13.9</v>
      </c>
      <c r="AI40" s="13">
        <f>IF('Données projet'!$A$62&gt;35,AI39+AH40-AQ39,IF(A40&lt;'Données projet'!$A$62,$AF$205^A40,IF(A40='Données projet'!$A$62,'Données projet'!$B$62,AI39+AH40-AQ39)))</f>
        <v>260.50000000000017</v>
      </c>
      <c r="AJ40" s="13">
        <f>AI40*VLOOKUP('Données projet'!$B$10,Paramètres!$A$1:$I$89,3,0)*VLOOKUP('Données projet'!$B$10,Paramètres!$A$1:$I$89,5,0)</f>
        <v>162.55200000000011</v>
      </c>
      <c r="AK40" s="13">
        <f t="shared" si="35"/>
        <v>41.417594941550192</v>
      </c>
      <c r="AL40" s="20">
        <f t="shared" si="4"/>
        <v>355.24704452320003</v>
      </c>
      <c r="AM40" s="59">
        <f t="shared" si="5"/>
        <v>648.58037785653335</v>
      </c>
      <c r="AN40" s="59">
        <f ca="1">AVERAGE(OFFSET($AM$3,0,0,'Données projet'!$E$10+1,1))-AVERAGE(OFFSET($H$3,0,0,'Données projet'!$E$10+1,1))</f>
        <v>269.77739619445515</v>
      </c>
      <c r="AO40" s="59">
        <f t="shared" si="36"/>
        <v>347.56964743629885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28.436502930683019</v>
      </c>
      <c r="AV40" s="21">
        <f>EXP(-LN(2)/25)*AV39+(1-EXP(-LN(2)/25))/(LN(2)/25)*Calculateur!AQ40*Calculateur!AS40*VLOOKUP('Données projet'!$B$10,Paramètres!$A$1:$I$89,3,0)*0.475*44/12</f>
        <v>75.558045203794023</v>
      </c>
      <c r="AW40" s="21">
        <f>EXP(-LN(2)/2)*AW39+(1-EXP(-LN(2)/2))/(LN(2)/2)*AQ40*AT40*VLOOKUP('Données projet'!$B$10,Paramètres!$A$1:$I$89,3,0)*0.475*44/12</f>
        <v>2.1954203636425432E-3</v>
      </c>
      <c r="AX40" s="21">
        <f t="shared" si="6"/>
        <v>103.99674355484069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27</v>
      </c>
      <c r="BD40" s="12">
        <f>IF('Données projet'!$A$88&gt;35,BD39+BC40-BL39,IF(A40&lt;'Données projet'!$A$88,$BA$205^A40,IF(A40='Données projet'!$A$88,'Données projet'!$B$88,BD39+BC40-BL39)))</f>
        <v>557.99999999999989</v>
      </c>
      <c r="BE40" s="13">
        <f>BD40*VLOOKUP('Données projet'!$B$11,Paramètres!$A$1:$I$89,3,0)*VLOOKUP('Données projet'!$B$11,Paramètres!$A$1:$I$89,5,0)</f>
        <v>311.92199999999991</v>
      </c>
      <c r="BF40" s="13">
        <f t="shared" si="37"/>
        <v>73.670075764965745</v>
      </c>
      <c r="BG40" s="20">
        <f t="shared" si="7"/>
        <v>671.57286529064845</v>
      </c>
      <c r="BH40" s="59">
        <f t="shared" si="8"/>
        <v>964.90619862398171</v>
      </c>
      <c r="BI40" s="59">
        <f ca="1">AVERAGE(OFFSET($BH$3,0,0,'Données projet'!$E$11+1,1))-AVERAGE(OFFSET($H$3,0,0,'Données projet'!$E$11+1,1))</f>
        <v>490.96084572840579</v>
      </c>
      <c r="BJ40" s="59">
        <f t="shared" si="38"/>
        <v>597.91658789908263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28.224979567976344</v>
      </c>
      <c r="BQ40" s="21">
        <f>EXP(-LN(2)/25)*BQ39+(1-EXP(-LN(2)/25))/(LN(2)/25)*Calculateur!BL40*Calculateur!BN40*VLOOKUP('Données projet'!$B$11,Paramètres!$A$1:$I$89,3,0)*0.475*44/12</f>
        <v>47.588451180388283</v>
      </c>
      <c r="BR40" s="21">
        <f>EXP(-LN(2)/2)*BR39+(1-EXP(-LN(2)/2))/(LN(2)/2)*BL40*BO40*VLOOKUP('Données projet'!$B$11,Paramètres!$A$1:$I$89,3,0)*0.475*44/12</f>
        <v>7.517281948842712E-2</v>
      </c>
      <c r="BS40" s="22">
        <f t="shared" si="9"/>
        <v>75.888603567853053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38.799999999999997</v>
      </c>
      <c r="BY40" s="12">
        <f>IF('Données projet'!$A$114&gt;35,BY39+BX40-CG39,IF(A40&lt;'Données projet'!$A$114,$BV$205^A40,IF(A40='Données projet'!$A$114,'Données projet'!$B$114,BY39+BX40-CG39)))</f>
        <v>555.5999999999998</v>
      </c>
      <c r="BZ40" s="13">
        <f>BY40*VLOOKUP('Données projet'!$B$12,Paramètres!$A$1:$I$89,3,0)*VLOOKUP('Données projet'!$B$12,Paramètres!$A$1:$I$89,5,0)</f>
        <v>252.79799999999992</v>
      </c>
      <c r="CA40" s="13">
        <f t="shared" si="39"/>
        <v>61.184701785804393</v>
      </c>
      <c r="CB40" s="20">
        <f t="shared" si="10"/>
        <v>546.85320561027584</v>
      </c>
      <c r="CC40" s="59">
        <f t="shared" si="11"/>
        <v>840.18653894360909</v>
      </c>
      <c r="CD40" s="59">
        <f ca="1">AVERAGE(OFFSET($CC$3,0,0,'Données projet'!$E$12+1,1))-AVERAGE(OFFSET($H$3,0,0,'Données projet'!$E$12+1,1))</f>
        <v>516.24288578650703</v>
      </c>
      <c r="CE40" s="59">
        <f t="shared" si="40"/>
        <v>423.99471649102406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31.269922454185675</v>
      </c>
      <c r="CL40" s="21">
        <f>EXP(-LN(2)/25)*CL39+(1-EXP(-LN(2)/25))/(LN(2)/25)*Calculateur!CG40*Calculateur!CI40*VLOOKUP('Données projet'!$B$12,Paramètres!$A$1:$I$89,3,0)*0.475*44/12</f>
        <v>70.148708807803814</v>
      </c>
      <c r="CM40" s="21">
        <f>EXP(-LN(2)/2)*CM39+(1-EXP(-LN(2)/2))/(LN(2)/2)*CG40*CJ40*VLOOKUP('Données projet'!$B$12,Paramètres!$A$1:$I$89,3,0)*0.475*44/12</f>
        <v>1.257728748473005E-3</v>
      </c>
      <c r="CN40" s="22">
        <f t="shared" si="12"/>
        <v>101.41988899073796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31.6</v>
      </c>
      <c r="CT40" s="12">
        <f>IF('Données projet'!$A$140&gt;35,CT39+CS40-DB39,IF(A40&lt;'Données projet'!$A$140,$CQ$205^A40,IF(A40='Données projet'!$A$140,'Données projet'!$B$140,CT39+CS40-DB39)))</f>
        <v>441.19999999999993</v>
      </c>
      <c r="CU40" s="17">
        <f>CT40*VLOOKUP('Données projet'!$B$13,Paramètres!$A$1:$I$89,3,0)*VLOOKUP('Données projet'!$B$13,Paramètres!$A$1:$I$89,5,0)</f>
        <v>200.74599999999995</v>
      </c>
      <c r="CV40" s="13">
        <f t="shared" si="41"/>
        <v>49.908080404650612</v>
      </c>
      <c r="CW40" s="20">
        <f t="shared" si="13"/>
        <v>436.55585670476643</v>
      </c>
      <c r="CX40" s="59">
        <f t="shared" si="14"/>
        <v>729.88919003809974</v>
      </c>
      <c r="CY40" s="59">
        <f ca="1">AVERAGE(OFFSET($CX$3,0,0,'Données projet'!$E$13+1,1))-AVERAGE(OFFSET($H$3,0,0,'Données projet'!$E$13+1,1))</f>
        <v>404.52284278475219</v>
      </c>
      <c r="CZ40" s="59">
        <f t="shared" si="42"/>
        <v>325.2594475455378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24.569224785431601</v>
      </c>
      <c r="DG40" s="21">
        <f>EXP(-LN(2)/25)*DG39+(1-EXP(-LN(2)/25))/(LN(2)/25)*Calculateur!DB40*Calculateur!DD40*VLOOKUP('Données projet'!$B$13,Paramètres!$A$1:$I$89,3,0)*0.475*44/12</f>
        <v>39.224811304649656</v>
      </c>
      <c r="DH40" s="21">
        <f>EXP(-LN(2)/2)*DH39+(1-EXP(-LN(2)/2))/(LN(2)/2)*DB40*DE40*VLOOKUP('Données projet'!$B$13,Paramètres!$A$1:$I$89,3,0)*0.475*44/12</f>
        <v>8.3954500942997279E-2</v>
      </c>
      <c r="DI40" s="22">
        <f t="shared" si="15"/>
        <v>63.87799059102425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175.66848000000002</v>
      </c>
      <c r="DQ40" s="13">
        <f t="shared" si="43"/>
        <v>44.357140865106544</v>
      </c>
      <c r="DR40" s="20">
        <f t="shared" si="16"/>
        <v>383.21128967339388</v>
      </c>
      <c r="DS40" s="59">
        <f t="shared" si="17"/>
        <v>676.54462300672719</v>
      </c>
      <c r="DT40" s="59">
        <f ca="1">AVERAGE(OFFSET($DS$3,0,0,'Données projet'!$E$14+1,1))-AVERAGE(OFFSET($H$3,0,0,'Données projet'!$E$14+1,1))</f>
        <v>317.76403063971492</v>
      </c>
      <c r="DU40" s="59">
        <f t="shared" si="44"/>
        <v>310.10458233575025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13.770368819527848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13.770368819527848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25.4</v>
      </c>
      <c r="EJ40" s="12">
        <f>IF('Données projet'!$A$192&gt;35,EJ39+EI40-ER39,IF(A40&lt;'Données projet'!$A$192,$EG$205^A40,IF(A40='Données projet'!$A$192,'Données projet'!$B$192,EJ39+EI40-ER39)))</f>
        <v>363.8</v>
      </c>
      <c r="EK40" s="17">
        <f>EJ40*VLOOKUP('Données projet'!$B$15,Paramètres!$A$1:$I$89,3,0)*VLOOKUP('Données projet'!$B$15,Paramètres!$A$1:$I$89,5,0)</f>
        <v>170.25839999999999</v>
      </c>
      <c r="EL40" s="13">
        <f t="shared" si="45"/>
        <v>43.147891472685053</v>
      </c>
      <c r="EM40" s="20">
        <f t="shared" si="19"/>
        <v>371.68262431492644</v>
      </c>
      <c r="EN40" s="59">
        <f t="shared" si="20"/>
        <v>665.0159576482597</v>
      </c>
      <c r="EO40" s="59">
        <f ca="1">AVERAGE(OFFSET($EN$3,0,0,'Données projet'!$E$15+1,1))-AVERAGE(OFFSET($H$3,0,0,'Données projet'!$E$15+1,1))</f>
        <v>342.49944586217674</v>
      </c>
      <c r="EP40" s="59">
        <f t="shared" si="46"/>
        <v>282.29766600872563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20.676438520726858</v>
      </c>
      <c r="EW40" s="21">
        <f>EXP(-LN(2)/25)*EW39+(1-EXP(-LN(2)/25))/(LN(2)/25)*Calculateur!ER40*Calculateur!ET40*VLOOKUP('Données projet'!$B$15,Paramètres!$A$1:$I$89,3,0)*0.475*44/12</f>
        <v>33.009971071964905</v>
      </c>
      <c r="EX40" s="21">
        <f>EXP(-LN(2)/2)*EX39+(1-EXP(-LN(2)/2))/(LN(2)/2)*ER40*EU40*VLOOKUP('Données projet'!$B$15,Paramètres!$A$1:$I$89,3,0)*0.475*44/12</f>
        <v>7.3180678788084836E-3</v>
      </c>
      <c r="EY40" s="22">
        <f t="shared" si="21"/>
        <v>53.693727660570566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23.4</v>
      </c>
      <c r="FE40" s="12">
        <f>IF('Données projet'!$A$218&gt;35,FE39+FD40-FM39,IF(A40&lt;'Données projet'!$A$218,$FB$205^A40,IF(A40='Données projet'!$A$218,'Données projet'!$B$218,FE39+FD40-FM39)))</f>
        <v>323.79999999999984</v>
      </c>
      <c r="FF40" s="17">
        <f>FE40*VLOOKUP('Données projet'!$B$16,Paramètres!$A$1:$I$89,3,0)*VLOOKUP('Données projet'!$B$16,Paramètres!$A$1:$I$89,5,0)</f>
        <v>151.53839999999994</v>
      </c>
      <c r="FG40" s="13">
        <f t="shared" si="47"/>
        <v>38.927984653255514</v>
      </c>
      <c r="FH40" s="20">
        <f t="shared" si="22"/>
        <v>331.7289532710866</v>
      </c>
      <c r="FI40" s="59">
        <f t="shared" si="23"/>
        <v>625.06228660441991</v>
      </c>
      <c r="FJ40" s="59">
        <f ca="1">AVERAGE(OFFSET($FI$3,0,0,'Données projet'!$E$16+1,1))-AVERAGE(OFFSET($H$3,0,0,'Données projet'!$E$16+1,1))</f>
        <v>304.29617570272939</v>
      </c>
      <c r="FK40" s="59">
        <f t="shared" si="48"/>
        <v>246.20695736161576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33.705332861214046</v>
      </c>
      <c r="FS40" s="21">
        <f>EXP(-LN(2)/2)*FS39+(1-EXP(-LN(2)/2))/(LN(2)/2)*FM40*FP40*VLOOKUP('Données projet'!$B$16,Paramètres!$A$1:$I$89,3,0)*0.475*44/12</f>
        <v>0.3477368443778161</v>
      </c>
      <c r="FT40" s="22">
        <f t="shared" si="24"/>
        <v>34.053069705591859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18.600000000000001</v>
      </c>
      <c r="FZ40" s="12">
        <f>IF('Données projet'!$A$244&gt;35,FZ39+FY40-GH39,IF(A40&lt;'Données projet'!$A$244,$FW$205^A40,IF(A40='Données projet'!$A$244,'Données projet'!$B$244,FZ39+FY40-GH39)))</f>
        <v>278.20000000000016</v>
      </c>
      <c r="GA40" s="17">
        <f>FZ40*VLOOKUP('Données projet'!$B$17,Paramètres!$A$1:$I$89,3,0)*VLOOKUP('Données projet'!$B$17,Paramètres!$A$1:$I$89,5,0)</f>
        <v>166.3636000000001</v>
      </c>
      <c r="GB40" s="13">
        <f t="shared" si="49"/>
        <v>42.274568875588933</v>
      </c>
      <c r="GC40" s="20">
        <f t="shared" si="25"/>
        <v>363.3781441249842</v>
      </c>
      <c r="GD40" s="59">
        <f t="shared" si="26"/>
        <v>656.71147745831752</v>
      </c>
      <c r="GE40" s="59">
        <f ca="1">AVERAGE(OFFSET($GD$3,0,0,'Données projet'!$E$17+1,1))-AVERAGE(OFFSET($H$3,0,0,'Données projet'!$E$17+1,1))</f>
        <v>333.16166938019586</v>
      </c>
      <c r="GF40" s="59">
        <f t="shared" si="50"/>
        <v>286.07945871455388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16.812659605237496</v>
      </c>
      <c r="GM40" s="21">
        <f>EXP(-LN(2)/25)*GM39+(1-EXP(-LN(2)/25))/(LN(2)/25)*Calculateur!GH40*Calculateur!GJ40*VLOOKUP('Données projet'!$B$17,Paramètres!$A$1:$I$89,3,0)*0.475*44/12</f>
        <v>26.841441124173485</v>
      </c>
      <c r="GN40" s="21">
        <f>EXP(-LN(2)/2)*GN39+(1-EXP(-LN(2)/2))/(LN(2)/2)*GH40*GK40*VLOOKUP('Données projet'!$B$17,Paramètres!$A$1:$I$89,3,0)*0.475*44/12</f>
        <v>7.8547261899211074E-2</v>
      </c>
      <c r="GO40" s="21">
        <f t="shared" si="27"/>
        <v>43.732647991310195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16.2</v>
      </c>
      <c r="GU40" s="12">
        <f>IF('Données projet'!$A$270&gt;35,GU39+GT40-HC39,IF(A40&lt;'Données projet'!$A$270,$GR$205^A40,IF(A40='Données projet'!$A$270,'Données projet'!$B$270,GU39+GT40-HC39)))</f>
        <v>245.39999999999998</v>
      </c>
      <c r="GV40" s="17">
        <f>GU40*VLOOKUP('Données projet'!$B$18,Paramètres!$A$1:$I$89,3,0)*VLOOKUP('Données projet'!$B$18,Paramètres!$A$1:$I$89,5,0)</f>
        <v>146.7492</v>
      </c>
      <c r="GW40" s="13">
        <f t="shared" si="51"/>
        <v>37.838890253012799</v>
      </c>
      <c r="GX40" s="20">
        <f t="shared" si="28"/>
        <v>321.49092385733064</v>
      </c>
      <c r="GY40" s="59">
        <f t="shared" si="29"/>
        <v>614.82425719066396</v>
      </c>
      <c r="GZ40" s="59">
        <f ca="1">AVERAGE(OFFSET($GY$3,0,0,'Données projet'!$E$18+1,1))-AVERAGE(OFFSET($H$3,0,0,'Données projet'!$E$18+1,1))</f>
        <v>288.41846134875794</v>
      </c>
      <c r="HA40" s="59">
        <f t="shared" si="52"/>
        <v>248.93951719818972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14.410851090203566</v>
      </c>
      <c r="HH40" s="21">
        <f>EXP(-LN(2)/25)*HH39+(1-EXP(-LN(2)/25))/(LN(2)/25)*Calculateur!HC40*Calculateur!HE40*VLOOKUP('Données projet'!$B$18,Paramètres!$A$1:$I$89,3,0)*0.475*44/12</f>
        <v>23.006949535005852</v>
      </c>
      <c r="HI40" s="21">
        <f>EXP(-LN(2)/2)*HI39+(1-EXP(-LN(2)/2))/(LN(2)/2)*HC40*HF40*VLOOKUP('Données projet'!$B$18,Paramètres!$A$1:$I$89,3,0)*0.475*44/12</f>
        <v>4.3013976754329865E-2</v>
      </c>
      <c r="HJ40" s="22">
        <f t="shared" si="30"/>
        <v>37.460814601963747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269.64423257646359</v>
      </c>
      <c r="T41" s="59">
        <f t="shared" si="34"/>
        <v>161.0819079811821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8.5110840933935616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8.5110840933935616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13.9</v>
      </c>
      <c r="AI41" s="13">
        <f>IF('Données projet'!$A$62&gt;35,AI40+AH41-AQ40,IF(A41&lt;'Données projet'!$A$62,$AF$205^A41,IF(A41='Données projet'!$A$62,'Données projet'!$B$62,AI40+AH41-AQ40)))</f>
        <v>274.40000000000015</v>
      </c>
      <c r="AJ41" s="13">
        <f>AI41*VLOOKUP('Données projet'!$B$10,Paramètres!$A$1:$I$89,3,0)*VLOOKUP('Données projet'!$B$10,Paramètres!$A$1:$I$89,5,0)</f>
        <v>171.2256000000001</v>
      </c>
      <c r="AK41" s="13">
        <f t="shared" si="35"/>
        <v>43.364402348589557</v>
      </c>
      <c r="AL41" s="20">
        <f t="shared" si="4"/>
        <v>373.74425409046029</v>
      </c>
      <c r="AM41" s="59">
        <f t="shared" si="5"/>
        <v>667.0775874237936</v>
      </c>
      <c r="AN41" s="59">
        <f ca="1">AVERAGE(OFFSET($AM$3,0,0,'Données projet'!$E$10+1,1))-AVERAGE(OFFSET($H$3,0,0,'Données projet'!$E$10+1,1))</f>
        <v>269.77739619445515</v>
      </c>
      <c r="AO41" s="59">
        <f t="shared" si="36"/>
        <v>347.56964743629885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27.878880452766481</v>
      </c>
      <c r="AV41" s="21">
        <f>EXP(-LN(2)/25)*AV40+(1-EXP(-LN(2)/25))/(LN(2)/25)*Calculateur!AQ41*Calculateur!AS41*VLOOKUP('Données projet'!$B$10,Paramètres!$A$1:$I$89,3,0)*0.475*44/12</f>
        <v>73.491906484271368</v>
      </c>
      <c r="AW41" s="21">
        <f>EXP(-LN(2)/2)*AW40+(1-EXP(-LN(2)/2))/(LN(2)/2)*AQ41*AT41*VLOOKUP('Données projet'!$B$10,Paramètres!$A$1:$I$89,3,0)*0.475*44/12</f>
        <v>1.5523966266866784E-3</v>
      </c>
      <c r="AX41" s="21">
        <f t="shared" si="6"/>
        <v>101.37233933366454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27</v>
      </c>
      <c r="BD41" s="12">
        <f>IF('Données projet'!$A$88&gt;35,BD40+BC41-BL40,IF(A41&lt;'Données projet'!$A$88,$BA$205^A41,IF(A41='Données projet'!$A$88,'Données projet'!$B$88,BD40+BC41-BL40)))</f>
        <v>584.99999999999989</v>
      </c>
      <c r="BE41" s="13">
        <f>BD41*VLOOKUP('Données projet'!$B$11,Paramètres!$A$1:$I$89,3,0)*VLOOKUP('Données projet'!$B$11,Paramètres!$A$1:$I$89,5,0)</f>
        <v>327.01499999999993</v>
      </c>
      <c r="BF41" s="13">
        <f t="shared" si="37"/>
        <v>76.811113612871907</v>
      </c>
      <c r="BG41" s="20">
        <f t="shared" si="7"/>
        <v>703.33048120908506</v>
      </c>
      <c r="BH41" s="59">
        <f t="shared" si="8"/>
        <v>996.66381454241832</v>
      </c>
      <c r="BI41" s="59">
        <f ca="1">AVERAGE(OFFSET($BH$3,0,0,'Données projet'!$E$11+1,1))-AVERAGE(OFFSET($H$3,0,0,'Données projet'!$E$11+1,1))</f>
        <v>490.96084572840579</v>
      </c>
      <c r="BJ41" s="59">
        <f t="shared" si="38"/>
        <v>597.91658789908263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27.671504934185972</v>
      </c>
      <c r="BQ41" s="21">
        <f>EXP(-LN(2)/25)*BQ40+(1-EXP(-LN(2)/25))/(LN(2)/25)*Calculateur!BL41*Calculateur!BN41*VLOOKUP('Données projet'!$B$11,Paramètres!$A$1:$I$89,3,0)*0.475*44/12</f>
        <v>46.28714248029268</v>
      </c>
      <c r="BR41" s="21">
        <f>EXP(-LN(2)/2)*BR40+(1-EXP(-LN(2)/2))/(LN(2)/2)*BL41*BO41*VLOOKUP('Données projet'!$B$11,Paramètres!$A$1:$I$89,3,0)*0.475*44/12</f>
        <v>5.3155210421179072E-2</v>
      </c>
      <c r="BS41" s="22">
        <f t="shared" si="9"/>
        <v>74.011802624899829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38.799999999999997</v>
      </c>
      <c r="BY41" s="12">
        <f>IF('Données projet'!$A$114&gt;35,BY40+BX41-CG40,IF(A41&lt;'Données projet'!$A$114,$BV$205^A41,IF(A41='Données projet'!$A$114,'Données projet'!$B$114,BY40+BX41-CG40)))</f>
        <v>594.39999999999975</v>
      </c>
      <c r="BZ41" s="13">
        <f>BY41*VLOOKUP('Données projet'!$B$12,Paramètres!$A$1:$I$89,3,0)*VLOOKUP('Données projet'!$B$12,Paramètres!$A$1:$I$89,5,0)</f>
        <v>270.45199999999988</v>
      </c>
      <c r="CA41" s="13">
        <f t="shared" si="39"/>
        <v>64.945185755212478</v>
      </c>
      <c r="CB41" s="20">
        <f t="shared" si="10"/>
        <v>584.15009852366154</v>
      </c>
      <c r="CC41" s="59">
        <f t="shared" si="11"/>
        <v>877.48343185699491</v>
      </c>
      <c r="CD41" s="59">
        <f ca="1">AVERAGE(OFFSET($CC$3,0,0,'Données projet'!$E$12+1,1))-AVERAGE(OFFSET($H$3,0,0,'Données projet'!$E$12+1,1))</f>
        <v>516.24288578650703</v>
      </c>
      <c r="CE41" s="59">
        <f t="shared" si="40"/>
        <v>423.99471649102406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30.656738347628512</v>
      </c>
      <c r="CL41" s="21">
        <f>EXP(-LN(2)/25)*CL40+(1-EXP(-LN(2)/25))/(LN(2)/25)*Calculateur!CG41*Calculateur!CI41*VLOOKUP('Données projet'!$B$12,Paramètres!$A$1:$I$89,3,0)*0.475*44/12</f>
        <v>68.230488676494147</v>
      </c>
      <c r="CM41" s="21">
        <f>EXP(-LN(2)/2)*CM40+(1-EXP(-LN(2)/2))/(LN(2)/2)*CG41*CJ41*VLOOKUP('Données projet'!$B$12,Paramètres!$A$1:$I$89,3,0)*0.475*44/12</f>
        <v>8.8934852693853142E-4</v>
      </c>
      <c r="CN41" s="22">
        <f t="shared" si="12"/>
        <v>98.888116372649606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31.6</v>
      </c>
      <c r="CT41" s="12">
        <f>IF('Données projet'!$A$140&gt;35,CT40+CS41-DB40,IF(A41&lt;'Données projet'!$A$140,$CQ$205^A41,IF(A41='Données projet'!$A$140,'Données projet'!$B$140,CT40+CS41-DB40)))</f>
        <v>472.79999999999995</v>
      </c>
      <c r="CU41" s="17">
        <f>CT41*VLOOKUP('Données projet'!$B$13,Paramètres!$A$1:$I$89,3,0)*VLOOKUP('Données projet'!$B$13,Paramètres!$A$1:$I$89,5,0)</f>
        <v>215.12399999999997</v>
      </c>
      <c r="CV41" s="13">
        <f t="shared" si="41"/>
        <v>53.053732774689756</v>
      </c>
      <c r="CW41" s="20">
        <f t="shared" si="13"/>
        <v>467.07621791591799</v>
      </c>
      <c r="CX41" s="59">
        <f t="shared" si="14"/>
        <v>760.40955124925131</v>
      </c>
      <c r="CY41" s="59">
        <f ca="1">AVERAGE(OFFSET($CX$3,0,0,'Données projet'!$E$13+1,1))-AVERAGE(OFFSET($H$3,0,0,'Données projet'!$E$13+1,1))</f>
        <v>404.52284278475219</v>
      </c>
      <c r="CZ41" s="59">
        <f t="shared" si="42"/>
        <v>325.2594475455378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24.087437273136686</v>
      </c>
      <c r="DG41" s="21">
        <f>EXP(-LN(2)/25)*DG40+(1-EXP(-LN(2)/25))/(LN(2)/25)*Calculateur!DB41*Calculateur!DD41*VLOOKUP('Données projet'!$B$13,Paramètres!$A$1:$I$89,3,0)*0.475*44/12</f>
        <v>38.152206776780837</v>
      </c>
      <c r="DH41" s="21">
        <f>EXP(-LN(2)/2)*DH40+(1-EXP(-LN(2)/2))/(LN(2)/2)*DB41*DE41*VLOOKUP('Données projet'!$B$13,Paramètres!$A$1:$I$89,3,0)*0.475*44/12</f>
        <v>5.9364796927925775E-2</v>
      </c>
      <c r="DI41" s="22">
        <f t="shared" si="15"/>
        <v>62.299008846845446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186.00192000000001</v>
      </c>
      <c r="DQ41" s="13">
        <f t="shared" si="43"/>
        <v>46.654943043246</v>
      </c>
      <c r="DR41" s="20">
        <f t="shared" si="16"/>
        <v>405.21070313365345</v>
      </c>
      <c r="DS41" s="59">
        <f t="shared" si="17"/>
        <v>698.54403646698677</v>
      </c>
      <c r="DT41" s="59">
        <f ca="1">AVERAGE(OFFSET($DS$3,0,0,'Données projet'!$E$14+1,1))-AVERAGE(OFFSET($H$3,0,0,'Données projet'!$E$14+1,1))</f>
        <v>317.76403063971492</v>
      </c>
      <c r="DU41" s="59">
        <f t="shared" si="44"/>
        <v>310.10458233575025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13.500340286072545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13.500340286072545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25.4</v>
      </c>
      <c r="EJ41" s="12">
        <f>IF('Données projet'!$A$192&gt;35,EJ40+EI41-ER40,IF(A41&lt;'Données projet'!$A$192,$EG$205^A41,IF(A41='Données projet'!$A$192,'Données projet'!$B$192,EJ40+EI41-ER40)))</f>
        <v>389.2</v>
      </c>
      <c r="EK41" s="17">
        <f>EJ41*VLOOKUP('Données projet'!$B$15,Paramètres!$A$1:$I$89,3,0)*VLOOKUP('Données projet'!$B$15,Paramètres!$A$1:$I$89,5,0)</f>
        <v>182.1456</v>
      </c>
      <c r="EL41" s="13">
        <f t="shared" si="45"/>
        <v>45.799212932829867</v>
      </c>
      <c r="EM41" s="20">
        <f t="shared" si="19"/>
        <v>397.00388252467866</v>
      </c>
      <c r="EN41" s="59">
        <f t="shared" si="20"/>
        <v>690.33721585801197</v>
      </c>
      <c r="EO41" s="59">
        <f ca="1">AVERAGE(OFFSET($EN$3,0,0,'Données projet'!$E$15+1,1))-AVERAGE(OFFSET($H$3,0,0,'Données projet'!$E$15+1,1))</f>
        <v>342.49944586217674</v>
      </c>
      <c r="EP41" s="59">
        <f t="shared" si="46"/>
        <v>282.29766600872563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20.270986172717631</v>
      </c>
      <c r="EW41" s="21">
        <f>EXP(-LN(2)/25)*EW40+(1-EXP(-LN(2)/25))/(LN(2)/25)*Calculateur!ER41*Calculateur!ET41*VLOOKUP('Données projet'!$B$15,Paramètres!$A$1:$I$89,3,0)*0.475*44/12</f>
        <v>32.107311677083089</v>
      </c>
      <c r="EX41" s="21">
        <f>EXP(-LN(2)/2)*EX40+(1-EXP(-LN(2)/2))/(LN(2)/2)*ER41*EU41*VLOOKUP('Données projet'!$B$15,Paramètres!$A$1:$I$89,3,0)*0.475*44/12</f>
        <v>5.1746554222889323E-3</v>
      </c>
      <c r="EY41" s="22">
        <f t="shared" si="21"/>
        <v>52.383472505223004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23.4</v>
      </c>
      <c r="FE41" s="12">
        <f>IF('Données projet'!$A$218&gt;35,FE40+FD41-FM40,IF(A41&lt;'Données projet'!$A$218,$FB$205^A41,IF(A41='Données projet'!$A$218,'Données projet'!$B$218,FE40+FD41-FM40)))</f>
        <v>347.19999999999982</v>
      </c>
      <c r="FF41" s="17">
        <f>FE41*VLOOKUP('Données projet'!$B$16,Paramètres!$A$1:$I$89,3,0)*VLOOKUP('Données projet'!$B$16,Paramètres!$A$1:$I$89,5,0)</f>
        <v>162.48959999999991</v>
      </c>
      <c r="FG41" s="13">
        <f t="shared" si="47"/>
        <v>41.40354603382066</v>
      </c>
      <c r="FH41" s="20">
        <f t="shared" si="22"/>
        <v>355.11389600890419</v>
      </c>
      <c r="FI41" s="59">
        <f t="shared" si="23"/>
        <v>648.44722934223751</v>
      </c>
      <c r="FJ41" s="59">
        <f ca="1">AVERAGE(OFFSET($FI$3,0,0,'Données projet'!$E$16+1,1))-AVERAGE(OFFSET($H$3,0,0,'Données projet'!$E$16+1,1))</f>
        <v>304.29617570272939</v>
      </c>
      <c r="FK41" s="59">
        <f t="shared" si="48"/>
        <v>246.20695736161576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32.783658761637724</v>
      </c>
      <c r="FS41" s="21">
        <f>EXP(-LN(2)/2)*FS40+(1-EXP(-LN(2)/2))/(LN(2)/2)*FM41*FP41*VLOOKUP('Données projet'!$B$16,Paramètres!$A$1:$I$89,3,0)*0.475*44/12</f>
        <v>0.24588708072796495</v>
      </c>
      <c r="FT41" s="22">
        <f t="shared" si="24"/>
        <v>33.029545842365692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18.600000000000001</v>
      </c>
      <c r="FZ41" s="12">
        <f>IF('Données projet'!$A$244&gt;35,FZ40+FY41-GH40,IF(A41&lt;'Données projet'!$A$244,$FW$205^A41,IF(A41='Données projet'!$A$244,'Données projet'!$B$244,FZ40+FY41-GH40)))</f>
        <v>296.80000000000018</v>
      </c>
      <c r="GA41" s="17">
        <f>FZ41*VLOOKUP('Données projet'!$B$17,Paramètres!$A$1:$I$89,3,0)*VLOOKUP('Données projet'!$B$17,Paramètres!$A$1:$I$89,5,0)</f>
        <v>177.48640000000012</v>
      </c>
      <c r="GB41" s="13">
        <f t="shared" si="49"/>
        <v>44.762499594286361</v>
      </c>
      <c r="GC41" s="20">
        <f t="shared" si="25"/>
        <v>387.08350012671559</v>
      </c>
      <c r="GD41" s="59">
        <f t="shared" si="26"/>
        <v>680.41683346004891</v>
      </c>
      <c r="GE41" s="59">
        <f ca="1">AVERAGE(OFFSET($GD$3,0,0,'Données projet'!$E$17+1,1))-AVERAGE(OFFSET($H$3,0,0,'Données projet'!$E$17+1,1))</f>
        <v>333.16166938019586</v>
      </c>
      <c r="GF41" s="59">
        <f t="shared" si="50"/>
        <v>286.07945871455388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16.482973605088578</v>
      </c>
      <c r="GM41" s="21">
        <f>EXP(-LN(2)/25)*GM40+(1-EXP(-LN(2)/25))/(LN(2)/25)*Calculateur!GH41*Calculateur!GJ41*VLOOKUP('Données projet'!$B$17,Paramètres!$A$1:$I$89,3,0)*0.475*44/12</f>
        <v>26.107460505102921</v>
      </c>
      <c r="GN41" s="21">
        <f>EXP(-LN(2)/2)*GN40+(1-EXP(-LN(2)/2))/(LN(2)/2)*GH41*GK41*VLOOKUP('Données projet'!$B$17,Paramètres!$A$1:$I$89,3,0)*0.475*44/12</f>
        <v>5.5541301532567887E-2</v>
      </c>
      <c r="GO41" s="21">
        <f t="shared" si="27"/>
        <v>42.645975411724066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16.2</v>
      </c>
      <c r="GU41" s="12">
        <f>IF('Données projet'!$A$270&gt;35,GU40+GT41-HC40,IF(A41&lt;'Données projet'!$A$270,$GR$205^A41,IF(A41='Données projet'!$A$270,'Données projet'!$B$270,GU40+GT41-HC40)))</f>
        <v>261.59999999999997</v>
      </c>
      <c r="GV41" s="17">
        <f>GU41*VLOOKUP('Données projet'!$B$18,Paramètres!$A$1:$I$89,3,0)*VLOOKUP('Données projet'!$B$18,Paramètres!$A$1:$I$89,5,0)</f>
        <v>156.43679999999998</v>
      </c>
      <c r="GW41" s="13">
        <f t="shared" si="51"/>
        <v>40.037775291207829</v>
      </c>
      <c r="GX41" s="20">
        <f t="shared" si="28"/>
        <v>342.19321863218693</v>
      </c>
      <c r="GY41" s="59">
        <f t="shared" si="29"/>
        <v>635.52655196552018</v>
      </c>
      <c r="GZ41" s="59">
        <f ca="1">AVERAGE(OFFSET($GY$3,0,0,'Données projet'!$E$18+1,1))-AVERAGE(OFFSET($H$3,0,0,'Données projet'!$E$18+1,1))</f>
        <v>288.41846134875794</v>
      </c>
      <c r="HA41" s="59">
        <f t="shared" si="52"/>
        <v>248.93951719818972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14.128263090075924</v>
      </c>
      <c r="HH41" s="21">
        <f>EXP(-LN(2)/25)*HH40+(1-EXP(-LN(2)/25))/(LN(2)/25)*Calculateur!HC41*Calculateur!HE41*VLOOKUP('Données projet'!$B$18,Paramètres!$A$1:$I$89,3,0)*0.475*44/12</f>
        <v>22.377823290088223</v>
      </c>
      <c r="HI41" s="21">
        <f>EXP(-LN(2)/2)*HI40+(1-EXP(-LN(2)/2))/(LN(2)/2)*HC41*HF41*VLOOKUP('Données projet'!$B$18,Paramètres!$A$1:$I$89,3,0)*0.475*44/12</f>
        <v>3.0415474648787171E-2</v>
      </c>
      <c r="HJ41" s="22">
        <f t="shared" si="30"/>
        <v>36.536501854812933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269.64423257646359</v>
      </c>
      <c r="T42" s="59">
        <f t="shared" si="34"/>
        <v>161.0819079811821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8.344186925570817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8.344186925570817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13.9</v>
      </c>
      <c r="AI42" s="13">
        <f>IF('Données projet'!$A$62&gt;35,AI41+AH42-AQ41,IF(A42&lt;'Données projet'!$A$62,$AF$205^A42,IF(A42='Données projet'!$A$62,'Données projet'!$B$62,AI41+AH42-AQ41)))</f>
        <v>288.30000000000013</v>
      </c>
      <c r="AJ42" s="13">
        <f>AI42*VLOOKUP('Données projet'!$B$10,Paramètres!$A$1:$I$89,3,0)*VLOOKUP('Données projet'!$B$10,Paramètres!$A$1:$I$89,5,0)</f>
        <v>179.89920000000006</v>
      </c>
      <c r="AK42" s="13">
        <f t="shared" si="35"/>
        <v>45.299759292628629</v>
      </c>
      <c r="AL42" s="20">
        <f t="shared" si="4"/>
        <v>392.22152076799495</v>
      </c>
      <c r="AM42" s="59">
        <f t="shared" si="5"/>
        <v>685.55485410132826</v>
      </c>
      <c r="AN42" s="59">
        <f ca="1">AVERAGE(OFFSET($AM$3,0,0,'Données projet'!$E$10+1,1))-AVERAGE(OFFSET($H$3,0,0,'Données projet'!$E$10+1,1))</f>
        <v>269.77739619445515</v>
      </c>
      <c r="AO42" s="59">
        <f t="shared" si="36"/>
        <v>347.56964743629885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27.332192611525759</v>
      </c>
      <c r="AV42" s="21">
        <f>EXP(-LN(2)/25)*AV41+(1-EXP(-LN(2)/25))/(LN(2)/25)*Calculateur!AQ42*Calculateur!AS42*VLOOKUP('Données projet'!$B$10,Paramètres!$A$1:$I$89,3,0)*0.475*44/12</f>
        <v>71.482266436687567</v>
      </c>
      <c r="AW42" s="21">
        <f>EXP(-LN(2)/2)*AW41+(1-EXP(-LN(2)/2))/(LN(2)/2)*AQ42*AT42*VLOOKUP('Données projet'!$B$10,Paramètres!$A$1:$I$89,3,0)*0.475*44/12</f>
        <v>1.0977101818212716E-3</v>
      </c>
      <c r="AX42" s="21">
        <f t="shared" si="6"/>
        <v>98.815556758395147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27</v>
      </c>
      <c r="BD42" s="12">
        <f>IF('Données projet'!$A$88&gt;35,BD41+BC42-BL41,IF(A42&lt;'Données projet'!$A$88,$BA$205^A42,IF(A42='Données projet'!$A$88,'Données projet'!$B$88,BD41+BC42-BL41)))</f>
        <v>611.99999999999989</v>
      </c>
      <c r="BE42" s="13">
        <f>BD42*VLOOKUP('Données projet'!$B$11,Paramètres!$A$1:$I$89,3,0)*VLOOKUP('Données projet'!$B$11,Paramètres!$A$1:$I$89,5,0)</f>
        <v>342.10799999999995</v>
      </c>
      <c r="BF42" s="13">
        <f t="shared" si="37"/>
        <v>79.935315774430151</v>
      </c>
      <c r="BG42" s="20">
        <f t="shared" si="7"/>
        <v>735.0587749737989</v>
      </c>
      <c r="BH42" s="59">
        <f t="shared" si="8"/>
        <v>1028.3921083071323</v>
      </c>
      <c r="BI42" s="59">
        <f ca="1">AVERAGE(OFFSET($BH$3,0,0,'Données projet'!$E$11+1,1))-AVERAGE(OFFSET($H$3,0,0,'Données projet'!$E$11+1,1))</f>
        <v>490.96084572840579</v>
      </c>
      <c r="BJ42" s="59">
        <f t="shared" si="38"/>
        <v>597.91658789908263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27.128883600378035</v>
      </c>
      <c r="BQ42" s="21">
        <f>EXP(-LN(2)/25)*BQ41+(1-EXP(-LN(2)/25))/(LN(2)/25)*Calculateur!BL42*Calculateur!BN42*VLOOKUP('Données projet'!$B$11,Paramètres!$A$1:$I$89,3,0)*0.475*44/12</f>
        <v>45.021418135034047</v>
      </c>
      <c r="BR42" s="21">
        <f>EXP(-LN(2)/2)*BR41+(1-EXP(-LN(2)/2))/(LN(2)/2)*BL42*BO42*VLOOKUP('Données projet'!$B$11,Paramètres!$A$1:$I$89,3,0)*0.475*44/12</f>
        <v>3.758640974421356E-2</v>
      </c>
      <c r="BS42" s="22">
        <f t="shared" si="9"/>
        <v>72.187888145156293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38.799999999999997</v>
      </c>
      <c r="BY42" s="12">
        <f>IF('Données projet'!$A$114&gt;35,BY41+BX42-CG41,IF(A42&lt;'Données projet'!$A$114,$BV$205^A42,IF(A42='Données projet'!$A$114,'Données projet'!$B$114,BY41+BX42-CG41)))</f>
        <v>633.1999999999997</v>
      </c>
      <c r="BZ42" s="13">
        <f>BY42*VLOOKUP('Données projet'!$B$12,Paramètres!$A$1:$I$89,3,0)*VLOOKUP('Données projet'!$B$12,Paramètres!$A$1:$I$89,5,0)</f>
        <v>288.10599999999988</v>
      </c>
      <c r="CA42" s="13">
        <f t="shared" si="39"/>
        <v>68.677184059189813</v>
      </c>
      <c r="CB42" s="20">
        <f t="shared" si="10"/>
        <v>621.39737890308868</v>
      </c>
      <c r="CC42" s="59">
        <f t="shared" si="11"/>
        <v>914.73071223642205</v>
      </c>
      <c r="CD42" s="59">
        <f ca="1">AVERAGE(OFFSET($CC$3,0,0,'Données projet'!$E$12+1,1))-AVERAGE(OFFSET($H$3,0,0,'Données projet'!$E$12+1,1))</f>
        <v>516.24288578650703</v>
      </c>
      <c r="CE42" s="59">
        <f t="shared" si="40"/>
        <v>423.99471649102406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30.055578407395558</v>
      </c>
      <c r="CL42" s="21">
        <f>EXP(-LN(2)/25)*CL41+(1-EXP(-LN(2)/25))/(LN(2)/25)*Calculateur!CG42*Calculateur!CI42*VLOOKUP('Données projet'!$B$12,Paramètres!$A$1:$I$89,3,0)*0.475*44/12</f>
        <v>66.36472237554996</v>
      </c>
      <c r="CM42" s="21">
        <f>EXP(-LN(2)/2)*CM41+(1-EXP(-LN(2)/2))/(LN(2)/2)*CG42*CJ42*VLOOKUP('Données projet'!$B$12,Paramètres!$A$1:$I$89,3,0)*0.475*44/12</f>
        <v>6.2886437423650249E-4</v>
      </c>
      <c r="CN42" s="22">
        <f t="shared" si="12"/>
        <v>96.420929647319753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31.6</v>
      </c>
      <c r="CT42" s="12">
        <f>IF('Données projet'!$A$140&gt;35,CT41+CS42-DB41,IF(A42&lt;'Données projet'!$A$140,$CQ$205^A42,IF(A42='Données projet'!$A$140,'Données projet'!$B$140,CT41+CS42-DB41)))</f>
        <v>504.4</v>
      </c>
      <c r="CU42" s="17">
        <f>CT42*VLOOKUP('Données projet'!$B$13,Paramètres!$A$1:$I$89,3,0)*VLOOKUP('Données projet'!$B$13,Paramètres!$A$1:$I$89,5,0)</f>
        <v>229.50200000000001</v>
      </c>
      <c r="CV42" s="13">
        <f t="shared" si="41"/>
        <v>56.174988707683021</v>
      </c>
      <c r="CW42" s="20">
        <f t="shared" si="13"/>
        <v>497.55408866588124</v>
      </c>
      <c r="CX42" s="59">
        <f t="shared" si="14"/>
        <v>790.88742199921455</v>
      </c>
      <c r="CY42" s="59">
        <f ca="1">AVERAGE(OFFSET($CX$3,0,0,'Données projet'!$E$13+1,1))-AVERAGE(OFFSET($H$3,0,0,'Données projet'!$E$13+1,1))</f>
        <v>404.52284278475219</v>
      </c>
      <c r="CZ42" s="59">
        <f t="shared" si="42"/>
        <v>325.2594475455378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23.61509732009651</v>
      </c>
      <c r="DG42" s="21">
        <f>EXP(-LN(2)/25)*DG41+(1-EXP(-LN(2)/25))/(LN(2)/25)*Calculateur!DB42*Calculateur!DD42*VLOOKUP('Données projet'!$B$13,Paramètres!$A$1:$I$89,3,0)*0.475*44/12</f>
        <v>37.108932676132412</v>
      </c>
      <c r="DH42" s="21">
        <f>EXP(-LN(2)/2)*DH41+(1-EXP(-LN(2)/2))/(LN(2)/2)*DB42*DE42*VLOOKUP('Données projet'!$B$13,Paramètres!$A$1:$I$89,3,0)*0.475*44/12</f>
        <v>4.1977250471498639E-2</v>
      </c>
      <c r="DI42" s="22">
        <f t="shared" si="15"/>
        <v>60.766007246700418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196.33536000000001</v>
      </c>
      <c r="DQ42" s="13">
        <f t="shared" si="43"/>
        <v>48.937925995037986</v>
      </c>
      <c r="DR42" s="20">
        <f t="shared" si="16"/>
        <v>427.18430644135782</v>
      </c>
      <c r="DS42" s="59">
        <f t="shared" si="17"/>
        <v>720.51763977469113</v>
      </c>
      <c r="DT42" s="59">
        <f ca="1">AVERAGE(OFFSET($DS$3,0,0,'Données projet'!$E$14+1,1))-AVERAGE(OFFSET($H$3,0,0,'Données projet'!$E$14+1,1))</f>
        <v>317.76403063971492</v>
      </c>
      <c r="DU42" s="59">
        <f t="shared" si="44"/>
        <v>310.10458233575025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13.235606847457158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13.235606847457158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25.4</v>
      </c>
      <c r="EJ42" s="12">
        <f>IF('Données projet'!$A$192&gt;35,EJ41+EI42-ER41,IF(A42&lt;'Données projet'!$A$192,$EG$205^A42,IF(A42='Données projet'!$A$192,'Données projet'!$B$192,EJ41+EI42-ER41)))</f>
        <v>414.59999999999997</v>
      </c>
      <c r="EK42" s="17">
        <f>EJ42*VLOOKUP('Données projet'!$B$15,Paramètres!$A$1:$I$89,3,0)*VLOOKUP('Données projet'!$B$15,Paramètres!$A$1:$I$89,5,0)</f>
        <v>194.03279999999998</v>
      </c>
      <c r="EL42" s="13">
        <f t="shared" si="45"/>
        <v>48.430454879485566</v>
      </c>
      <c r="EM42" s="20">
        <f t="shared" si="19"/>
        <v>422.29016891510395</v>
      </c>
      <c r="EN42" s="59">
        <f t="shared" si="20"/>
        <v>715.62350224843726</v>
      </c>
      <c r="EO42" s="59">
        <f ca="1">AVERAGE(OFFSET($EN$3,0,0,'Données projet'!$E$15+1,1))-AVERAGE(OFFSET($H$3,0,0,'Données projet'!$E$15+1,1))</f>
        <v>342.49944586217674</v>
      </c>
      <c r="EP42" s="59">
        <f t="shared" si="46"/>
        <v>282.29766600872563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19.873484497951353</v>
      </c>
      <c r="EW42" s="21">
        <f>EXP(-LN(2)/25)*EW41+(1-EXP(-LN(2)/25))/(LN(2)/25)*Calculateur!ER42*Calculateur!ET42*VLOOKUP('Données projet'!$B$15,Paramètres!$A$1:$I$89,3,0)*0.475*44/12</f>
        <v>31.229335550823112</v>
      </c>
      <c r="EX42" s="21">
        <f>EXP(-LN(2)/2)*EX41+(1-EXP(-LN(2)/2))/(LN(2)/2)*ER42*EU42*VLOOKUP('Données projet'!$B$15,Paramètres!$A$1:$I$89,3,0)*0.475*44/12</f>
        <v>3.6590339394042418E-3</v>
      </c>
      <c r="EY42" s="22">
        <f t="shared" si="21"/>
        <v>51.106479082713868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23.4</v>
      </c>
      <c r="FE42" s="12">
        <f>IF('Données projet'!$A$218&gt;35,FE41+FD42-FM41,IF(A42&lt;'Données projet'!$A$218,$FB$205^A42,IF(A42='Données projet'!$A$218,'Données projet'!$B$218,FE41+FD42-FM41)))</f>
        <v>370.5999999999998</v>
      </c>
      <c r="FF42" s="17">
        <f>FE42*VLOOKUP('Données projet'!$B$16,Paramètres!$A$1:$I$89,3,0)*VLOOKUP('Données projet'!$B$16,Paramètres!$A$1:$I$89,5,0)</f>
        <v>173.44079999999988</v>
      </c>
      <c r="FG42" s="13">
        <f t="shared" si="47"/>
        <v>43.859747318594444</v>
      </c>
      <c r="FH42" s="20">
        <f t="shared" si="22"/>
        <v>378.46511991321842</v>
      </c>
      <c r="FI42" s="59">
        <f t="shared" si="23"/>
        <v>671.79845324655173</v>
      </c>
      <c r="FJ42" s="59">
        <f ca="1">AVERAGE(OFFSET($FI$3,0,0,'Données projet'!$E$16+1,1))-AVERAGE(OFFSET($H$3,0,0,'Données projet'!$E$16+1,1))</f>
        <v>304.29617570272939</v>
      </c>
      <c r="FK42" s="59">
        <f t="shared" si="48"/>
        <v>246.20695736161576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31.887187888783053</v>
      </c>
      <c r="FS42" s="21">
        <f>EXP(-LN(2)/2)*FS41+(1-EXP(-LN(2)/2))/(LN(2)/2)*FM42*FP42*VLOOKUP('Données projet'!$B$16,Paramètres!$A$1:$I$89,3,0)*0.475*44/12</f>
        <v>0.17386842218890808</v>
      </c>
      <c r="FT42" s="22">
        <f t="shared" si="24"/>
        <v>32.061056310971964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18.600000000000001</v>
      </c>
      <c r="FZ42" s="12">
        <f>IF('Données projet'!$A$244&gt;35,FZ41+FY42-GH41,IF(A42&lt;'Données projet'!$A$244,$FW$205^A42,IF(A42='Données projet'!$A$244,'Données projet'!$B$244,FZ41+FY42-GH41)))</f>
        <v>315.4000000000002</v>
      </c>
      <c r="GA42" s="17">
        <f>FZ42*VLOOKUP('Données projet'!$B$17,Paramètres!$A$1:$I$89,3,0)*VLOOKUP('Données projet'!$B$17,Paramètres!$A$1:$I$89,5,0)</f>
        <v>188.60920000000013</v>
      </c>
      <c r="GB42" s="13">
        <f t="shared" si="49"/>
        <v>47.232335363406804</v>
      </c>
      <c r="GC42" s="20">
        <f t="shared" si="25"/>
        <v>410.75734075793372</v>
      </c>
      <c r="GD42" s="59">
        <f t="shared" si="26"/>
        <v>704.09067409126703</v>
      </c>
      <c r="GE42" s="59">
        <f ca="1">AVERAGE(OFFSET($GD$3,0,0,'Données projet'!$E$17+1,1))-AVERAGE(OFFSET($H$3,0,0,'Données projet'!$E$17+1,1))</f>
        <v>333.16166938019586</v>
      </c>
      <c r="GF42" s="59">
        <f t="shared" si="50"/>
        <v>286.07945871455388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16.159752546313978</v>
      </c>
      <c r="GM42" s="21">
        <f>EXP(-LN(2)/25)*GM41+(1-EXP(-LN(2)/25))/(LN(2)/25)*Calculateur!GH42*Calculateur!GJ42*VLOOKUP('Données projet'!$B$17,Paramètres!$A$1:$I$89,3,0)*0.475*44/12</f>
        <v>25.393550624659202</v>
      </c>
      <c r="GN42" s="21">
        <f>EXP(-LN(2)/2)*GN41+(1-EXP(-LN(2)/2))/(LN(2)/2)*GH42*GK42*VLOOKUP('Données projet'!$B$17,Paramètres!$A$1:$I$89,3,0)*0.475*44/12</f>
        <v>3.9273630949605537E-2</v>
      </c>
      <c r="GO42" s="21">
        <f t="shared" si="27"/>
        <v>41.592576801922789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16.2</v>
      </c>
      <c r="GU42" s="12">
        <f>IF('Données projet'!$A$270&gt;35,GU41+GT42-HC41,IF(A42&lt;'Données projet'!$A$270,$GR$205^A42,IF(A42='Données projet'!$A$270,'Données projet'!$B$270,GU41+GT42-HC41)))</f>
        <v>277.79999999999995</v>
      </c>
      <c r="GV42" s="17">
        <f>GU42*VLOOKUP('Données projet'!$B$18,Paramètres!$A$1:$I$89,3,0)*VLOOKUP('Données projet'!$B$18,Paramètres!$A$1:$I$89,5,0)</f>
        <v>166.12439999999998</v>
      </c>
      <c r="GW42" s="13">
        <f t="shared" si="51"/>
        <v>42.22085652975278</v>
      </c>
      <c r="GX42" s="20">
        <f t="shared" si="28"/>
        <v>362.86798845598605</v>
      </c>
      <c r="GY42" s="59">
        <f t="shared" si="29"/>
        <v>656.20132178931931</v>
      </c>
      <c r="GZ42" s="59">
        <f ca="1">AVERAGE(OFFSET($GY$3,0,0,'Données projet'!$E$18+1,1))-AVERAGE(OFFSET($H$3,0,0,'Données projet'!$E$18+1,1))</f>
        <v>288.41846134875794</v>
      </c>
      <c r="HA42" s="59">
        <f t="shared" si="52"/>
        <v>248.93951719818972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13.851216468269124</v>
      </c>
      <c r="HH42" s="21">
        <f>EXP(-LN(2)/25)*HH41+(1-EXP(-LN(2)/25))/(LN(2)/25)*Calculateur!HC42*Calculateur!HE42*VLOOKUP('Données projet'!$B$18,Paramètres!$A$1:$I$89,3,0)*0.475*44/12</f>
        <v>21.76590053542218</v>
      </c>
      <c r="HI42" s="21">
        <f>EXP(-LN(2)/2)*HI41+(1-EXP(-LN(2)/2))/(LN(2)/2)*HC42*HF42*VLOOKUP('Données projet'!$B$18,Paramètres!$A$1:$I$89,3,0)*0.475*44/12</f>
        <v>2.1506988377164936E-2</v>
      </c>
      <c r="HJ42" s="22">
        <f t="shared" si="30"/>
        <v>35.638623992068467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269.64423257646359</v>
      </c>
      <c r="T43" s="59">
        <f t="shared" si="34"/>
        <v>161.0819079811821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17.212635792006616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17.212635792006616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13.9</v>
      </c>
      <c r="AI43" s="13">
        <f>IF('Données projet'!$A$62&gt;35,AI42+AH43-AQ42,IF(A43&lt;'Données projet'!$A$62,$AF$205^A43,IF(A43='Données projet'!$A$62,'Données projet'!$B$62,AI42+AH43-AQ42)))</f>
        <v>302.2000000000001</v>
      </c>
      <c r="AJ43" s="13">
        <f>AI43*VLOOKUP('Données projet'!$B$10,Paramètres!$A$1:$I$89,3,0)*VLOOKUP('Données projet'!$B$10,Paramètres!$A$1:$I$89,5,0)</f>
        <v>188.57280000000006</v>
      </c>
      <c r="AK43" s="13">
        <f t="shared" si="35"/>
        <v>47.224280864708376</v>
      </c>
      <c r="AL43" s="20">
        <f t="shared" si="4"/>
        <v>410.6799158393672</v>
      </c>
      <c r="AM43" s="59">
        <f t="shared" si="5"/>
        <v>704.01324917270051</v>
      </c>
      <c r="AN43" s="59">
        <f ca="1">AVERAGE(OFFSET($AM$3,0,0,'Données projet'!$E$10+1,1))-AVERAGE(OFFSET($H$3,0,0,'Données projet'!$E$10+1,1))</f>
        <v>269.77739619445515</v>
      </c>
      <c r="AO43" s="59">
        <f t="shared" si="36"/>
        <v>347.56964743629885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26.796224985405107</v>
      </c>
      <c r="AV43" s="21">
        <f>EXP(-LN(2)/25)*AV42+(1-EXP(-LN(2)/25))/(LN(2)/25)*Calculateur!AQ43*Calculateur!AS43*VLOOKUP('Données projet'!$B$10,Paramètres!$A$1:$I$89,3,0)*0.475*44/12</f>
        <v>69.527580101887324</v>
      </c>
      <c r="AW43" s="21">
        <f>EXP(-LN(2)/2)*AW42+(1-EXP(-LN(2)/2))/(LN(2)/2)*AQ43*AT43*VLOOKUP('Données projet'!$B$10,Paramètres!$A$1:$I$89,3,0)*0.475*44/12</f>
        <v>7.761983133433392E-4</v>
      </c>
      <c r="AX43" s="21">
        <f t="shared" si="6"/>
        <v>96.324581285605774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639</v>
      </c>
      <c r="BB43" s="12">
        <f>VLOOKUP(A43,'Données projet'!$A$87:$I$107,9,0)</f>
        <v>27</v>
      </c>
      <c r="BC43" s="12">
        <f t="array" ref="BC43">INDEX(BB:BB,MIN(IF(ISNUMBER(BB43:BB239),ROW(BB43:BB239),"")))</f>
        <v>27</v>
      </c>
      <c r="BD43" s="12">
        <f>IF('Données projet'!$A$88&gt;35,BD42+BC43-BL42,IF(A43&lt;'Données projet'!$A$88,$BA$205^A43,IF(A43='Données projet'!$A$88,'Données projet'!$B$88,BD42+BC43-BL42)))</f>
        <v>638.99999999999989</v>
      </c>
      <c r="BE43" s="13">
        <f>BD43*VLOOKUP('Données projet'!$B$11,Paramètres!$A$1:$I$89,3,0)*VLOOKUP('Données projet'!$B$11,Paramètres!$A$1:$I$89,5,0)</f>
        <v>357.20099999999991</v>
      </c>
      <c r="BF43" s="13">
        <f t="shared" si="37"/>
        <v>83.043509879488369</v>
      </c>
      <c r="BG43" s="20">
        <f t="shared" si="7"/>
        <v>766.75918804010871</v>
      </c>
      <c r="BH43" s="59">
        <f t="shared" si="8"/>
        <v>1060.092521373442</v>
      </c>
      <c r="BI43" s="59">
        <f ca="1">AVERAGE(OFFSET($BH$3,0,0,'Données projet'!$E$11+1,1))-AVERAGE(OFFSET($H$3,0,0,'Données projet'!$E$11+1,1))</f>
        <v>490.96084572840579</v>
      </c>
      <c r="BJ43" s="59">
        <f t="shared" si="38"/>
        <v>597.91658789908263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77</v>
      </c>
      <c r="BM43" s="16">
        <f>IF(ISNA(VLOOKUP(A43,'Données projet'!$A$87:$I$107,5,0)),0%,VLOOKUP(A43,'Données projet'!$A$87:$I$107,5,0)*VLOOKUP('Données projet'!$B$11,Paramètres!$A$1:$I$89,7,0))</f>
        <v>0.55000000000000004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58.001525360476009</v>
      </c>
      <c r="BQ43" s="21">
        <f>EXP(-LN(2)/25)*BQ42+(1-EXP(-LN(2)/25))/(LN(2)/25)*Calculateur!BL43*Calculateur!BN43*VLOOKUP('Données projet'!$B$11,Paramètres!$A$1:$I$89,3,0)*0.475*44/12</f>
        <v>43.790305088558057</v>
      </c>
      <c r="BR43" s="21">
        <f>EXP(-LN(2)/2)*BR42+(1-EXP(-LN(2)/2))/(LN(2)/2)*BL43*BO43*VLOOKUP('Données projet'!$B$11,Paramètres!$A$1:$I$89,3,0)*0.475*44/12</f>
        <v>2.6577605210589536E-2</v>
      </c>
      <c r="BS43" s="22">
        <f t="shared" si="9"/>
        <v>101.81840805424466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672</v>
      </c>
      <c r="BW43" s="12">
        <f>VLOOKUP(A43,'Données projet'!$A$113:$I$133,9,0)</f>
        <v>38.799999999999997</v>
      </c>
      <c r="BX43" s="12">
        <f t="array" ref="BX43">INDEX(BW:BW,MIN(IF(ISNUMBER(BW43:BW239),ROW(BW43:BW239),"")))</f>
        <v>38.799999999999997</v>
      </c>
      <c r="BY43" s="12">
        <f>IF('Données projet'!$A$114&gt;35,BY42+BX43-CG42,IF(A43&lt;'Données projet'!$A$114,$BV$205^A43,IF(A43='Données projet'!$A$114,'Données projet'!$B$114,BY42+BX43-CG42)))</f>
        <v>671.99999999999966</v>
      </c>
      <c r="BZ43" s="13">
        <f>BY43*VLOOKUP('Données projet'!$B$12,Paramètres!$A$1:$I$89,3,0)*VLOOKUP('Données projet'!$B$12,Paramètres!$A$1:$I$89,5,0)</f>
        <v>305.75999999999982</v>
      </c>
      <c r="CA43" s="13">
        <f t="shared" si="39"/>
        <v>72.382640935772471</v>
      </c>
      <c r="CB43" s="20">
        <f t="shared" si="10"/>
        <v>658.59843296313682</v>
      </c>
      <c r="CC43" s="59">
        <f t="shared" si="11"/>
        <v>951.93176629647019</v>
      </c>
      <c r="CD43" s="59">
        <f ca="1">AVERAGE(OFFSET($CC$3,0,0,'Données projet'!$E$12+1,1))-AVERAGE(OFFSET($H$3,0,0,'Données projet'!$E$12+1,1))</f>
        <v>516.24288578650703</v>
      </c>
      <c r="CE43" s="59">
        <f t="shared" si="40"/>
        <v>423.99471649102406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96</v>
      </c>
      <c r="CH43" s="16">
        <f>IF(ISNA(VLOOKUP(A43,'Données projet'!$A$113:$I$133,5,0)),0%,VLOOKUP(A43,'Données projet'!$A$113:$I$133,5,0)*VLOOKUP('Données projet'!$B$12,Paramètres!$A$1:$I$89,7,0))</f>
        <v>0.55000000000000004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61.335591324398735</v>
      </c>
      <c r="CL43" s="21">
        <f>EXP(-LN(2)/25)*CL42+(1-EXP(-LN(2)/25))/(LN(2)/25)*Calculateur!CG43*Calculateur!CI43*VLOOKUP('Données projet'!$B$12,Paramètres!$A$1:$I$89,3,0)*0.475*44/12</f>
        <v>64.549975552221468</v>
      </c>
      <c r="CM43" s="21">
        <f>EXP(-LN(2)/2)*CM42+(1-EXP(-LN(2)/2))/(LN(2)/2)*CG43*CJ43*VLOOKUP('Données projet'!$B$12,Paramètres!$A$1:$I$89,3,0)*0.475*44/12</f>
        <v>4.4467426346926571E-4</v>
      </c>
      <c r="CN43" s="22">
        <f t="shared" si="12"/>
        <v>125.88601155088367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536</v>
      </c>
      <c r="CR43" s="12">
        <f>VLOOKUP(A43,'Données projet'!$A$139:$I$159,9,0)</f>
        <v>31.6</v>
      </c>
      <c r="CS43" s="12">
        <f t="array" ref="CS43">INDEX(CR:CR,MIN(IF(ISNUMBER(CR43:CR239),ROW(CR43:CR239),"")))</f>
        <v>31.6</v>
      </c>
      <c r="CT43" s="12">
        <f>IF('Données projet'!$A$140&gt;35,CT42+CS43-DB42,IF(A43&lt;'Données projet'!$A$140,$CQ$205^A43,IF(A43='Données projet'!$A$140,'Données projet'!$B$140,CT42+CS43-DB42)))</f>
        <v>536</v>
      </c>
      <c r="CU43" s="17">
        <f>CT43*VLOOKUP('Données projet'!$B$13,Paramètres!$A$1:$I$89,3,0)*VLOOKUP('Données projet'!$B$13,Paramètres!$A$1:$I$89,5,0)</f>
        <v>243.88</v>
      </c>
      <c r="CV43" s="13">
        <f t="shared" si="41"/>
        <v>59.27355060450455</v>
      </c>
      <c r="CW43" s="20">
        <f t="shared" si="13"/>
        <v>527.99243396951204</v>
      </c>
      <c r="CX43" s="59">
        <f t="shared" si="14"/>
        <v>821.32576730284541</v>
      </c>
      <c r="CY43" s="59">
        <f ca="1">AVERAGE(OFFSET($CX$3,0,0,'Données projet'!$E$13+1,1))-AVERAGE(OFFSET($H$3,0,0,'Données projet'!$E$13+1,1))</f>
        <v>404.52284278475219</v>
      </c>
      <c r="CZ43" s="59">
        <f t="shared" si="42"/>
        <v>325.2594475455378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77</v>
      </c>
      <c r="DC43" s="16">
        <f>IF(ISNA(VLOOKUP(A43,'Données projet'!$A$139:$I$159,5,0)),0%,VLOOKUP(A43,'Données projet'!$A$139:$I$159,5,0)*VLOOKUP('Données projet'!$B$13,Paramètres!$A$1:$I$89,7,0))</f>
        <v>0.55000000000000004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48.713921798414887</v>
      </c>
      <c r="DG43" s="21">
        <f>EXP(-LN(2)/25)*DG42+(1-EXP(-LN(2)/25))/(LN(2)/25)*Calculateur!DB43*Calculateur!DD43*VLOOKUP('Données projet'!$B$13,Paramètres!$A$1:$I$89,3,0)*0.475*44/12</f>
        <v>36.094186960629614</v>
      </c>
      <c r="DH43" s="21">
        <f>EXP(-LN(2)/2)*DH42+(1-EXP(-LN(2)/2))/(LN(2)/2)*DB43*DE43*VLOOKUP('Données projet'!$B$13,Paramètres!$A$1:$I$89,3,0)*0.475*44/12</f>
        <v>2.9682398463962888E-2</v>
      </c>
      <c r="DI43" s="22">
        <f t="shared" si="15"/>
        <v>84.837791157508462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206.6688</v>
      </c>
      <c r="DQ43" s="13">
        <f t="shared" si="43"/>
        <v>51.206958627992755</v>
      </c>
      <c r="DR43" s="20">
        <f t="shared" si="16"/>
        <v>449.13361294375403</v>
      </c>
      <c r="DS43" s="59">
        <f t="shared" si="17"/>
        <v>742.46694627708735</v>
      </c>
      <c r="DT43" s="59">
        <f ca="1">AVERAGE(OFFSET($DS$3,0,0,'Données projet'!$E$14+1,1))-AVERAGE(OFFSET($H$3,0,0,'Données projet'!$E$14+1,1))</f>
        <v>317.76403063971492</v>
      </c>
      <c r="DU43" s="59">
        <f t="shared" si="44"/>
        <v>310.10458233575025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27.302801601113941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27.302801601113941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440</v>
      </c>
      <c r="EH43" s="12">
        <f>VLOOKUP(A43,'Données projet'!$A$191:$I$211,9,0)</f>
        <v>25.4</v>
      </c>
      <c r="EI43" s="12">
        <f t="array" ref="EI43">INDEX(EH:EH,MIN(IF(ISNUMBER(EH43:EH239),ROW(EH43:EH239),"")))</f>
        <v>25.4</v>
      </c>
      <c r="EJ43" s="12">
        <f>IF('Données projet'!$A$192&gt;35,EJ42+EI43-ER42,IF(A43&lt;'Données projet'!$A$192,$EG$205^A43,IF(A43='Données projet'!$A$192,'Données projet'!$B$192,EJ42+EI43-ER42)))</f>
        <v>439.99999999999994</v>
      </c>
      <c r="EK43" s="17">
        <f>EJ43*VLOOKUP('Données projet'!$B$15,Paramètres!$A$1:$I$89,3,0)*VLOOKUP('Données projet'!$B$15,Paramètres!$A$1:$I$89,5,0)</f>
        <v>205.92</v>
      </c>
      <c r="EL43" s="13">
        <f t="shared" si="45"/>
        <v>51.042987531485686</v>
      </c>
      <c r="EM43" s="20">
        <f t="shared" si="19"/>
        <v>447.54386995067085</v>
      </c>
      <c r="EN43" s="59">
        <f t="shared" si="20"/>
        <v>740.87720328400417</v>
      </c>
      <c r="EO43" s="59">
        <f ca="1">AVERAGE(OFFSET($EN$3,0,0,'Données projet'!$E$15+1,1))-AVERAGE(OFFSET($H$3,0,0,'Données projet'!$E$15+1,1))</f>
        <v>342.49944586217674</v>
      </c>
      <c r="EP43" s="59">
        <f t="shared" si="46"/>
        <v>282.29766600872563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63</v>
      </c>
      <c r="ES43" s="16">
        <f>IF(ISNA(VLOOKUP(A43,'Données projet'!$A$191:$I$211,5,0)),0%,VLOOKUP(A43,'Données projet'!$A$191:$I$211,5,0)*VLOOKUP('Données projet'!$B$15,Paramètres!$A$1:$I$89,7,0))</f>
        <v>0.55000000000000004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40.995612110873836</v>
      </c>
      <c r="EW43" s="21">
        <f>EXP(-LN(2)/25)*EW42+(1-EXP(-LN(2)/25))/(LN(2)/25)*Calculateur!ER43*Calculateur!ET43*VLOOKUP('Données projet'!$B$15,Paramètres!$A$1:$I$89,3,0)*0.475*44/12</f>
        <v>30.375367727906472</v>
      </c>
      <c r="EX43" s="21">
        <f>EXP(-LN(2)/2)*EX42+(1-EXP(-LN(2)/2))/(LN(2)/2)*ER43*EU43*VLOOKUP('Données projet'!$B$15,Paramètres!$A$1:$I$89,3,0)*0.475*44/12</f>
        <v>2.5873277111444662E-3</v>
      </c>
      <c r="EY43" s="22">
        <f t="shared" si="21"/>
        <v>71.373567166491441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394</v>
      </c>
      <c r="FC43" s="12">
        <f>VLOOKUP(A43,'Données projet'!$A$217:$I$237,9,0)</f>
        <v>23.4</v>
      </c>
      <c r="FD43" s="12">
        <f t="array" ref="FD43">INDEX(FC:FC,MIN(IF(ISNUMBER(FC43:FC239),ROW(FC43:FC239),"")))</f>
        <v>23.4</v>
      </c>
      <c r="FE43" s="12">
        <f>IF('Données projet'!$A$218&gt;35,FE42+FD43-FM42,IF(A43&lt;'Données projet'!$A$218,$FB$205^A43,IF(A43='Données projet'!$A$218,'Données projet'!$B$218,FE42+FD43-FM42)))</f>
        <v>393.99999999999977</v>
      </c>
      <c r="FF43" s="17">
        <f>FE43*VLOOKUP('Données projet'!$B$16,Paramètres!$A$1:$I$89,3,0)*VLOOKUP('Données projet'!$B$16,Paramètres!$A$1:$I$89,5,0)</f>
        <v>184.39199999999991</v>
      </c>
      <c r="FG43" s="13">
        <f t="shared" si="47"/>
        <v>46.297950072493173</v>
      </c>
      <c r="FH43" s="20">
        <f t="shared" si="22"/>
        <v>401.78499637625873</v>
      </c>
      <c r="FI43" s="59">
        <f t="shared" si="23"/>
        <v>695.11832970959199</v>
      </c>
      <c r="FJ43" s="59">
        <f ca="1">AVERAGE(OFFSET($FI$3,0,0,'Données projet'!$E$16+1,1))-AVERAGE(OFFSET($H$3,0,0,'Données projet'!$E$16+1,1))</f>
        <v>304.29617570272939</v>
      </c>
      <c r="FK43" s="59">
        <f t="shared" si="48"/>
        <v>246.20695736161576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56</v>
      </c>
      <c r="FN43" s="16">
        <f>IF(ISNA(VLOOKUP(A43,'Données projet'!$A$217:$I$237,5,0)),0%,VLOOKUP(A43,'Données projet'!$A$217:$I$237,5,0)*VLOOKUP('Données projet'!$B$16,Paramètres!$A$1:$I$89,7,0))</f>
        <v>0.55000000000000004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19.121630686487709</v>
      </c>
      <c r="FR43" s="21">
        <f>EXP(-LN(2)/25)*FR42+(1-EXP(-LN(2)/25))/(LN(2)/25)*Calculateur!FM43*Calculateur!FO43*VLOOKUP('Données projet'!$B$16,Paramètres!$A$1:$I$89,3,0)*0.475*44/12</f>
        <v>31.015231059089949</v>
      </c>
      <c r="FS43" s="21">
        <f>EXP(-LN(2)/2)*FS42+(1-EXP(-LN(2)/2))/(LN(2)/2)*FM43*FP43*VLOOKUP('Données projet'!$B$16,Paramètres!$A$1:$I$89,3,0)*0.475*44/12</f>
        <v>0.1229435403639825</v>
      </c>
      <c r="FT43" s="22">
        <f t="shared" si="24"/>
        <v>50.259805285941646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334</v>
      </c>
      <c r="FX43" s="12">
        <f>VLOOKUP(A43,'Données projet'!$A$243:$I$263,9,0)</f>
        <v>18.600000000000001</v>
      </c>
      <c r="FY43" s="12">
        <f t="array" ref="FY43">INDEX(FX:FX,MIN(IF(ISNUMBER(FX43:FX239),ROW(FX43:FX239),"")))</f>
        <v>18.600000000000001</v>
      </c>
      <c r="FZ43" s="12">
        <f>IF('Données projet'!$A$244&gt;35,FZ42+FY43-GH42,IF(A43&lt;'Données projet'!$A$244,$FW$205^A43,IF(A43='Données projet'!$A$244,'Données projet'!$B$244,FZ42+FY43-GH42)))</f>
        <v>334.00000000000023</v>
      </c>
      <c r="GA43" s="17">
        <f>FZ43*VLOOKUP('Données projet'!$B$17,Paramètres!$A$1:$I$89,3,0)*VLOOKUP('Données projet'!$B$17,Paramètres!$A$1:$I$89,5,0)</f>
        <v>199.73200000000014</v>
      </c>
      <c r="GB43" s="13">
        <f t="shared" si="49"/>
        <v>49.685264841284457</v>
      </c>
      <c r="GC43" s="20">
        <f t="shared" si="25"/>
        <v>434.40173626523733</v>
      </c>
      <c r="GD43" s="59">
        <f t="shared" si="26"/>
        <v>727.73506959857059</v>
      </c>
      <c r="GE43" s="59">
        <f ca="1">AVERAGE(OFFSET($GD$3,0,0,'Données projet'!$E$17+1,1))-AVERAGE(OFFSET($H$3,0,0,'Données projet'!$E$17+1,1))</f>
        <v>333.16166938019586</v>
      </c>
      <c r="GF43" s="59">
        <f t="shared" si="50"/>
        <v>286.07945871455388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49</v>
      </c>
      <c r="GI43" s="16">
        <f>IF(ISNA(VLOOKUP(A43,'Données projet'!$A$243:$I$263,5,0)),0%,VLOOKUP(A43,'Données projet'!$A$243:$I$263,5,0)*VLOOKUP('Données projet'!$B$17,Paramètres!$A$1:$I$89,7,0))</f>
        <v>0.45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33.3348159083368</v>
      </c>
      <c r="GM43" s="21">
        <f>EXP(-LN(2)/25)*GM42+(1-EXP(-LN(2)/25))/(LN(2)/25)*Calculateur!GH43*Calculateur!GJ43*VLOOKUP('Données projet'!$B$17,Paramètres!$A$1:$I$89,3,0)*0.475*44/12</f>
        <v>24.699162647439106</v>
      </c>
      <c r="GN43" s="21">
        <f>EXP(-LN(2)/2)*GN42+(1-EXP(-LN(2)/2))/(LN(2)/2)*GH43*GK43*VLOOKUP('Données projet'!$B$17,Paramètres!$A$1:$I$89,3,0)*0.475*44/12</f>
        <v>2.7770650766283943E-2</v>
      </c>
      <c r="GO43" s="21">
        <f t="shared" si="27"/>
        <v>58.061749206542189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294</v>
      </c>
      <c r="GS43" s="12">
        <f>VLOOKUP(A43,'Données projet'!$A$269:$I$289,9,0)</f>
        <v>16.2</v>
      </c>
      <c r="GT43" s="12">
        <f t="array" ref="GT43">INDEX(GS:GS,MIN(IF(ISNUMBER(GS43:GS239),ROW(GS43:GS239),"")))</f>
        <v>16.2</v>
      </c>
      <c r="GU43" s="12">
        <f>IF('Données projet'!$A$270&gt;35,GU42+GT43-HC42,IF(A43&lt;'Données projet'!$A$270,$GR$205^A43,IF(A43='Données projet'!$A$270,'Données projet'!$B$270,GU42+GT43-HC42)))</f>
        <v>293.99999999999994</v>
      </c>
      <c r="GV43" s="17">
        <f>GU43*VLOOKUP('Données projet'!$B$18,Paramètres!$A$1:$I$89,3,0)*VLOOKUP('Données projet'!$B$18,Paramètres!$A$1:$I$89,5,0)</f>
        <v>175.81199999999998</v>
      </c>
      <c r="GW43" s="13">
        <f t="shared" si="51"/>
        <v>44.389160560041141</v>
      </c>
      <c r="GX43" s="20">
        <f t="shared" si="28"/>
        <v>383.51702130873826</v>
      </c>
      <c r="GY43" s="59">
        <f t="shared" si="29"/>
        <v>676.85035464207158</v>
      </c>
      <c r="GZ43" s="59">
        <f ca="1">AVERAGE(OFFSET($GY$3,0,0,'Données projet'!$E$18+1,1))-AVERAGE(OFFSET($H$3,0,0,'Données projet'!$E$18+1,1))</f>
        <v>288.41846134875794</v>
      </c>
      <c r="HA43" s="59">
        <f t="shared" si="52"/>
        <v>248.93951719818972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42</v>
      </c>
      <c r="HD43" s="16">
        <f>IF(ISNA(VLOOKUP(A43,'Données projet'!$A$269:$I$289,5,0)),0%,VLOOKUP(A43,'Données projet'!$A$269:$I$289,5,0)*VLOOKUP('Données projet'!$B$18,Paramètres!$A$1:$I$89,7,0))</f>
        <v>0.45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28.572699350002974</v>
      </c>
      <c r="HH43" s="21">
        <f>EXP(-LN(2)/25)*HH42+(1-EXP(-LN(2)/25))/(LN(2)/25)*Calculateur!HC43*Calculateur!HE43*VLOOKUP('Données projet'!$B$18,Paramètres!$A$1:$I$89,3,0)*0.475*44/12</f>
        <v>21.170710840662096</v>
      </c>
      <c r="HI43" s="21">
        <f>EXP(-LN(2)/2)*HI42+(1-EXP(-LN(2)/2))/(LN(2)/2)*HC43*HF43*VLOOKUP('Données projet'!$B$18,Paramètres!$A$1:$I$89,3,0)*0.475*44/12</f>
        <v>1.5207737324393589E-2</v>
      </c>
      <c r="HJ43" s="22">
        <f t="shared" si="30"/>
        <v>49.758617927989469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269.64423257646359</v>
      </c>
      <c r="T44" s="59">
        <f t="shared" si="34"/>
        <v>161.0819079811821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16.875106502796541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16.875106502796541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13.9</v>
      </c>
      <c r="AI44" s="13">
        <f>IF('Données projet'!$A$62&gt;35,AI43+AH44-AQ43,IF(A44&lt;'Données projet'!$A$62,$AF$205^A44,IF(A44='Données projet'!$A$62,'Données projet'!$B$62,AI43+AH44-AQ43)))</f>
        <v>316.10000000000008</v>
      </c>
      <c r="AJ44" s="13">
        <f>AI44*VLOOKUP('Données projet'!$B$10,Paramètres!$A$1:$I$89,3,0)*VLOOKUP('Données projet'!$B$10,Paramètres!$A$1:$I$89,5,0)</f>
        <v>197.24640000000005</v>
      </c>
      <c r="AK44" s="13">
        <f t="shared" si="35"/>
        <v>49.138522374247245</v>
      </c>
      <c r="AL44" s="20">
        <f t="shared" si="4"/>
        <v>429.12040646848072</v>
      </c>
      <c r="AM44" s="59">
        <f t="shared" si="5"/>
        <v>722.45373980181398</v>
      </c>
      <c r="AN44" s="59">
        <f ca="1">AVERAGE(OFFSET($AM$3,0,0,'Données projet'!$E$10+1,1))-AVERAGE(OFFSET($H$3,0,0,'Données projet'!$E$10+1,1))</f>
        <v>269.77739619445515</v>
      </c>
      <c r="AO44" s="59">
        <f t="shared" si="36"/>
        <v>347.56964743629885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26.270767357524711</v>
      </c>
      <c r="AV44" s="21">
        <f>EXP(-LN(2)/25)*AV43+(1-EXP(-LN(2)/25))/(LN(2)/25)*Calculateur!AQ44*Calculateur!AS44*VLOOKUP('Données projet'!$B$10,Paramètres!$A$1:$I$89,3,0)*0.475*44/12</f>
        <v>67.62634476770468</v>
      </c>
      <c r="AW44" s="21">
        <f>EXP(-LN(2)/2)*AW43+(1-EXP(-LN(2)/2))/(LN(2)/2)*AQ44*AT44*VLOOKUP('Données projet'!$B$10,Paramètres!$A$1:$I$89,3,0)*0.475*44/12</f>
        <v>5.4885509091063579E-4</v>
      </c>
      <c r="AX44" s="21">
        <f t="shared" si="6"/>
        <v>93.89766098032031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24.8</v>
      </c>
      <c r="BD44" s="12">
        <f>IF('Données projet'!$A$88&gt;35,BD43+BC44-BL43,IF(A44&lt;'Données projet'!$A$88,$BA$205^A44,IF(A44='Données projet'!$A$88,'Données projet'!$B$88,BD43+BC44-BL43)))</f>
        <v>586.79999999999984</v>
      </c>
      <c r="BE44" s="13">
        <f>BD44*VLOOKUP('Données projet'!$B$11,Paramètres!$A$1:$I$89,3,0)*VLOOKUP('Données projet'!$B$11,Paramètres!$A$1:$I$89,5,0)</f>
        <v>328.02119999999991</v>
      </c>
      <c r="BF44" s="13">
        <f t="shared" si="37"/>
        <v>77.019907950957702</v>
      </c>
      <c r="BG44" s="20">
        <f t="shared" si="7"/>
        <v>705.44659634791776</v>
      </c>
      <c r="BH44" s="59">
        <f t="shared" si="8"/>
        <v>998.77992968125113</v>
      </c>
      <c r="BI44" s="59">
        <f ca="1">AVERAGE(OFFSET($BH$3,0,0,'Données projet'!$E$11+1,1))-AVERAGE(OFFSET($H$3,0,0,'Données projet'!$E$11+1,1))</f>
        <v>490.96084572840579</v>
      </c>
      <c r="BJ44" s="59">
        <f t="shared" si="38"/>
        <v>597.91658789908263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56.864150825594315</v>
      </c>
      <c r="BQ44" s="21">
        <f>EXP(-LN(2)/25)*BQ43+(1-EXP(-LN(2)/25))/(LN(2)/25)*Calculateur!BL44*Calculateur!BN44*VLOOKUP('Données projet'!$B$11,Paramètres!$A$1:$I$89,3,0)*0.475*44/12</f>
        <v>42.592856893079379</v>
      </c>
      <c r="BR44" s="21">
        <f>EXP(-LN(2)/2)*BR43+(1-EXP(-LN(2)/2))/(LN(2)/2)*BL44*BO44*VLOOKUP('Données projet'!$B$11,Paramètres!$A$1:$I$89,3,0)*0.475*44/12</f>
        <v>1.879320487210678E-2</v>
      </c>
      <c r="BS44" s="22">
        <f t="shared" si="9"/>
        <v>99.475800923545805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35</v>
      </c>
      <c r="BY44" s="12">
        <f>IF('Données projet'!$A$114&gt;35,BY43+BX44-CG43,IF(A44&lt;'Données projet'!$A$114,$BV$205^A44,IF(A44='Données projet'!$A$114,'Données projet'!$B$114,BY43+BX44-CG43)))</f>
        <v>610.99999999999966</v>
      </c>
      <c r="BZ44" s="13">
        <f>BY44*VLOOKUP('Données projet'!$B$12,Paramètres!$A$1:$I$89,3,0)*VLOOKUP('Données projet'!$B$12,Paramètres!$A$1:$I$89,5,0)</f>
        <v>278.00499999999988</v>
      </c>
      <c r="CA44" s="13">
        <f t="shared" si="39"/>
        <v>66.54523273901215</v>
      </c>
      <c r="CB44" s="20">
        <f t="shared" si="10"/>
        <v>600.09165535377917</v>
      </c>
      <c r="CC44" s="59">
        <f t="shared" si="11"/>
        <v>893.42498868711255</v>
      </c>
      <c r="CD44" s="59">
        <f ca="1">AVERAGE(OFFSET($CC$3,0,0,'Données projet'!$E$12+1,1))-AVERAGE(OFFSET($H$3,0,0,'Données projet'!$E$12+1,1))</f>
        <v>516.24288578650703</v>
      </c>
      <c r="CE44" s="59">
        <f t="shared" si="40"/>
        <v>423.99471649102406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60.132837789543949</v>
      </c>
      <c r="CL44" s="21">
        <f>EXP(-LN(2)/25)*CL43+(1-EXP(-LN(2)/25))/(LN(2)/25)*Calculateur!CG44*Calculateur!CI44*VLOOKUP('Données projet'!$B$12,Paramètres!$A$1:$I$89,3,0)*0.475*44/12</f>
        <v>62.78485307621029</v>
      </c>
      <c r="CM44" s="21">
        <f>EXP(-LN(2)/2)*CM43+(1-EXP(-LN(2)/2))/(LN(2)/2)*CG44*CJ44*VLOOKUP('Données projet'!$B$12,Paramètres!$A$1:$I$89,3,0)*0.475*44/12</f>
        <v>3.1443218711825125E-4</v>
      </c>
      <c r="CN44" s="22">
        <f t="shared" si="12"/>
        <v>122.91800529794136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28.6</v>
      </c>
      <c r="CT44" s="12">
        <f>IF('Données projet'!$A$140&gt;35,CT43+CS44-DB43,IF(A44&lt;'Données projet'!$A$140,$CQ$205^A44,IF(A44='Données projet'!$A$140,'Données projet'!$B$140,CT43+CS44-DB43)))</f>
        <v>487.6</v>
      </c>
      <c r="CU44" s="17">
        <f>CT44*VLOOKUP('Données projet'!$B$13,Paramètres!$A$1:$I$89,3,0)*VLOOKUP('Données projet'!$B$13,Paramètres!$A$1:$I$89,5,0)</f>
        <v>221.858</v>
      </c>
      <c r="CV44" s="13">
        <f t="shared" si="41"/>
        <v>54.518514970322535</v>
      </c>
      <c r="CW44" s="20">
        <f t="shared" si="13"/>
        <v>481.35576357331178</v>
      </c>
      <c r="CX44" s="59">
        <f t="shared" si="14"/>
        <v>774.68909690664509</v>
      </c>
      <c r="CY44" s="59">
        <f ca="1">AVERAGE(OFFSET($CX$3,0,0,'Données projet'!$E$13+1,1))-AVERAGE(OFFSET($H$3,0,0,'Données projet'!$E$13+1,1))</f>
        <v>404.52284278475219</v>
      </c>
      <c r="CZ44" s="59">
        <f t="shared" si="42"/>
        <v>325.2594475455378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47.758671504506395</v>
      </c>
      <c r="DG44" s="21">
        <f>EXP(-LN(2)/25)*DG43+(1-EXP(-LN(2)/25))/(LN(2)/25)*Calculateur!DB44*Calculateur!DD44*VLOOKUP('Données projet'!$B$13,Paramètres!$A$1:$I$89,3,0)*0.475*44/12</f>
        <v>35.107189520080397</v>
      </c>
      <c r="DH44" s="21">
        <f>EXP(-LN(2)/2)*DH43+(1-EXP(-LN(2)/2))/(LN(2)/2)*DB44*DE44*VLOOKUP('Données projet'!$B$13,Paramètres!$A$1:$I$89,3,0)*0.475*44/12</f>
        <v>2.098862523574932E-2</v>
      </c>
      <c r="DI44" s="22">
        <f t="shared" si="15"/>
        <v>82.886849649822537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185.35607999999999</v>
      </c>
      <c r="DQ44" s="13">
        <f t="shared" si="43"/>
        <v>46.511774122403146</v>
      </c>
      <c r="DR44" s="20">
        <f t="shared" si="16"/>
        <v>403.83651259651879</v>
      </c>
      <c r="DS44" s="59">
        <f t="shared" si="17"/>
        <v>697.16984592985204</v>
      </c>
      <c r="DT44" s="59">
        <f ca="1">AVERAGE(OFFSET($DS$3,0,0,'Données projet'!$E$14+1,1))-AVERAGE(OFFSET($H$3,0,0,'Données projet'!$E$14+1,1))</f>
        <v>317.76403063971492</v>
      </c>
      <c r="DU44" s="59">
        <f t="shared" si="44"/>
        <v>310.10458233575025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26.767410314780719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26.767410314780719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24.2</v>
      </c>
      <c r="EJ44" s="12">
        <f>IF('Données projet'!$A$192&gt;35,EJ43+EI44-ER43,IF(A44&lt;'Données projet'!$A$192,$EG$205^A44,IF(A44='Données projet'!$A$192,'Données projet'!$B$192,EJ43+EI44-ER43)))</f>
        <v>401.19999999999993</v>
      </c>
      <c r="EK44" s="17">
        <f>EJ44*VLOOKUP('Données projet'!$B$15,Paramètres!$A$1:$I$89,3,0)*VLOOKUP('Données projet'!$B$15,Paramètres!$A$1:$I$89,5,0)</f>
        <v>187.76159999999996</v>
      </c>
      <c r="EL44" s="13">
        <f t="shared" si="45"/>
        <v>47.04473357855187</v>
      </c>
      <c r="EM44" s="20">
        <f t="shared" si="19"/>
        <v>408.95436431597773</v>
      </c>
      <c r="EN44" s="59">
        <f t="shared" si="20"/>
        <v>702.28769764931099</v>
      </c>
      <c r="EO44" s="59">
        <f ca="1">AVERAGE(OFFSET($EN$3,0,0,'Données projet'!$E$15+1,1))-AVERAGE(OFFSET($H$3,0,0,'Données projet'!$E$15+1,1))</f>
        <v>342.49944586217674</v>
      </c>
      <c r="EP44" s="59">
        <f t="shared" si="46"/>
        <v>282.29766600872563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40.191713162233967</v>
      </c>
      <c r="EW44" s="21">
        <f>EXP(-LN(2)/25)*EW43+(1-EXP(-LN(2)/25))/(LN(2)/25)*Calculateur!ER44*Calculateur!ET44*VLOOKUP('Données projet'!$B$15,Paramètres!$A$1:$I$89,3,0)*0.475*44/12</f>
        <v>29.544751700015706</v>
      </c>
      <c r="EX44" s="21">
        <f>EXP(-LN(2)/2)*EX43+(1-EXP(-LN(2)/2))/(LN(2)/2)*ER44*EU44*VLOOKUP('Données projet'!$B$15,Paramètres!$A$1:$I$89,3,0)*0.475*44/12</f>
        <v>1.8295169697021209E-3</v>
      </c>
      <c r="EY44" s="22">
        <f t="shared" si="21"/>
        <v>69.738294379219383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22.4</v>
      </c>
      <c r="FE44" s="12">
        <f>IF('Données projet'!$A$218&gt;35,FE43+FD44-FM43,IF(A44&lt;'Données projet'!$A$218,$FB$205^A44,IF(A44='Données projet'!$A$218,'Données projet'!$B$218,FE43+FD44-FM43)))</f>
        <v>360.39999999999975</v>
      </c>
      <c r="FF44" s="17">
        <f>FE44*VLOOKUP('Données projet'!$B$16,Paramètres!$A$1:$I$89,3,0)*VLOOKUP('Données projet'!$B$16,Paramètres!$A$1:$I$89,5,0)</f>
        <v>168.66719999999989</v>
      </c>
      <c r="FG44" s="13">
        <f t="shared" si="47"/>
        <v>42.791384119459089</v>
      </c>
      <c r="FH44" s="20">
        <f t="shared" si="22"/>
        <v>368.290367341391</v>
      </c>
      <c r="FI44" s="59">
        <f t="shared" si="23"/>
        <v>661.62370067472432</v>
      </c>
      <c r="FJ44" s="59">
        <f ca="1">AVERAGE(OFFSET($FI$3,0,0,'Données projet'!$E$16+1,1))-AVERAGE(OFFSET($H$3,0,0,'Données projet'!$E$16+1,1))</f>
        <v>304.29617570272939</v>
      </c>
      <c r="FK44" s="59">
        <f t="shared" si="48"/>
        <v>246.20695736161576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18.746667171768774</v>
      </c>
      <c r="FR44" s="21">
        <f>EXP(-LN(2)/25)*FR43+(1-EXP(-LN(2)/25))/(LN(2)/25)*Calculateur!FM44*Calculateur!FO44*VLOOKUP('Données projet'!$B$16,Paramètres!$A$1:$I$89,3,0)*0.475*44/12</f>
        <v>30.16711793475902</v>
      </c>
      <c r="FS44" s="21">
        <f>EXP(-LN(2)/2)*FS43+(1-EXP(-LN(2)/2))/(LN(2)/2)*FM44*FP44*VLOOKUP('Données projet'!$B$16,Paramètres!$A$1:$I$89,3,0)*0.475*44/12</f>
        <v>8.6934211094454053E-2</v>
      </c>
      <c r="FT44" s="22">
        <f t="shared" si="24"/>
        <v>49.000719317622249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17.8</v>
      </c>
      <c r="FZ44" s="12">
        <f>IF('Données projet'!$A$244&gt;35,FZ43+FY44-GH43,IF(A44&lt;'Données projet'!$A$244,$FW$205^A44,IF(A44='Données projet'!$A$244,'Données projet'!$B$244,FZ43+FY44-GH43)))</f>
        <v>302.80000000000024</v>
      </c>
      <c r="GA44" s="17">
        <f>FZ44*VLOOKUP('Données projet'!$B$17,Paramètres!$A$1:$I$89,3,0)*VLOOKUP('Données projet'!$B$17,Paramètres!$A$1:$I$89,5,0)</f>
        <v>181.07440000000017</v>
      </c>
      <c r="GB44" s="13">
        <f t="shared" si="49"/>
        <v>45.561137517850739</v>
      </c>
      <c r="GC44" s="20">
        <f t="shared" si="25"/>
        <v>394.72356117692362</v>
      </c>
      <c r="GD44" s="59">
        <f t="shared" si="26"/>
        <v>688.05689451025694</v>
      </c>
      <c r="GE44" s="59">
        <f ca="1">AVERAGE(OFFSET($GD$3,0,0,'Données projet'!$E$17+1,1))-AVERAGE(OFFSET($H$3,0,0,'Données projet'!$E$17+1,1))</f>
        <v>333.16166938019586</v>
      </c>
      <c r="GF44" s="59">
        <f t="shared" si="50"/>
        <v>286.07945871455388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32.681140500604378</v>
      </c>
      <c r="GM44" s="21">
        <f>EXP(-LN(2)/25)*GM43+(1-EXP(-LN(2)/25))/(LN(2)/25)*Calculateur!GH44*Calculateur!GJ44*VLOOKUP('Données projet'!$B$17,Paramètres!$A$1:$I$89,3,0)*0.475*44/12</f>
        <v>24.02376274597237</v>
      </c>
      <c r="GN44" s="21">
        <f>EXP(-LN(2)/2)*GN43+(1-EXP(-LN(2)/2))/(LN(2)/2)*GH44*GK44*VLOOKUP('Données projet'!$B$17,Paramètres!$A$1:$I$89,3,0)*0.475*44/12</f>
        <v>1.9636815474802768E-2</v>
      </c>
      <c r="GO44" s="21">
        <f t="shared" si="27"/>
        <v>56.724540062051553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15.4</v>
      </c>
      <c r="GU44" s="12">
        <f>IF('Données projet'!$A$270&gt;35,GU43+GT44-HC43,IF(A44&lt;'Données projet'!$A$270,$GR$205^A44,IF(A44='Données projet'!$A$270,'Données projet'!$B$270,GU43+GT44-HC43)))</f>
        <v>267.39999999999992</v>
      </c>
      <c r="GV44" s="17">
        <f>GU44*VLOOKUP('Données projet'!$B$18,Paramètres!$A$1:$I$89,3,0)*VLOOKUP('Données projet'!$B$18,Paramètres!$A$1:$I$89,5,0)</f>
        <v>159.90519999999995</v>
      </c>
      <c r="GW44" s="13">
        <f t="shared" si="51"/>
        <v>40.821132264574622</v>
      </c>
      <c r="GX44" s="20">
        <f t="shared" si="28"/>
        <v>349.59836202746737</v>
      </c>
      <c r="GY44" s="59">
        <f t="shared" si="29"/>
        <v>642.93169536080063</v>
      </c>
      <c r="GZ44" s="59">
        <f ca="1">AVERAGE(OFFSET($GY$3,0,0,'Données projet'!$E$18+1,1))-AVERAGE(OFFSET($H$3,0,0,'Données projet'!$E$18+1,1))</f>
        <v>288.41846134875794</v>
      </c>
      <c r="HA44" s="59">
        <f t="shared" si="52"/>
        <v>248.93951719818972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28.012406143375184</v>
      </c>
      <c r="HH44" s="21">
        <f>EXP(-LN(2)/25)*HH43+(1-EXP(-LN(2)/25))/(LN(2)/25)*Calculateur!HC44*Calculateur!HE44*VLOOKUP('Données projet'!$B$18,Paramètres!$A$1:$I$89,3,0)*0.475*44/12</f>
        <v>20.591796639404894</v>
      </c>
      <c r="HI44" s="21">
        <f>EXP(-LN(2)/2)*HI43+(1-EXP(-LN(2)/2))/(LN(2)/2)*HC44*HF44*VLOOKUP('Données projet'!$B$18,Paramètres!$A$1:$I$89,3,0)*0.475*44/12</f>
        <v>1.075349418858247E-2</v>
      </c>
      <c r="HJ44" s="22">
        <f t="shared" si="30"/>
        <v>48.614956276968663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269.64423257646359</v>
      </c>
      <c r="T45" s="59">
        <f t="shared" si="34"/>
        <v>161.0819079811821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16.544195957075338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16.544195957075338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330</v>
      </c>
      <c r="AG45" s="12">
        <f>VLOOKUP(A45,'Données projet'!$A$61:$I$81,9,0)</f>
        <v>13.9</v>
      </c>
      <c r="AH45" s="12">
        <f t="array" ref="AH45">INDEX(AG:AG,MIN(IF(ISNUMBER(AG45:AG241),ROW(AG45:AG241),"")))</f>
        <v>13.9</v>
      </c>
      <c r="AI45" s="13">
        <f>IF('Données projet'!$A$62&gt;35,AI44+AH45-AQ44,IF(A45&lt;'Données projet'!$A$62,$AF$205^A45,IF(A45='Données projet'!$A$62,'Données projet'!$B$62,AI44+AH45-AQ44)))</f>
        <v>330.00000000000006</v>
      </c>
      <c r="AJ45" s="13">
        <f>AI45*VLOOKUP('Données projet'!$B$10,Paramètres!$A$1:$I$89,3,0)*VLOOKUP('Données projet'!$B$10,Paramètres!$A$1:$I$89,5,0)</f>
        <v>205.92000000000004</v>
      </c>
      <c r="AK45" s="13">
        <f t="shared" si="35"/>
        <v>51.042987531485686</v>
      </c>
      <c r="AL45" s="20">
        <f t="shared" si="4"/>
        <v>447.54386995067097</v>
      </c>
      <c r="AM45" s="59">
        <f t="shared" si="5"/>
        <v>740.87720328400428</v>
      </c>
      <c r="AN45" s="59">
        <f ca="1">AVERAGE(OFFSET($AM$3,0,0,'Données projet'!$E$10+1,1))-AVERAGE(OFFSET($H$3,0,0,'Données projet'!$E$10+1,1))</f>
        <v>269.77739619445515</v>
      </c>
      <c r="AO45" s="59">
        <f t="shared" si="36"/>
        <v>347.56964743629885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54.6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52.873562606793925</v>
      </c>
      <c r="AV45" s="21">
        <f>EXP(-LN(2)/25)*AV44+(1-EXP(-LN(2)/25))/(LN(2)/25)*Calculateur!AQ45*Calculateur!AS45*VLOOKUP('Données projet'!$B$10,Paramètres!$A$1:$I$89,3,0)*0.475*44/12</f>
        <v>65.77709881371689</v>
      </c>
      <c r="AW45" s="21">
        <f>EXP(-LN(2)/2)*AW44+(1-EXP(-LN(2)/2))/(LN(2)/2)*AQ45*AT45*VLOOKUP('Données projet'!$B$10,Paramètres!$A$1:$I$89,3,0)*0.475*44/12</f>
        <v>3.880991566716696E-4</v>
      </c>
      <c r="AX45" s="21">
        <f t="shared" si="6"/>
        <v>118.65104951966748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24.8</v>
      </c>
      <c r="BD45" s="12">
        <f>IF('Données projet'!$A$88&gt;35,BD44+BC45-BL44,IF(A45&lt;'Données projet'!$A$88,$BA$205^A45,IF(A45='Données projet'!$A$88,'Données projet'!$B$88,BD44+BC45-BL44)))</f>
        <v>611.5999999999998</v>
      </c>
      <c r="BE45" s="13">
        <f>BD45*VLOOKUP('Données projet'!$B$11,Paramètres!$A$1:$I$89,3,0)*VLOOKUP('Données projet'!$B$11,Paramètres!$A$1:$I$89,5,0)</f>
        <v>341.88439999999986</v>
      </c>
      <c r="BF45" s="13">
        <f t="shared" si="37"/>
        <v>79.889150066970018</v>
      </c>
      <c r="BG45" s="20">
        <f t="shared" si="7"/>
        <v>734.58893303330581</v>
      </c>
      <c r="BH45" s="59">
        <f t="shared" si="8"/>
        <v>1027.9222663666392</v>
      </c>
      <c r="BI45" s="59">
        <f ca="1">AVERAGE(OFFSET($BH$3,0,0,'Données projet'!$E$11+1,1))-AVERAGE(OFFSET($H$3,0,0,'Données projet'!$E$11+1,1))</f>
        <v>490.96084572840579</v>
      </c>
      <c r="BJ45" s="59">
        <f t="shared" si="38"/>
        <v>597.91658789908263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55.749079511611683</v>
      </c>
      <c r="BQ45" s="21">
        <f>EXP(-LN(2)/25)*BQ44+(1-EXP(-LN(2)/25))/(LN(2)/25)*Calculateur!BL45*Calculateur!BN45*VLOOKUP('Données projet'!$B$11,Paramètres!$A$1:$I$89,3,0)*0.475*44/12</f>
        <v>41.428152981477126</v>
      </c>
      <c r="BR45" s="21">
        <f>EXP(-LN(2)/2)*BR44+(1-EXP(-LN(2)/2))/(LN(2)/2)*BL45*BO45*VLOOKUP('Données projet'!$B$11,Paramètres!$A$1:$I$89,3,0)*0.475*44/12</f>
        <v>1.3288802605294768E-2</v>
      </c>
      <c r="BS45" s="22">
        <f t="shared" si="9"/>
        <v>97.190521295694097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35</v>
      </c>
      <c r="BY45" s="12">
        <f>IF('Données projet'!$A$114&gt;35,BY44+BX45-CG44,IF(A45&lt;'Données projet'!$A$114,$BV$205^A45,IF(A45='Données projet'!$A$114,'Données projet'!$B$114,BY44+BX45-CG44)))</f>
        <v>645.99999999999966</v>
      </c>
      <c r="BZ45" s="13">
        <f>BY45*VLOOKUP('Données projet'!$B$12,Paramètres!$A$1:$I$89,3,0)*VLOOKUP('Données projet'!$B$12,Paramètres!$A$1:$I$89,5,0)</f>
        <v>293.92999999999984</v>
      </c>
      <c r="CA45" s="13">
        <f t="shared" si="39"/>
        <v>69.902448442691849</v>
      </c>
      <c r="CB45" s="20">
        <f t="shared" si="10"/>
        <v>633.67484770435465</v>
      </c>
      <c r="CC45" s="59">
        <f t="shared" si="11"/>
        <v>927.00818103768802</v>
      </c>
      <c r="CD45" s="59">
        <f ca="1">AVERAGE(OFFSET($CC$3,0,0,'Données projet'!$E$12+1,1))-AVERAGE(OFFSET($H$3,0,0,'Données projet'!$E$12+1,1))</f>
        <v>516.24288578650703</v>
      </c>
      <c r="CE45" s="59">
        <f t="shared" si="40"/>
        <v>423.99471649102406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58.953669517900451</v>
      </c>
      <c r="CL45" s="21">
        <f>EXP(-LN(2)/25)*CL44+(1-EXP(-LN(2)/25))/(LN(2)/25)*Calculateur!CG45*Calculateur!CI45*VLOOKUP('Données projet'!$B$12,Paramètres!$A$1:$I$89,3,0)*0.475*44/12</f>
        <v>61.067997967129394</v>
      </c>
      <c r="CM45" s="21">
        <f>EXP(-LN(2)/2)*CM44+(1-EXP(-LN(2)/2))/(LN(2)/2)*CG45*CJ45*VLOOKUP('Données projet'!$B$12,Paramètres!$A$1:$I$89,3,0)*0.475*44/12</f>
        <v>2.2233713173463286E-4</v>
      </c>
      <c r="CN45" s="22">
        <f t="shared" si="12"/>
        <v>120.02188982216157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28.6</v>
      </c>
      <c r="CT45" s="12">
        <f>IF('Données projet'!$A$140&gt;35,CT44+CS45-DB44,IF(A45&lt;'Données projet'!$A$140,$CQ$205^A45,IF(A45='Données projet'!$A$140,'Données projet'!$B$140,CT44+CS45-DB44)))</f>
        <v>516.20000000000005</v>
      </c>
      <c r="CU45" s="17">
        <f>CT45*VLOOKUP('Données projet'!$B$13,Paramètres!$A$1:$I$89,3,0)*VLOOKUP('Données projet'!$B$13,Paramètres!$A$1:$I$89,5,0)</f>
        <v>234.87100000000004</v>
      </c>
      <c r="CV45" s="13">
        <f t="shared" si="41"/>
        <v>57.334617555655853</v>
      </c>
      <c r="CW45" s="20">
        <f t="shared" si="13"/>
        <v>508.92478390943393</v>
      </c>
      <c r="CX45" s="59">
        <f t="shared" si="14"/>
        <v>802.25811724276718</v>
      </c>
      <c r="CY45" s="59">
        <f ca="1">AVERAGE(OFFSET($CX$3,0,0,'Données projet'!$E$13+1,1))-AVERAGE(OFFSET($H$3,0,0,'Données projet'!$E$13+1,1))</f>
        <v>404.52284278475219</v>
      </c>
      <c r="CZ45" s="59">
        <f t="shared" si="42"/>
        <v>325.2594475455378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46.822153086216304</v>
      </c>
      <c r="DG45" s="21">
        <f>EXP(-LN(2)/25)*DG44+(1-EXP(-LN(2)/25))/(LN(2)/25)*Calculateur!DB45*Calculateur!DD45*VLOOKUP('Données projet'!$B$13,Paramètres!$A$1:$I$89,3,0)*0.475*44/12</f>
        <v>34.14718157644694</v>
      </c>
      <c r="DH45" s="21">
        <f>EXP(-LN(2)/2)*DH44+(1-EXP(-LN(2)/2))/(LN(2)/2)*DB45*DE45*VLOOKUP('Données projet'!$B$13,Paramètres!$A$1:$I$89,3,0)*0.475*44/12</f>
        <v>1.4841199231981444E-2</v>
      </c>
      <c r="DI45" s="22">
        <f t="shared" si="15"/>
        <v>80.984175861895224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194.18255999999997</v>
      </c>
      <c r="DQ45" s="13">
        <f t="shared" si="43"/>
        <v>48.463482359040015</v>
      </c>
      <c r="DR45" s="20">
        <f t="shared" si="16"/>
        <v>422.60852377532797</v>
      </c>
      <c r="DS45" s="59">
        <f t="shared" si="17"/>
        <v>715.94185710866122</v>
      </c>
      <c r="DT45" s="59">
        <f ca="1">AVERAGE(OFFSET($DS$3,0,0,'Données projet'!$E$14+1,1))-AVERAGE(OFFSET($H$3,0,0,'Données projet'!$E$14+1,1))</f>
        <v>317.76403063971492</v>
      </c>
      <c r="DU45" s="59">
        <f t="shared" si="44"/>
        <v>310.10458233575025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26.242517725016054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26.242517725016054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24.2</v>
      </c>
      <c r="EJ45" s="12">
        <f>IF('Données projet'!$A$192&gt;35,EJ44+EI45-ER44,IF(A45&lt;'Données projet'!$A$192,$EG$205^A45,IF(A45='Données projet'!$A$192,'Données projet'!$B$192,EJ44+EI45-ER44)))</f>
        <v>425.39999999999992</v>
      </c>
      <c r="EK45" s="17">
        <f>EJ45*VLOOKUP('Données projet'!$B$15,Paramètres!$A$1:$I$89,3,0)*VLOOKUP('Données projet'!$B$15,Paramètres!$A$1:$I$89,5,0)</f>
        <v>199.08719999999997</v>
      </c>
      <c r="EL45" s="13">
        <f t="shared" si="45"/>
        <v>49.543508536491395</v>
      </c>
      <c r="EM45" s="20">
        <f t="shared" si="19"/>
        <v>433.03181736772245</v>
      </c>
      <c r="EN45" s="59">
        <f t="shared" si="20"/>
        <v>726.36515070105577</v>
      </c>
      <c r="EO45" s="59">
        <f ca="1">AVERAGE(OFFSET($EN$3,0,0,'Données projet'!$E$15+1,1))-AVERAGE(OFFSET($H$3,0,0,'Données projet'!$E$15+1,1))</f>
        <v>342.49944586217674</v>
      </c>
      <c r="EP45" s="59">
        <f t="shared" si="46"/>
        <v>282.29766600872563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39.403578181646978</v>
      </c>
      <c r="EW45" s="21">
        <f>EXP(-LN(2)/25)*EW44+(1-EXP(-LN(2)/25))/(LN(2)/25)*Calculateur!ER45*Calculateur!ET45*VLOOKUP('Données projet'!$B$15,Paramètres!$A$1:$I$89,3,0)*0.475*44/12</f>
        <v>28.736848911087808</v>
      </c>
      <c r="EX45" s="21">
        <f>EXP(-LN(2)/2)*EX44+(1-EXP(-LN(2)/2))/(LN(2)/2)*ER45*EU45*VLOOKUP('Données projet'!$B$15,Paramètres!$A$1:$I$89,3,0)*0.475*44/12</f>
        <v>1.2936638555722331E-3</v>
      </c>
      <c r="EY45" s="22">
        <f t="shared" si="21"/>
        <v>68.14172075659036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22.4</v>
      </c>
      <c r="FE45" s="12">
        <f>IF('Données projet'!$A$218&gt;35,FE44+FD45-FM44,IF(A45&lt;'Données projet'!$A$218,$FB$205^A45,IF(A45='Données projet'!$A$218,'Données projet'!$B$218,FE44+FD45-FM44)))</f>
        <v>382.79999999999973</v>
      </c>
      <c r="FF45" s="17">
        <f>FE45*VLOOKUP('Données projet'!$B$16,Paramètres!$A$1:$I$89,3,0)*VLOOKUP('Données projet'!$B$16,Paramètres!$A$1:$I$89,5,0)</f>
        <v>179.15039999999988</v>
      </c>
      <c r="FG45" s="13">
        <f t="shared" si="47"/>
        <v>45.133113803437304</v>
      </c>
      <c r="FH45" s="20">
        <f t="shared" si="22"/>
        <v>390.62711987431976</v>
      </c>
      <c r="FI45" s="59">
        <f t="shared" si="23"/>
        <v>683.96045320765302</v>
      </c>
      <c r="FJ45" s="59">
        <f ca="1">AVERAGE(OFFSET($FI$3,0,0,'Données projet'!$E$16+1,1))-AVERAGE(OFFSET($H$3,0,0,'Données projet'!$E$16+1,1))</f>
        <v>304.29617570272939</v>
      </c>
      <c r="FK45" s="59">
        <f t="shared" si="48"/>
        <v>246.20695736161576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18.379056462868316</v>
      </c>
      <c r="FR45" s="21">
        <f>EXP(-LN(2)/25)*FR44+(1-EXP(-LN(2)/25))/(LN(2)/25)*Calculateur!FM45*Calculateur!FO45*VLOOKUP('Données projet'!$B$16,Paramètres!$A$1:$I$89,3,0)*0.475*44/12</f>
        <v>29.342196508413249</v>
      </c>
      <c r="FS45" s="21">
        <f>EXP(-LN(2)/2)*FS44+(1-EXP(-LN(2)/2))/(LN(2)/2)*FM45*FP45*VLOOKUP('Données projet'!$B$16,Paramètres!$A$1:$I$89,3,0)*0.475*44/12</f>
        <v>6.1471770181991257E-2</v>
      </c>
      <c r="FT45" s="22">
        <f t="shared" si="24"/>
        <v>47.782724741463554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17.8</v>
      </c>
      <c r="FZ45" s="12">
        <f>IF('Données projet'!$A$244&gt;35,FZ44+FY45-GH44,IF(A45&lt;'Données projet'!$A$244,$FW$205^A45,IF(A45='Données projet'!$A$244,'Données projet'!$B$244,FZ44+FY45-GH44)))</f>
        <v>320.60000000000025</v>
      </c>
      <c r="GA45" s="17">
        <f>FZ45*VLOOKUP('Données projet'!$B$17,Paramètres!$A$1:$I$89,3,0)*VLOOKUP('Données projet'!$B$17,Paramètres!$A$1:$I$89,5,0)</f>
        <v>191.71880000000016</v>
      </c>
      <c r="GB45" s="13">
        <f t="shared" si="49"/>
        <v>47.919755728135037</v>
      </c>
      <c r="GC45" s="20">
        <f t="shared" si="25"/>
        <v>417.37048455983546</v>
      </c>
      <c r="GD45" s="59">
        <f t="shared" si="26"/>
        <v>710.70381789316878</v>
      </c>
      <c r="GE45" s="59">
        <f ca="1">AVERAGE(OFFSET($GD$3,0,0,'Données projet'!$E$17+1,1))-AVERAGE(OFFSET($H$3,0,0,'Données projet'!$E$17+1,1))</f>
        <v>333.16166938019586</v>
      </c>
      <c r="GF45" s="59">
        <f t="shared" si="50"/>
        <v>286.07945871455388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32.040283268914962</v>
      </c>
      <c r="GM45" s="21">
        <f>EXP(-LN(2)/25)*GM44+(1-EXP(-LN(2)/25))/(LN(2)/25)*Calculateur!GH45*Calculateur!GJ45*VLOOKUP('Données projet'!$B$17,Paramètres!$A$1:$I$89,3,0)*0.475*44/12</f>
        <v>23.366831690328979</v>
      </c>
      <c r="GN45" s="21">
        <f>EXP(-LN(2)/2)*GN44+(1-EXP(-LN(2)/2))/(LN(2)/2)*GH45*GK45*VLOOKUP('Données projet'!$B$17,Paramètres!$A$1:$I$89,3,0)*0.475*44/12</f>
        <v>1.3885325383141972E-2</v>
      </c>
      <c r="GO45" s="21">
        <f t="shared" si="27"/>
        <v>55.421000284627084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15.4</v>
      </c>
      <c r="GU45" s="12">
        <f>IF('Données projet'!$A$270&gt;35,GU44+GT45-HC44,IF(A45&lt;'Données projet'!$A$270,$GR$205^A45,IF(A45='Données projet'!$A$270,'Données projet'!$B$270,GU44+GT45-HC44)))</f>
        <v>282.7999999999999</v>
      </c>
      <c r="GV45" s="17">
        <f>GU45*VLOOKUP('Données projet'!$B$18,Paramètres!$A$1:$I$89,3,0)*VLOOKUP('Données projet'!$B$18,Paramètres!$A$1:$I$89,5,0)</f>
        <v>169.11439999999996</v>
      </c>
      <c r="GW45" s="13">
        <f t="shared" si="51"/>
        <v>42.891618392708978</v>
      </c>
      <c r="GX45" s="20">
        <f t="shared" si="28"/>
        <v>369.24381536730135</v>
      </c>
      <c r="GY45" s="59">
        <f t="shared" si="29"/>
        <v>662.57714870063467</v>
      </c>
      <c r="GZ45" s="59">
        <f ca="1">AVERAGE(OFFSET($GY$3,0,0,'Données projet'!$E$18+1,1))-AVERAGE(OFFSET($H$3,0,0,'Données projet'!$E$18+1,1))</f>
        <v>288.41846134875794</v>
      </c>
      <c r="HA45" s="59">
        <f t="shared" si="52"/>
        <v>248.93951719818972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27.463099944784254</v>
      </c>
      <c r="HH45" s="21">
        <f>EXP(-LN(2)/25)*HH44+(1-EXP(-LN(2)/25))/(LN(2)/25)*Calculateur!HC45*Calculateur!HE45*VLOOKUP('Données projet'!$B$18,Paramètres!$A$1:$I$89,3,0)*0.475*44/12</f>
        <v>20.028712877424844</v>
      </c>
      <c r="HI45" s="21">
        <f>EXP(-LN(2)/2)*HI44+(1-EXP(-LN(2)/2))/(LN(2)/2)*HC45*HF45*VLOOKUP('Données projet'!$B$18,Paramètres!$A$1:$I$89,3,0)*0.475*44/12</f>
        <v>7.6038686621967954E-3</v>
      </c>
      <c r="HJ45" s="22">
        <f t="shared" si="30"/>
        <v>47.499416690871293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269.64423257646359</v>
      </c>
      <c r="T46" s="59">
        <f t="shared" si="34"/>
        <v>161.0819079811821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16.219774365320227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16.219774365320227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12.933333333333337</v>
      </c>
      <c r="AI46" s="13">
        <f>IF('Données projet'!$A$62&gt;35,AI45+AH46-AQ45,IF(A46&lt;'Données projet'!$A$62,$AF$205^A46,IF(A46='Données projet'!$A$62,'Données projet'!$B$62,AI45+AH46-AQ45)))</f>
        <v>288.33333333333337</v>
      </c>
      <c r="AJ46" s="13">
        <f>AI46*VLOOKUP('Données projet'!$B$10,Paramètres!$A$1:$I$89,3,0)*VLOOKUP('Données projet'!$B$10,Paramètres!$A$1:$I$89,5,0)</f>
        <v>179.92000000000002</v>
      </c>
      <c r="AK46" s="13">
        <f t="shared" si="35"/>
        <v>45.304387180011844</v>
      </c>
      <c r="AL46" s="20">
        <f t="shared" si="4"/>
        <v>392.26580767185396</v>
      </c>
      <c r="AM46" s="59">
        <f t="shared" si="5"/>
        <v>685.59914100518722</v>
      </c>
      <c r="AN46" s="59">
        <f ca="1">AVERAGE(OFFSET($AM$3,0,0,'Données projet'!$E$10+1,1))-AVERAGE(OFFSET($H$3,0,0,'Données projet'!$E$10+1,1))</f>
        <v>269.77739619445515</v>
      </c>
      <c r="AO46" s="59">
        <f t="shared" si="36"/>
        <v>347.56964743629885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51.836744293763495</v>
      </c>
      <c r="AV46" s="21">
        <f>EXP(-LN(2)/25)*AV45+(1-EXP(-LN(2)/25))/(LN(2)/25)*Calculateur!AQ46*Calculateur!AS46*VLOOKUP('Données projet'!$B$10,Paramètres!$A$1:$I$89,3,0)*0.475*44/12</f>
        <v>63.978420587588509</v>
      </c>
      <c r="AW46" s="21">
        <f>EXP(-LN(2)/2)*AW45+(1-EXP(-LN(2)/2))/(LN(2)/2)*AQ46*AT46*VLOOKUP('Données projet'!$B$10,Paramètres!$A$1:$I$89,3,0)*0.475*44/12</f>
        <v>2.744275454553179E-4</v>
      </c>
      <c r="AX46" s="21">
        <f t="shared" si="6"/>
        <v>115.81543930889745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24.8</v>
      </c>
      <c r="BD46" s="12">
        <f>IF('Données projet'!$A$88&gt;35,BD45+BC46-BL45,IF(A46&lt;'Données projet'!$A$88,$BA$205^A46,IF(A46='Données projet'!$A$88,'Données projet'!$B$88,BD45+BC46-BL45)))</f>
        <v>636.39999999999975</v>
      </c>
      <c r="BE46" s="13">
        <f>BD46*VLOOKUP('Données projet'!$B$11,Paramètres!$A$1:$I$89,3,0)*VLOOKUP('Données projet'!$B$11,Paramètres!$A$1:$I$89,5,0)</f>
        <v>355.74759999999986</v>
      </c>
      <c r="BF46" s="13">
        <f t="shared" si="37"/>
        <v>82.744877508992289</v>
      </c>
      <c r="BG46" s="20">
        <f t="shared" si="7"/>
        <v>763.70773166149456</v>
      </c>
      <c r="BH46" s="59">
        <f t="shared" si="8"/>
        <v>1057.0410649948278</v>
      </c>
      <c r="BI46" s="59">
        <f ca="1">AVERAGE(OFFSET($BH$3,0,0,'Données projet'!$E$11+1,1))-AVERAGE(OFFSET($H$3,0,0,'Données projet'!$E$11+1,1))</f>
        <v>490.96084572840579</v>
      </c>
      <c r="BJ46" s="59">
        <f t="shared" si="38"/>
        <v>597.91658789908263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54.655874065969904</v>
      </c>
      <c r="BQ46" s="21">
        <f>EXP(-LN(2)/25)*BQ45+(1-EXP(-LN(2)/25))/(LN(2)/25)*Calculateur!BL46*Calculateur!BN46*VLOOKUP('Données projet'!$B$11,Paramètres!$A$1:$I$89,3,0)*0.475*44/12</f>
        <v>40.295297959586755</v>
      </c>
      <c r="BR46" s="21">
        <f>EXP(-LN(2)/2)*BR45+(1-EXP(-LN(2)/2))/(LN(2)/2)*BL46*BO46*VLOOKUP('Données projet'!$B$11,Paramètres!$A$1:$I$89,3,0)*0.475*44/12</f>
        <v>9.39660243605339E-3</v>
      </c>
      <c r="BS46" s="22">
        <f t="shared" si="9"/>
        <v>94.960568627992714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35</v>
      </c>
      <c r="BY46" s="12">
        <f>IF('Données projet'!$A$114&gt;35,BY45+BX46-CG45,IF(A46&lt;'Données projet'!$A$114,$BV$205^A46,IF(A46='Données projet'!$A$114,'Données projet'!$B$114,BY45+BX46-CG45)))</f>
        <v>680.99999999999966</v>
      </c>
      <c r="BZ46" s="13">
        <f>BY46*VLOOKUP('Données projet'!$B$12,Paramètres!$A$1:$I$89,3,0)*VLOOKUP('Données projet'!$B$12,Paramètres!$A$1:$I$89,5,0)</f>
        <v>309.85499999999979</v>
      </c>
      <c r="CA46" s="13">
        <f t="shared" si="39"/>
        <v>73.238547576130316</v>
      </c>
      <c r="CB46" s="20">
        <f t="shared" si="10"/>
        <v>667.22126202842662</v>
      </c>
      <c r="CC46" s="59">
        <f t="shared" si="11"/>
        <v>960.55459536175999</v>
      </c>
      <c r="CD46" s="59">
        <f ca="1">AVERAGE(OFFSET($CC$3,0,0,'Données projet'!$E$12+1,1))-AVERAGE(OFFSET($H$3,0,0,'Données projet'!$E$12+1,1))</f>
        <v>516.24288578650703</v>
      </c>
      <c r="CE46" s="59">
        <f t="shared" si="40"/>
        <v>423.99471649102406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57.797624016842256</v>
      </c>
      <c r="CL46" s="21">
        <f>EXP(-LN(2)/25)*CL45+(1-EXP(-LN(2)/25))/(LN(2)/25)*Calculateur!CG46*Calculateur!CI46*VLOOKUP('Données projet'!$B$12,Paramètres!$A$1:$I$89,3,0)*0.475*44/12</f>
        <v>59.398090351291799</v>
      </c>
      <c r="CM46" s="21">
        <f>EXP(-LN(2)/2)*CM45+(1-EXP(-LN(2)/2))/(LN(2)/2)*CG46*CJ46*VLOOKUP('Données projet'!$B$12,Paramètres!$A$1:$I$89,3,0)*0.475*44/12</f>
        <v>1.5721609355912562E-4</v>
      </c>
      <c r="CN46" s="22">
        <f t="shared" si="12"/>
        <v>117.1958715842276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28.6</v>
      </c>
      <c r="CT46" s="12">
        <f>IF('Données projet'!$A$140&gt;35,CT45+CS46-DB45,IF(A46&lt;'Données projet'!$A$140,$CQ$205^A46,IF(A46='Données projet'!$A$140,'Données projet'!$B$140,CT45+CS46-DB45)))</f>
        <v>544.80000000000007</v>
      </c>
      <c r="CU46" s="17">
        <f>CT46*VLOOKUP('Données projet'!$B$13,Paramètres!$A$1:$I$89,3,0)*VLOOKUP('Données projet'!$B$13,Paramètres!$A$1:$I$89,5,0)</f>
        <v>247.88400000000001</v>
      </c>
      <c r="CV46" s="13">
        <f t="shared" si="41"/>
        <v>60.132607389383942</v>
      </c>
      <c r="CW46" s="20">
        <f t="shared" si="13"/>
        <v>536.46225786984371</v>
      </c>
      <c r="CX46" s="59">
        <f t="shared" si="14"/>
        <v>829.79559120317708</v>
      </c>
      <c r="CY46" s="59">
        <f ca="1">AVERAGE(OFFSET($CX$3,0,0,'Données projet'!$E$13+1,1))-AVERAGE(OFFSET($H$3,0,0,'Données projet'!$E$13+1,1))</f>
        <v>404.52284278475219</v>
      </c>
      <c r="CZ46" s="59">
        <f t="shared" si="42"/>
        <v>325.2594475455378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45.903999222889048</v>
      </c>
      <c r="DG46" s="21">
        <f>EXP(-LN(2)/25)*DG45+(1-EXP(-LN(2)/25))/(LN(2)/25)*Calculateur!DB46*Calculateur!DD46*VLOOKUP('Données projet'!$B$13,Paramètres!$A$1:$I$89,3,0)*0.475*44/12</f>
        <v>33.213425100516766</v>
      </c>
      <c r="DH46" s="21">
        <f>EXP(-LN(2)/2)*DH45+(1-EXP(-LN(2)/2))/(LN(2)/2)*DB46*DE46*VLOOKUP('Données projet'!$B$13,Paramètres!$A$1:$I$89,3,0)*0.475*44/12</f>
        <v>1.049431261787466E-2</v>
      </c>
      <c r="DI46" s="22">
        <f t="shared" si="15"/>
        <v>79.127918636023693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203.00903999999994</v>
      </c>
      <c r="DQ46" s="13">
        <f t="shared" si="43"/>
        <v>50.404887808268619</v>
      </c>
      <c r="DR46" s="20">
        <f t="shared" si="16"/>
        <v>441.36259093273435</v>
      </c>
      <c r="DS46" s="59">
        <f t="shared" si="17"/>
        <v>734.69592426606766</v>
      </c>
      <c r="DT46" s="59">
        <f ca="1">AVERAGE(OFFSET($DS$3,0,0,'Données projet'!$E$14+1,1))-AVERAGE(OFFSET($H$3,0,0,'Données projet'!$E$14+1,1))</f>
        <v>317.76403063971492</v>
      </c>
      <c r="DU46" s="59">
        <f t="shared" si="44"/>
        <v>310.10458233575025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25.727917958783806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25.727917958783806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24.2</v>
      </c>
      <c r="EJ46" s="12">
        <f>IF('Données projet'!$A$192&gt;35,EJ45+EI46-ER45,IF(A46&lt;'Données projet'!$A$192,$EG$205^A46,IF(A46='Données projet'!$A$192,'Données projet'!$B$192,EJ45+EI46-ER45)))</f>
        <v>449.59999999999991</v>
      </c>
      <c r="EK46" s="17">
        <f>EJ46*VLOOKUP('Données projet'!$B$15,Paramètres!$A$1:$I$89,3,0)*VLOOKUP('Données projet'!$B$15,Paramètres!$A$1:$I$89,5,0)</f>
        <v>210.41279999999998</v>
      </c>
      <c r="EL46" s="13">
        <f t="shared" si="45"/>
        <v>52.025782571624553</v>
      </c>
      <c r="EM46" s="20">
        <f t="shared" si="19"/>
        <v>457.08053131224602</v>
      </c>
      <c r="EN46" s="59">
        <f t="shared" si="20"/>
        <v>750.41386464557934</v>
      </c>
      <c r="EO46" s="59">
        <f ca="1">AVERAGE(OFFSET($EN$3,0,0,'Données projet'!$E$15+1,1))-AVERAGE(OFFSET($H$3,0,0,'Données projet'!$E$15+1,1))</f>
        <v>342.49944586217674</v>
      </c>
      <c r="EP46" s="59">
        <f t="shared" si="46"/>
        <v>282.29766600872563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38.630898047314432</v>
      </c>
      <c r="EW46" s="21">
        <f>EXP(-LN(2)/25)*EW45+(1-EXP(-LN(2)/25))/(LN(2)/25)*Calculateur!ER46*Calculateur!ET46*VLOOKUP('Données projet'!$B$15,Paramètres!$A$1:$I$89,3,0)*0.475*44/12</f>
        <v>27.951038266408908</v>
      </c>
      <c r="EX46" s="21">
        <f>EXP(-LN(2)/2)*EX45+(1-EXP(-LN(2)/2))/(LN(2)/2)*ER46*EU46*VLOOKUP('Données projet'!$B$15,Paramètres!$A$1:$I$89,3,0)*0.475*44/12</f>
        <v>9.1475848485106045E-4</v>
      </c>
      <c r="EY46" s="22">
        <f t="shared" si="21"/>
        <v>66.582851072208186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22.4</v>
      </c>
      <c r="FE46" s="12">
        <f>IF('Données projet'!$A$218&gt;35,FE45+FD46-FM45,IF(A46&lt;'Données projet'!$A$218,$FB$205^A46,IF(A46='Données projet'!$A$218,'Données projet'!$B$218,FE45+FD46-FM45)))</f>
        <v>405.1999999999997</v>
      </c>
      <c r="FF46" s="17">
        <f>FE46*VLOOKUP('Données projet'!$B$16,Paramètres!$A$1:$I$89,3,0)*VLOOKUP('Données projet'!$B$16,Paramètres!$A$1:$I$89,5,0)</f>
        <v>189.63359999999989</v>
      </c>
      <c r="FG46" s="13">
        <f t="shared" si="47"/>
        <v>47.458937915304823</v>
      </c>
      <c r="FH46" s="20">
        <f t="shared" si="22"/>
        <v>412.936170202489</v>
      </c>
      <c r="FI46" s="59">
        <f t="shared" si="23"/>
        <v>706.26950353582231</v>
      </c>
      <c r="FJ46" s="59">
        <f ca="1">AVERAGE(OFFSET($FI$3,0,0,'Données projet'!$E$16+1,1))-AVERAGE(OFFSET($H$3,0,0,'Données projet'!$E$16+1,1))</f>
        <v>304.29617570272939</v>
      </c>
      <c r="FK46" s="59">
        <f t="shared" si="48"/>
        <v>246.20695736161576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18.018654375749005</v>
      </c>
      <c r="FR46" s="21">
        <f>EXP(-LN(2)/25)*FR45+(1-EXP(-LN(2)/25))/(LN(2)/25)*Calculateur!FM46*Calculateur!FO46*VLOOKUP('Données projet'!$B$16,Paramètres!$A$1:$I$89,3,0)*0.475*44/12</f>
        <v>28.539832601851636</v>
      </c>
      <c r="FS46" s="21">
        <f>EXP(-LN(2)/2)*FS45+(1-EXP(-LN(2)/2))/(LN(2)/2)*FM46*FP46*VLOOKUP('Données projet'!$B$16,Paramètres!$A$1:$I$89,3,0)*0.475*44/12</f>
        <v>4.3467105547227033E-2</v>
      </c>
      <c r="FT46" s="22">
        <f t="shared" si="24"/>
        <v>46.601954083147866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17.8</v>
      </c>
      <c r="FZ46" s="12">
        <f>IF('Données projet'!$A$244&gt;35,FZ45+FY46-GH45,IF(A46&lt;'Données projet'!$A$244,$FW$205^A46,IF(A46='Données projet'!$A$244,'Données projet'!$B$244,FZ45+FY46-GH45)))</f>
        <v>338.40000000000026</v>
      </c>
      <c r="GA46" s="17">
        <f>FZ46*VLOOKUP('Données projet'!$B$17,Paramètres!$A$1:$I$89,3,0)*VLOOKUP('Données projet'!$B$17,Paramètres!$A$1:$I$89,5,0)</f>
        <v>202.36320000000018</v>
      </c>
      <c r="GB46" s="13">
        <f t="shared" si="49"/>
        <v>50.263171959975224</v>
      </c>
      <c r="GC46" s="20">
        <f t="shared" si="25"/>
        <v>439.99093116362383</v>
      </c>
      <c r="GD46" s="59">
        <f t="shared" si="26"/>
        <v>733.32426449695708</v>
      </c>
      <c r="GE46" s="59">
        <f ca="1">AVERAGE(OFFSET($GD$3,0,0,'Données projet'!$E$17+1,1))-AVERAGE(OFFSET($H$3,0,0,'Données projet'!$E$17+1,1))</f>
        <v>333.16166938019586</v>
      </c>
      <c r="GF46" s="59">
        <f t="shared" si="50"/>
        <v>286.07945871455388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31.411992856654656</v>
      </c>
      <c r="GM46" s="21">
        <f>EXP(-LN(2)/25)*GM45+(1-EXP(-LN(2)/25))/(LN(2)/25)*Calculateur!GH46*Calculateur!GJ46*VLOOKUP('Données projet'!$B$17,Paramètres!$A$1:$I$89,3,0)*0.475*44/12</f>
        <v>22.727864448948662</v>
      </c>
      <c r="GN46" s="21">
        <f>EXP(-LN(2)/2)*GN45+(1-EXP(-LN(2)/2))/(LN(2)/2)*GH46*GK46*VLOOKUP('Données projet'!$B$17,Paramètres!$A$1:$I$89,3,0)*0.475*44/12</f>
        <v>9.8184077374013842E-3</v>
      </c>
      <c r="GO46" s="21">
        <f t="shared" si="27"/>
        <v>54.149675713340713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15.4</v>
      </c>
      <c r="GU46" s="12">
        <f>IF('Données projet'!$A$270&gt;35,GU45+GT46-HC45,IF(A46&lt;'Données projet'!$A$270,$GR$205^A46,IF(A46='Données projet'!$A$270,'Données projet'!$B$270,GU45+GT46-HC45)))</f>
        <v>298.19999999999987</v>
      </c>
      <c r="GV46" s="17">
        <f>GU46*VLOOKUP('Données projet'!$B$18,Paramètres!$A$1:$I$89,3,0)*VLOOKUP('Données projet'!$B$18,Paramètres!$A$1:$I$89,5,0)</f>
        <v>178.32359999999994</v>
      </c>
      <c r="GW46" s="13">
        <f t="shared" si="51"/>
        <v>44.949015186129948</v>
      </c>
      <c r="GX46" s="20">
        <f t="shared" si="28"/>
        <v>388.86647144917623</v>
      </c>
      <c r="GY46" s="59">
        <f t="shared" si="29"/>
        <v>682.19980478250955</v>
      </c>
      <c r="GZ46" s="59">
        <f ca="1">AVERAGE(OFFSET($GY$3,0,0,'Données projet'!$E$18+1,1))-AVERAGE(OFFSET($H$3,0,0,'Données projet'!$E$18+1,1))</f>
        <v>288.41846134875794</v>
      </c>
      <c r="HA46" s="59">
        <f t="shared" si="52"/>
        <v>248.93951719818972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26.924565305703993</v>
      </c>
      <c r="HH46" s="21">
        <f>EXP(-LN(2)/25)*HH45+(1-EXP(-LN(2)/25))/(LN(2)/25)*Calculateur!HC46*Calculateur!HE46*VLOOKUP('Données projet'!$B$18,Paramètres!$A$1:$I$89,3,0)*0.475*44/12</f>
        <v>19.481026670527427</v>
      </c>
      <c r="HI46" s="21">
        <f>EXP(-LN(2)/2)*HI45+(1-EXP(-LN(2)/2))/(LN(2)/2)*HC46*HF46*VLOOKUP('Données projet'!$B$18,Paramètres!$A$1:$I$89,3,0)*0.475*44/12</f>
        <v>5.3767470942912357E-3</v>
      </c>
      <c r="HJ46" s="22">
        <f t="shared" si="30"/>
        <v>46.410968723325709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269.64423257646359</v>
      </c>
      <c r="T47" s="59">
        <f t="shared" si="34"/>
        <v>161.0819079811821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15.901714483101799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15.901714483101799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12.933333333333337</v>
      </c>
      <c r="AI47" s="13">
        <f>IF('Données projet'!$A$62&gt;35,AI46+AH47-AQ46,IF(A47&lt;'Données projet'!$A$62,$AF$205^A47,IF(A47='Données projet'!$A$62,'Données projet'!$B$62,AI46+AH47-AQ46)))</f>
        <v>301.26666666666671</v>
      </c>
      <c r="AJ47" s="13">
        <f>AI47*VLOOKUP('Données projet'!$B$10,Paramètres!$A$1:$I$89,3,0)*VLOOKUP('Données projet'!$B$10,Paramètres!$A$1:$I$89,5,0)</f>
        <v>187.99040000000002</v>
      </c>
      <c r="AK47" s="13">
        <f t="shared" si="35"/>
        <v>47.095384246362833</v>
      </c>
      <c r="AL47" s="20">
        <f t="shared" si="4"/>
        <v>409.44107422908195</v>
      </c>
      <c r="AM47" s="59">
        <f t="shared" si="5"/>
        <v>702.77440756241526</v>
      </c>
      <c r="AN47" s="59">
        <f ca="1">AVERAGE(OFFSET($AM$3,0,0,'Données projet'!$E$10+1,1))-AVERAGE(OFFSET($H$3,0,0,'Données projet'!$E$10+1,1))</f>
        <v>269.77739619445515</v>
      </c>
      <c r="AO47" s="59">
        <f t="shared" si="36"/>
        <v>347.56964743629885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50.820257355454864</v>
      </c>
      <c r="AV47" s="21">
        <f>EXP(-LN(2)/25)*AV46+(1-EXP(-LN(2)/25))/(LN(2)/25)*Calculateur!AQ47*Calculateur!AS47*VLOOKUP('Données projet'!$B$10,Paramètres!$A$1:$I$89,3,0)*0.475*44/12</f>
        <v>62.228927312141984</v>
      </c>
      <c r="AW47" s="21">
        <f>EXP(-LN(2)/2)*AW46+(1-EXP(-LN(2)/2))/(LN(2)/2)*AQ47*AT47*VLOOKUP('Données projet'!$B$10,Paramètres!$A$1:$I$89,3,0)*0.475*44/12</f>
        <v>1.940495783358348E-4</v>
      </c>
      <c r="AX47" s="21">
        <f t="shared" si="6"/>
        <v>113.04937871717519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24.8</v>
      </c>
      <c r="BD47" s="12">
        <f>IF('Données projet'!$A$88&gt;35,BD46+BC47-BL46,IF(A47&lt;'Données projet'!$A$88,$BA$205^A47,IF(A47='Données projet'!$A$88,'Données projet'!$B$88,BD46+BC47-BL46)))</f>
        <v>661.1999999999997</v>
      </c>
      <c r="BE47" s="13">
        <f>BD47*VLOOKUP('Données projet'!$B$11,Paramètres!$A$1:$I$89,3,0)*VLOOKUP('Données projet'!$B$11,Paramètres!$A$1:$I$89,5,0)</f>
        <v>369.61079999999981</v>
      </c>
      <c r="BF47" s="13">
        <f t="shared" si="37"/>
        <v>85.587677206936931</v>
      </c>
      <c r="BG47" s="20">
        <f t="shared" si="7"/>
        <v>792.80401446874805</v>
      </c>
      <c r="BH47" s="59">
        <f t="shared" si="8"/>
        <v>1086.1373478020814</v>
      </c>
      <c r="BI47" s="59">
        <f ca="1">AVERAGE(OFFSET($BH$3,0,0,'Données projet'!$E$11+1,1))-AVERAGE(OFFSET($H$3,0,0,'Données projet'!$E$11+1,1))</f>
        <v>490.96084572840579</v>
      </c>
      <c r="BJ47" s="59">
        <f t="shared" si="38"/>
        <v>597.91658789908263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53.584105712327677</v>
      </c>
      <c r="BQ47" s="21">
        <f>EXP(-LN(2)/25)*BQ46+(1-EXP(-LN(2)/25))/(LN(2)/25)*Calculateur!BL47*Calculateur!BN47*VLOOKUP('Données projet'!$B$11,Paramètres!$A$1:$I$89,3,0)*0.475*44/12</f>
        <v>39.193420917844229</v>
      </c>
      <c r="BR47" s="21">
        <f>EXP(-LN(2)/2)*BR46+(1-EXP(-LN(2)/2))/(LN(2)/2)*BL47*BO47*VLOOKUP('Données projet'!$B$11,Paramètres!$A$1:$I$89,3,0)*0.475*44/12</f>
        <v>6.644401302647384E-3</v>
      </c>
      <c r="BS47" s="22">
        <f t="shared" si="9"/>
        <v>92.784171031474557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35</v>
      </c>
      <c r="BY47" s="12">
        <f>IF('Données projet'!$A$114&gt;35,BY46+BX47-CG46,IF(A47&lt;'Données projet'!$A$114,$BV$205^A47,IF(A47='Données projet'!$A$114,'Données projet'!$B$114,BY46+BX47-CG46)))</f>
        <v>715.99999999999966</v>
      </c>
      <c r="BZ47" s="13">
        <f>BY47*VLOOKUP('Données projet'!$B$12,Paramètres!$A$1:$I$89,3,0)*VLOOKUP('Données projet'!$B$12,Paramètres!$A$1:$I$89,5,0)</f>
        <v>325.7799999999998</v>
      </c>
      <c r="CA47" s="13">
        <f t="shared" si="39"/>
        <v>76.554739226999217</v>
      </c>
      <c r="CB47" s="20">
        <f t="shared" si="10"/>
        <v>700.7330041536901</v>
      </c>
      <c r="CC47" s="59">
        <f t="shared" si="11"/>
        <v>994.06633748702347</v>
      </c>
      <c r="CD47" s="59">
        <f ca="1">AVERAGE(OFFSET($CC$3,0,0,'Données projet'!$E$12+1,1))-AVERAGE(OFFSET($H$3,0,0,'Données projet'!$E$12+1,1))</f>
        <v>516.24288578650703</v>
      </c>
      <c r="CE47" s="59">
        <f t="shared" si="40"/>
        <v>423.99471649102406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56.664247862941679</v>
      </c>
      <c r="CL47" s="21">
        <f>EXP(-LN(2)/25)*CL46+(1-EXP(-LN(2)/25))/(LN(2)/25)*Calculateur!CG47*Calculateur!CI47*VLOOKUP('Données projet'!$B$12,Paramètres!$A$1:$I$89,3,0)*0.475*44/12</f>
        <v>57.77384644702591</v>
      </c>
      <c r="CM47" s="21">
        <f>EXP(-LN(2)/2)*CM46+(1-EXP(-LN(2)/2))/(LN(2)/2)*CG47*CJ47*VLOOKUP('Données projet'!$B$12,Paramètres!$A$1:$I$89,3,0)*0.475*44/12</f>
        <v>1.1116856586731643E-4</v>
      </c>
      <c r="CN47" s="22">
        <f t="shared" si="12"/>
        <v>114.43820547853346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28.6</v>
      </c>
      <c r="CT47" s="12">
        <f>IF('Données projet'!$A$140&gt;35,CT46+CS47-DB46,IF(A47&lt;'Données projet'!$A$140,$CQ$205^A47,IF(A47='Données projet'!$A$140,'Données projet'!$B$140,CT46+CS47-DB46)))</f>
        <v>573.40000000000009</v>
      </c>
      <c r="CU47" s="17">
        <f>CT47*VLOOKUP('Données projet'!$B$13,Paramètres!$A$1:$I$89,3,0)*VLOOKUP('Données projet'!$B$13,Paramètres!$A$1:$I$89,5,0)</f>
        <v>260.89700000000005</v>
      </c>
      <c r="CV47" s="13">
        <f t="shared" si="41"/>
        <v>62.913543764890257</v>
      </c>
      <c r="CW47" s="20">
        <f t="shared" si="13"/>
        <v>563.97003039051731</v>
      </c>
      <c r="CX47" s="59">
        <f t="shared" si="14"/>
        <v>857.30336372385068</v>
      </c>
      <c r="CY47" s="59">
        <f ca="1">AVERAGE(OFFSET($CX$3,0,0,'Données projet'!$E$13+1,1))-AVERAGE(OFFSET($H$3,0,0,'Données projet'!$E$13+1,1))</f>
        <v>404.52284278475219</v>
      </c>
      <c r="CZ47" s="59">
        <f t="shared" si="42"/>
        <v>325.2594475455378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45.003849796803081</v>
      </c>
      <c r="DG47" s="21">
        <f>EXP(-LN(2)/25)*DG46+(1-EXP(-LN(2)/25))/(LN(2)/25)*Calculateur!DB47*Calculateur!DD47*VLOOKUP('Données projet'!$B$13,Paramètres!$A$1:$I$89,3,0)*0.475*44/12</f>
        <v>32.30520224452502</v>
      </c>
      <c r="DH47" s="21">
        <f>EXP(-LN(2)/2)*DH46+(1-EXP(-LN(2)/2))/(LN(2)/2)*DB47*DE47*VLOOKUP('Données projet'!$B$13,Paramètres!$A$1:$I$89,3,0)*0.475*44/12</f>
        <v>7.4205996159907219E-3</v>
      </c>
      <c r="DI47" s="22">
        <f t="shared" si="15"/>
        <v>77.316472640944099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211.83551999999992</v>
      </c>
      <c r="DQ47" s="13">
        <f t="shared" si="43"/>
        <v>52.336489616154928</v>
      </c>
      <c r="DR47" s="20">
        <f t="shared" si="16"/>
        <v>460.09958341480302</v>
      </c>
      <c r="DS47" s="59">
        <f t="shared" si="17"/>
        <v>753.43291674813634</v>
      </c>
      <c r="DT47" s="59">
        <f ca="1">AVERAGE(OFFSET($DS$3,0,0,'Données projet'!$E$14+1,1))-AVERAGE(OFFSET($H$3,0,0,'Données projet'!$E$14+1,1))</f>
        <v>317.76403063971492</v>
      </c>
      <c r="DU47" s="59">
        <f t="shared" si="44"/>
        <v>310.10458233575025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25.223409180092506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25.223409180092506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24.2</v>
      </c>
      <c r="EJ47" s="12">
        <f>IF('Données projet'!$A$192&gt;35,EJ46+EI47-ER46,IF(A47&lt;'Données projet'!$A$192,$EG$205^A47,IF(A47='Données projet'!$A$192,'Données projet'!$B$192,EJ46+EI47-ER46)))</f>
        <v>473.7999999999999</v>
      </c>
      <c r="EK47" s="17">
        <f>EJ47*VLOOKUP('Données projet'!$B$15,Paramètres!$A$1:$I$89,3,0)*VLOOKUP('Données projet'!$B$15,Paramètres!$A$1:$I$89,5,0)</f>
        <v>221.73839999999996</v>
      </c>
      <c r="EL47" s="13">
        <f t="shared" si="45"/>
        <v>54.492545120441747</v>
      </c>
      <c r="EM47" s="20">
        <f t="shared" si="19"/>
        <v>481.10222941810252</v>
      </c>
      <c r="EN47" s="59">
        <f t="shared" si="20"/>
        <v>774.43556275143578</v>
      </c>
      <c r="EO47" s="59">
        <f ca="1">AVERAGE(OFFSET($EN$3,0,0,'Données projet'!$E$15+1,1))-AVERAGE(OFFSET($H$3,0,0,'Données projet'!$E$15+1,1))</f>
        <v>342.49944586217674</v>
      </c>
      <c r="EP47" s="59">
        <f t="shared" si="46"/>
        <v>282.29766600872563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37.873369699127799</v>
      </c>
      <c r="EW47" s="21">
        <f>EXP(-LN(2)/25)*EW46+(1-EXP(-LN(2)/25))/(LN(2)/25)*Calculateur!ER47*Calculateur!ET47*VLOOKUP('Données projet'!$B$15,Paramètres!$A$1:$I$89,3,0)*0.475*44/12</f>
        <v>27.186715655132737</v>
      </c>
      <c r="EX47" s="21">
        <f>EXP(-LN(2)/2)*EX46+(1-EXP(-LN(2)/2))/(LN(2)/2)*ER47*EU47*VLOOKUP('Données projet'!$B$15,Paramètres!$A$1:$I$89,3,0)*0.475*44/12</f>
        <v>6.4683192778611654E-4</v>
      </c>
      <c r="EY47" s="22">
        <f t="shared" si="21"/>
        <v>65.060732186188318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22.4</v>
      </c>
      <c r="FE47" s="12">
        <f>IF('Données projet'!$A$218&gt;35,FE46+FD47-FM46,IF(A47&lt;'Données projet'!$A$218,$FB$205^A47,IF(A47='Données projet'!$A$218,'Données projet'!$B$218,FE46+FD47-FM46)))</f>
        <v>427.59999999999968</v>
      </c>
      <c r="FF47" s="17">
        <f>FE47*VLOOKUP('Données projet'!$B$16,Paramètres!$A$1:$I$89,3,0)*VLOOKUP('Données projet'!$B$16,Paramètres!$A$1:$I$89,5,0)</f>
        <v>200.11679999999987</v>
      </c>
      <c r="FG47" s="13">
        <f t="shared" si="47"/>
        <v>49.769835957926304</v>
      </c>
      <c r="FH47" s="20">
        <f t="shared" si="22"/>
        <v>435.21922429338809</v>
      </c>
      <c r="FI47" s="59">
        <f t="shared" si="23"/>
        <v>728.55255762672141</v>
      </c>
      <c r="FJ47" s="59">
        <f ca="1">AVERAGE(OFFSET($FI$3,0,0,'Données projet'!$E$16+1,1))-AVERAGE(OFFSET($H$3,0,0,'Données projet'!$E$16+1,1))</f>
        <v>304.29617570272939</v>
      </c>
      <c r="FK47" s="59">
        <f t="shared" si="48"/>
        <v>246.20695736161576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17.665319553734534</v>
      </c>
      <c r="FR47" s="21">
        <f>EXP(-LN(2)/25)*FR46+(1-EXP(-LN(2)/25))/(LN(2)/25)*Calculateur!FM47*Calculateur!FO47*VLOOKUP('Données projet'!$B$16,Paramètres!$A$1:$I$89,3,0)*0.475*44/12</f>
        <v>27.759409378509435</v>
      </c>
      <c r="FS47" s="21">
        <f>EXP(-LN(2)/2)*FS46+(1-EXP(-LN(2)/2))/(LN(2)/2)*FM47*FP47*VLOOKUP('Données projet'!$B$16,Paramètres!$A$1:$I$89,3,0)*0.475*44/12</f>
        <v>3.0735885090995636E-2</v>
      </c>
      <c r="FT47" s="22">
        <f t="shared" si="24"/>
        <v>45.455464817334963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17.8</v>
      </c>
      <c r="FZ47" s="12">
        <f>IF('Données projet'!$A$244&gt;35,FZ46+FY47-GH46,IF(A47&lt;'Données projet'!$A$244,$FW$205^A47,IF(A47='Données projet'!$A$244,'Données projet'!$B$244,FZ46+FY47-GH46)))</f>
        <v>356.20000000000027</v>
      </c>
      <c r="GA47" s="17">
        <f>FZ47*VLOOKUP('Données projet'!$B$17,Paramètres!$A$1:$I$89,3,0)*VLOOKUP('Données projet'!$B$17,Paramètres!$A$1:$I$89,5,0)</f>
        <v>213.0076000000002</v>
      </c>
      <c r="GB47" s="13">
        <f t="shared" si="49"/>
        <v>52.592277036887687</v>
      </c>
      <c r="GC47" s="20">
        <f t="shared" si="25"/>
        <v>462.58645250591309</v>
      </c>
      <c r="GD47" s="59">
        <f t="shared" si="26"/>
        <v>755.9197858392464</v>
      </c>
      <c r="GE47" s="59">
        <f ca="1">AVERAGE(OFFSET($GD$3,0,0,'Données projet'!$E$17+1,1))-AVERAGE(OFFSET($H$3,0,0,'Données projet'!$E$17+1,1))</f>
        <v>333.16166938019586</v>
      </c>
      <c r="GF47" s="59">
        <f t="shared" si="50"/>
        <v>286.07945871455388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30.796022836159466</v>
      </c>
      <c r="GM47" s="21">
        <f>EXP(-LN(2)/25)*GM46+(1-EXP(-LN(2)/25))/(LN(2)/25)*Calculateur!GH47*Calculateur!GJ47*VLOOKUP('Données projet'!$B$17,Paramètres!$A$1:$I$89,3,0)*0.475*44/12</f>
        <v>22.106369800385714</v>
      </c>
      <c r="GN47" s="21">
        <f>EXP(-LN(2)/2)*GN46+(1-EXP(-LN(2)/2))/(LN(2)/2)*GH47*GK47*VLOOKUP('Données projet'!$B$17,Paramètres!$A$1:$I$89,3,0)*0.475*44/12</f>
        <v>6.9426626915709859E-3</v>
      </c>
      <c r="GO47" s="21">
        <f t="shared" si="27"/>
        <v>52.909335299236751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15.4</v>
      </c>
      <c r="GU47" s="12">
        <f>IF('Données projet'!$A$270&gt;35,GU46+GT47-HC46,IF(A47&lt;'Données projet'!$A$270,$GR$205^A47,IF(A47='Données projet'!$A$270,'Données projet'!$B$270,GU46+GT47-HC46)))</f>
        <v>313.59999999999985</v>
      </c>
      <c r="GV47" s="17">
        <f>GU47*VLOOKUP('Données projet'!$B$18,Paramètres!$A$1:$I$89,3,0)*VLOOKUP('Données projet'!$B$18,Paramètres!$A$1:$I$89,5,0)</f>
        <v>187.53279999999992</v>
      </c>
      <c r="GW47" s="13">
        <f t="shared" si="51"/>
        <v>46.994075725880812</v>
      </c>
      <c r="GX47" s="20">
        <f t="shared" si="28"/>
        <v>408.46764188924226</v>
      </c>
      <c r="GY47" s="59">
        <f t="shared" si="29"/>
        <v>701.80097522257552</v>
      </c>
      <c r="GZ47" s="59">
        <f ca="1">AVERAGE(OFFSET($GY$3,0,0,'Données projet'!$E$18+1,1))-AVERAGE(OFFSET($H$3,0,0,'Données projet'!$E$18+1,1))</f>
        <v>288.41846134875794</v>
      </c>
      <c r="HA47" s="59">
        <f t="shared" si="52"/>
        <v>248.93951719818972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26.396591002422401</v>
      </c>
      <c r="HH47" s="21">
        <f>EXP(-LN(2)/25)*HH46+(1-EXP(-LN(2)/25))/(LN(2)/25)*Calculateur!HC47*Calculateur!HE47*VLOOKUP('Données projet'!$B$18,Paramètres!$A$1:$I$89,3,0)*0.475*44/12</f>
        <v>18.948316971759187</v>
      </c>
      <c r="HI47" s="21">
        <f>EXP(-LN(2)/2)*HI46+(1-EXP(-LN(2)/2))/(LN(2)/2)*HC47*HF47*VLOOKUP('Données projet'!$B$18,Paramètres!$A$1:$I$89,3,0)*0.475*44/12</f>
        <v>3.8019343310983981E-3</v>
      </c>
      <c r="HJ47" s="22">
        <f t="shared" si="30"/>
        <v>45.348709908512689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269.64423257646359</v>
      </c>
      <c r="T48" s="59">
        <f t="shared" si="34"/>
        <v>161.0819079811821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24.62196484377106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24.62196484377106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12.933333333333337</v>
      </c>
      <c r="AI48" s="13">
        <f>IF('Données projet'!$A$62&gt;35,AI47+AH48-AQ47,IF(A48&lt;'Données projet'!$A$62,$AF$205^A48,IF(A48='Données projet'!$A$62,'Données projet'!$B$62,AI47+AH48-AQ47)))</f>
        <v>314.20000000000005</v>
      </c>
      <c r="AJ48" s="13">
        <f>AI48*VLOOKUP('Données projet'!$B$10,Paramètres!$A$1:$I$89,3,0)*VLOOKUP('Données projet'!$B$10,Paramètres!$A$1:$I$89,5,0)</f>
        <v>196.0608</v>
      </c>
      <c r="AK48" s="13">
        <f t="shared" si="35"/>
        <v>48.877451065142239</v>
      </c>
      <c r="AL48" s="20">
        <f t="shared" si="4"/>
        <v>426.60078727178939</v>
      </c>
      <c r="AM48" s="59">
        <f t="shared" si="5"/>
        <v>719.93412060512264</v>
      </c>
      <c r="AN48" s="59">
        <f ca="1">AVERAGE(OFFSET($AM$3,0,0,'Données projet'!$E$10+1,1))-AVERAGE(OFFSET($H$3,0,0,'Données projet'!$E$10+1,1))</f>
        <v>269.77739619445515</v>
      </c>
      <c r="AO48" s="59">
        <f t="shared" si="36"/>
        <v>347.56964743629885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49.823703106010655</v>
      </c>
      <c r="AV48" s="21">
        <f>EXP(-LN(2)/25)*AV47+(1-EXP(-LN(2)/25))/(LN(2)/25)*Calculateur!AQ48*Calculateur!AS48*VLOOKUP('Données projet'!$B$10,Paramètres!$A$1:$I$89,3,0)*0.475*44/12</f>
        <v>60.527274022314401</v>
      </c>
      <c r="AW48" s="21">
        <f>EXP(-LN(2)/2)*AW47+(1-EXP(-LN(2)/2))/(LN(2)/2)*AQ48*AT48*VLOOKUP('Données projet'!$B$10,Paramètres!$A$1:$I$89,3,0)*0.475*44/12</f>
        <v>1.3721377272765895E-4</v>
      </c>
      <c r="AX48" s="21">
        <f t="shared" si="6"/>
        <v>110.35111434209779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686</v>
      </c>
      <c r="BB48" s="12">
        <f>VLOOKUP(A48,'Données projet'!$A$87:$I$107,9,0)</f>
        <v>24.8</v>
      </c>
      <c r="BC48" s="12">
        <f t="array" ref="BC48">INDEX(BB:BB,MIN(IF(ISNUMBER(BB48:BB244),ROW(BB48:BB244),"")))</f>
        <v>24.8</v>
      </c>
      <c r="BD48" s="12">
        <f>IF('Données projet'!$A$88&gt;35,BD47+BC48-BL47,IF(A48&lt;'Données projet'!$A$88,$BA$205^A48,IF(A48='Données projet'!$A$88,'Données projet'!$B$88,BD47+BC48-BL47)))</f>
        <v>685.99999999999966</v>
      </c>
      <c r="BE48" s="13">
        <f>BD48*VLOOKUP('Données projet'!$B$11,Paramètres!$A$1:$I$89,3,0)*VLOOKUP('Données projet'!$B$11,Paramètres!$A$1:$I$89,5,0)</f>
        <v>383.47399999999982</v>
      </c>
      <c r="BF48" s="13">
        <f t="shared" si="37"/>
        <v>88.418089567872116</v>
      </c>
      <c r="BG48" s="20">
        <f t="shared" si="7"/>
        <v>821.87872266404372</v>
      </c>
      <c r="BH48" s="59">
        <f t="shared" si="8"/>
        <v>1115.2120559973771</v>
      </c>
      <c r="BI48" s="59">
        <f ca="1">AVERAGE(OFFSET($BH$3,0,0,'Données projet'!$E$11+1,1))-AVERAGE(OFFSET($H$3,0,0,'Données projet'!$E$11+1,1))</f>
        <v>490.96084572840579</v>
      </c>
      <c r="BJ48" s="59">
        <f t="shared" si="38"/>
        <v>597.91658789908263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64</v>
      </c>
      <c r="BM48" s="16">
        <f>IF(ISNA(VLOOKUP(A48,'Données projet'!$A$87:$I$107,5,0)),0%,VLOOKUP(A48,'Données projet'!$A$87:$I$107,5,0)*VLOOKUP('Données projet'!$B$11,Paramètres!$A$1:$I$89,7,0))</f>
        <v>0.55000000000000004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78.635897559178972</v>
      </c>
      <c r="BQ48" s="21">
        <f>EXP(-LN(2)/25)*BQ47+(1-EXP(-LN(2)/25))/(LN(2)/25)*Calculateur!BL48*Calculateur!BN48*VLOOKUP('Données projet'!$B$11,Paramètres!$A$1:$I$89,3,0)*0.475*44/12</f>
        <v>38.121674761753347</v>
      </c>
      <c r="BR48" s="21">
        <f>EXP(-LN(2)/2)*BR47+(1-EXP(-LN(2)/2))/(LN(2)/2)*BL48*BO48*VLOOKUP('Données projet'!$B$11,Paramètres!$A$1:$I$89,3,0)*0.475*44/12</f>
        <v>4.698301218026695E-3</v>
      </c>
      <c r="BS48" s="22">
        <f t="shared" si="9"/>
        <v>116.76227062215035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751</v>
      </c>
      <c r="BW48" s="12">
        <f>VLOOKUP(A48,'Données projet'!$A$113:$I$133,9,0)</f>
        <v>35</v>
      </c>
      <c r="BX48" s="12">
        <f t="array" ref="BX48">INDEX(BW:BW,MIN(IF(ISNUMBER(BW48:BW244),ROW(BW48:BW244),"")))</f>
        <v>35</v>
      </c>
      <c r="BY48" s="12">
        <f>IF('Données projet'!$A$114&gt;35,BY47+BX48-CG47,IF(A48&lt;'Données projet'!$A$114,$BV$205^A48,IF(A48='Données projet'!$A$114,'Données projet'!$B$114,BY47+BX48-CG47)))</f>
        <v>750.99999999999966</v>
      </c>
      <c r="BZ48" s="13">
        <f>BY48*VLOOKUP('Données projet'!$B$12,Paramètres!$A$1:$I$89,3,0)*VLOOKUP('Données projet'!$B$12,Paramètres!$A$1:$I$89,5,0)</f>
        <v>341.70499999999981</v>
      </c>
      <c r="CA48" s="13">
        <f t="shared" si="39"/>
        <v>79.852107597833751</v>
      </c>
      <c r="CB48" s="20">
        <f t="shared" si="10"/>
        <v>734.21196239956009</v>
      </c>
      <c r="CC48" s="59">
        <f t="shared" si="11"/>
        <v>1027.5452957328935</v>
      </c>
      <c r="CD48" s="59">
        <f ca="1">AVERAGE(OFFSET($CC$3,0,0,'Données projet'!$E$12+1,1))-AVERAGE(OFFSET($H$3,0,0,'Données projet'!$E$12+1,1))</f>
        <v>516.24288578650703</v>
      </c>
      <c r="CE48" s="59">
        <f t="shared" si="40"/>
        <v>423.99471649102406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78</v>
      </c>
      <c r="CH48" s="16">
        <f>IF(ISNA(VLOOKUP(A48,'Données projet'!$A$113:$I$133,5,0)),0%,VLOOKUP(A48,'Données projet'!$A$113:$I$133,5,0)*VLOOKUP('Données projet'!$B$12,Paramètres!$A$1:$I$89,7,0))</f>
        <v>0.55000000000000004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81.446971412080003</v>
      </c>
      <c r="CL48" s="21">
        <f>EXP(-LN(2)/25)*CL47+(1-EXP(-LN(2)/25))/(LN(2)/25)*Calculateur!CG48*Calculateur!CI48*VLOOKUP('Données projet'!$B$12,Paramètres!$A$1:$I$89,3,0)*0.475*44/12</f>
        <v>56.194017577737448</v>
      </c>
      <c r="CM48" s="21">
        <f>EXP(-LN(2)/2)*CM47+(1-EXP(-LN(2)/2))/(LN(2)/2)*CG48*CJ48*VLOOKUP('Données projet'!$B$12,Paramètres!$A$1:$I$89,3,0)*0.475*44/12</f>
        <v>7.8608046779562812E-5</v>
      </c>
      <c r="CN48" s="22">
        <f t="shared" si="12"/>
        <v>137.64106759786424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602</v>
      </c>
      <c r="CR48" s="12">
        <f>VLOOKUP(A48,'Données projet'!$A$139:$I$159,9,0)</f>
        <v>28.6</v>
      </c>
      <c r="CS48" s="12">
        <f t="array" ref="CS48">INDEX(CR:CR,MIN(IF(ISNUMBER(CR48:CR244),ROW(CR48:CR244),"")))</f>
        <v>28.6</v>
      </c>
      <c r="CT48" s="12">
        <f>IF('Données projet'!$A$140&gt;35,CT47+CS48-DB47,IF(A48&lt;'Données projet'!$A$140,$CQ$205^A48,IF(A48='Données projet'!$A$140,'Données projet'!$B$140,CT47+CS48-DB47)))</f>
        <v>602.00000000000011</v>
      </c>
      <c r="CU48" s="17">
        <f>CT48*VLOOKUP('Données projet'!$B$13,Paramètres!$A$1:$I$89,3,0)*VLOOKUP('Données projet'!$B$13,Paramètres!$A$1:$I$89,5,0)</f>
        <v>273.91000000000003</v>
      </c>
      <c r="CV48" s="13">
        <f t="shared" si="41"/>
        <v>65.678374335500266</v>
      </c>
      <c r="CW48" s="20">
        <f t="shared" si="13"/>
        <v>591.44975196766302</v>
      </c>
      <c r="CX48" s="59">
        <f t="shared" si="14"/>
        <v>884.78308530099639</v>
      </c>
      <c r="CY48" s="59">
        <f ca="1">AVERAGE(OFFSET($CX$3,0,0,'Données projet'!$E$13+1,1))-AVERAGE(OFFSET($H$3,0,0,'Données projet'!$E$13+1,1))</f>
        <v>404.52284278475219</v>
      </c>
      <c r="CZ48" s="59">
        <f t="shared" si="42"/>
        <v>325.2594475455378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65</v>
      </c>
      <c r="DC48" s="16">
        <f>IF(ISNA(VLOOKUP(A48,'Données projet'!$A$139:$I$159,5,0)),0%,VLOOKUP(A48,'Données projet'!$A$139:$I$159,5,0)*VLOOKUP('Données projet'!$B$13,Paramètres!$A$1:$I$89,7,0))</f>
        <v>0.55000000000000004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65.699580825219144</v>
      </c>
      <c r="DG48" s="21">
        <f>EXP(-LN(2)/25)*DG47+(1-EXP(-LN(2)/25))/(LN(2)/25)*Calculateur!DB48*Calculateur!DD48*VLOOKUP('Données projet'!$B$13,Paramètres!$A$1:$I$89,3,0)*0.475*44/12</f>
        <v>31.421814790291734</v>
      </c>
      <c r="DH48" s="21">
        <f>EXP(-LN(2)/2)*DH47+(1-EXP(-LN(2)/2))/(LN(2)/2)*DB48*DE48*VLOOKUP('Données projet'!$B$13,Paramètres!$A$1:$I$89,3,0)*0.475*44/12</f>
        <v>5.2471563089373299E-3</v>
      </c>
      <c r="DI48" s="22">
        <f t="shared" si="15"/>
        <v>97.126642771819817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220.66199999999995</v>
      </c>
      <c r="DQ48" s="13">
        <f t="shared" si="43"/>
        <v>54.258742979954953</v>
      </c>
      <c r="DR48" s="20">
        <f t="shared" si="16"/>
        <v>478.82029402342147</v>
      </c>
      <c r="DS48" s="59">
        <f t="shared" si="17"/>
        <v>772.15362735675478</v>
      </c>
      <c r="DT48" s="59">
        <f ca="1">AVERAGE(OFFSET($DS$3,0,0,'Données projet'!$E$14+1,1))-AVERAGE(OFFSET($H$3,0,0,'Données projet'!$E$14+1,1))</f>
        <v>317.76403063971492</v>
      </c>
      <c r="DU48" s="59">
        <f t="shared" si="44"/>
        <v>310.10458233575025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35.985515385198241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35.985515385198241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498</v>
      </c>
      <c r="EH48" s="12">
        <f>VLOOKUP(A48,'Données projet'!$A$191:$I$211,9,0)</f>
        <v>24.2</v>
      </c>
      <c r="EI48" s="12">
        <f t="array" ref="EI48">INDEX(EH:EH,MIN(IF(ISNUMBER(EH48:EH244),ROW(EH48:EH244),"")))</f>
        <v>24.2</v>
      </c>
      <c r="EJ48" s="12">
        <f>IF('Données projet'!$A$192&gt;35,EJ47+EI48-ER47,IF(A48&lt;'Données projet'!$A$192,$EG$205^A48,IF(A48='Données projet'!$A$192,'Données projet'!$B$192,EJ47+EI48-ER47)))</f>
        <v>497.99999999999989</v>
      </c>
      <c r="EK48" s="17">
        <f>EJ48*VLOOKUP('Données projet'!$B$15,Paramètres!$A$1:$I$89,3,0)*VLOOKUP('Données projet'!$B$15,Paramètres!$A$1:$I$89,5,0)</f>
        <v>233.06399999999994</v>
      </c>
      <c r="EL48" s="13">
        <f t="shared" si="45"/>
        <v>56.944678836622806</v>
      </c>
      <c r="EM48" s="20">
        <f t="shared" si="19"/>
        <v>505.09844897378457</v>
      </c>
      <c r="EN48" s="59">
        <f t="shared" si="20"/>
        <v>798.43178230711783</v>
      </c>
      <c r="EO48" s="59">
        <f ca="1">AVERAGE(OFFSET($EN$3,0,0,'Données projet'!$E$15+1,1))-AVERAGE(OFFSET($H$3,0,0,'Données projet'!$E$15+1,1))</f>
        <v>342.49944586217674</v>
      </c>
      <c r="EP48" s="59">
        <f t="shared" si="46"/>
        <v>282.29766600872563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63</v>
      </c>
      <c r="ES48" s="16">
        <f>IF(ISNA(VLOOKUP(A48,'Données projet'!$A$191:$I$211,5,0)),0%,VLOOKUP(A48,'Données projet'!$A$191:$I$211,5,0)*VLOOKUP('Données projet'!$B$15,Paramètres!$A$1:$I$89,7,0))</f>
        <v>0.55000000000000004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58.642530542101113</v>
      </c>
      <c r="EW48" s="21">
        <f>EXP(-LN(2)/25)*EW47+(1-EXP(-LN(2)/25))/(LN(2)/25)*Calculateur!ER48*Calculateur!ET48*VLOOKUP('Données projet'!$B$15,Paramètres!$A$1:$I$89,3,0)*0.475*44/12</f>
        <v>26.443293485855893</v>
      </c>
      <c r="EX48" s="21">
        <f>EXP(-LN(2)/2)*EX47+(1-EXP(-LN(2)/2))/(LN(2)/2)*ER48*EU48*VLOOKUP('Données projet'!$B$15,Paramètres!$A$1:$I$89,3,0)*0.475*44/12</f>
        <v>4.5737924242553022E-4</v>
      </c>
      <c r="EY48" s="22">
        <f t="shared" si="21"/>
        <v>85.086281407199422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450</v>
      </c>
      <c r="FC48" s="12">
        <f>VLOOKUP(A48,'Données projet'!$A$217:$I$237,9,0)</f>
        <v>22.4</v>
      </c>
      <c r="FD48" s="12">
        <f t="array" ref="FD48">INDEX(FC:FC,MIN(IF(ISNUMBER(FC48:FC244),ROW(FC48:FC244),"")))</f>
        <v>22.4</v>
      </c>
      <c r="FE48" s="12">
        <f>IF('Données projet'!$A$218&gt;35,FE47+FD48-FM47,IF(A48&lt;'Données projet'!$A$218,$FB$205^A48,IF(A48='Données projet'!$A$218,'Données projet'!$B$218,FE47+FD48-FM47)))</f>
        <v>449.99999999999966</v>
      </c>
      <c r="FF48" s="17">
        <f>FE48*VLOOKUP('Données projet'!$B$16,Paramètres!$A$1:$I$89,3,0)*VLOOKUP('Données projet'!$B$16,Paramètres!$A$1:$I$89,5,0)</f>
        <v>210.59999999999982</v>
      </c>
      <c r="FG48" s="13">
        <f t="shared" si="47"/>
        <v>52.066679014659918</v>
      </c>
      <c r="FH48" s="20">
        <f t="shared" si="22"/>
        <v>457.47779928386564</v>
      </c>
      <c r="FI48" s="59">
        <f t="shared" si="23"/>
        <v>750.81113261719895</v>
      </c>
      <c r="FJ48" s="59">
        <f ca="1">AVERAGE(OFFSET($FI$3,0,0,'Données projet'!$E$16+1,1))-AVERAGE(OFFSET($H$3,0,0,'Données projet'!$E$16+1,1))</f>
        <v>304.29617570272939</v>
      </c>
      <c r="FK48" s="59">
        <f t="shared" si="48"/>
        <v>246.20695736161576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56</v>
      </c>
      <c r="FN48" s="16">
        <f>IF(ISNA(VLOOKUP(A48,'Données projet'!$A$217:$I$237,5,0)),0%,VLOOKUP(A48,'Données projet'!$A$217:$I$237,5,0)*VLOOKUP('Données projet'!$B$16,Paramètres!$A$1:$I$89,7,0))</f>
        <v>0.55000000000000004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36.440544098554511</v>
      </c>
      <c r="FR48" s="21">
        <f>EXP(-LN(2)/25)*FR47+(1-EXP(-LN(2)/25))/(LN(2)/25)*Calculateur!FM48*Calculateur!FO48*VLOOKUP('Données projet'!$B$16,Paramètres!$A$1:$I$89,3,0)*0.475*44/12</f>
        <v>27.000326869250202</v>
      </c>
      <c r="FS48" s="21">
        <f>EXP(-LN(2)/2)*FS47+(1-EXP(-LN(2)/2))/(LN(2)/2)*FM48*FP48*VLOOKUP('Données projet'!$B$16,Paramètres!$A$1:$I$89,3,0)*0.475*44/12</f>
        <v>2.173355277361352E-2</v>
      </c>
      <c r="FT48" s="22">
        <f t="shared" si="24"/>
        <v>63.462604520578324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374</v>
      </c>
      <c r="FX48" s="12">
        <f>VLOOKUP(A48,'Données projet'!$A$243:$I$263,9,0)</f>
        <v>17.8</v>
      </c>
      <c r="FY48" s="12">
        <f t="array" ref="FY48">INDEX(FX:FX,MIN(IF(ISNUMBER(FX48:FX244),ROW(FX48:FX244),"")))</f>
        <v>17.8</v>
      </c>
      <c r="FZ48" s="12">
        <f>IF('Données projet'!$A$244&gt;35,FZ47+FY48-GH47,IF(A48&lt;'Données projet'!$A$244,$FW$205^A48,IF(A48='Données projet'!$A$244,'Données projet'!$B$244,FZ47+FY48-GH47)))</f>
        <v>374.00000000000028</v>
      </c>
      <c r="GA48" s="17">
        <f>FZ48*VLOOKUP('Données projet'!$B$17,Paramètres!$A$1:$I$89,3,0)*VLOOKUP('Données projet'!$B$17,Paramètres!$A$1:$I$89,5,0)</f>
        <v>223.65200000000019</v>
      </c>
      <c r="GB48" s="13">
        <f t="shared" si="49"/>
        <v>54.907867720650273</v>
      </c>
      <c r="GC48" s="20">
        <f t="shared" si="25"/>
        <v>485.15843628013289</v>
      </c>
      <c r="GD48" s="59">
        <f t="shared" si="26"/>
        <v>778.4917696134662</v>
      </c>
      <c r="GE48" s="59">
        <f ca="1">AVERAGE(OFFSET($GD$3,0,0,'Données projet'!$E$17+1,1))-AVERAGE(OFFSET($H$3,0,0,'Données projet'!$E$17+1,1))</f>
        <v>333.16166938019586</v>
      </c>
      <c r="GF48" s="59">
        <f t="shared" si="50"/>
        <v>286.07945871455388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49</v>
      </c>
      <c r="GI48" s="16">
        <f>IF(ISNA(VLOOKUP(A48,'Données projet'!$A$243:$I$263,5,0)),0%,VLOOKUP(A48,'Données projet'!$A$243:$I$263,5,0)*VLOOKUP('Données projet'!$B$17,Paramètres!$A$1:$I$89,7,0))</f>
        <v>0.45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47.6840778650418</v>
      </c>
      <c r="GM48" s="21">
        <f>EXP(-LN(2)/25)*GM47+(1-EXP(-LN(2)/25))/(LN(2)/25)*Calculateur!GH48*Calculateur!GJ48*VLOOKUP('Données projet'!$B$17,Paramètres!$A$1:$I$89,3,0)*0.475*44/12</f>
        <v>21.501869955670703</v>
      </c>
      <c r="GN48" s="21">
        <f>EXP(-LN(2)/2)*GN47+(1-EXP(-LN(2)/2))/(LN(2)/2)*GH48*GK48*VLOOKUP('Données projet'!$B$17,Paramètres!$A$1:$I$89,3,0)*0.475*44/12</f>
        <v>4.9092038687006921E-3</v>
      </c>
      <c r="GO48" s="21">
        <f t="shared" si="27"/>
        <v>69.190857024581206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329</v>
      </c>
      <c r="GS48" s="12">
        <f>VLOOKUP(A48,'Données projet'!$A$269:$I$289,9,0)</f>
        <v>15.4</v>
      </c>
      <c r="GT48" s="12">
        <f t="array" ref="GT48">INDEX(GS:GS,MIN(IF(ISNUMBER(GS48:GS244),ROW(GS48:GS244),"")))</f>
        <v>15.4</v>
      </c>
      <c r="GU48" s="12">
        <f>IF('Données projet'!$A$270&gt;35,GU47+GT48-HC47,IF(A48&lt;'Données projet'!$A$270,$GR$205^A48,IF(A48='Données projet'!$A$270,'Données projet'!$B$270,GU47+GT48-HC47)))</f>
        <v>328.99999999999983</v>
      </c>
      <c r="GV48" s="17">
        <f>GU48*VLOOKUP('Données projet'!$B$18,Paramètres!$A$1:$I$89,3,0)*VLOOKUP('Données projet'!$B$18,Paramètres!$A$1:$I$89,5,0)</f>
        <v>196.7419999999999</v>
      </c>
      <c r="GW48" s="13">
        <f t="shared" si="51"/>
        <v>49.027474951150033</v>
      </c>
      <c r="GX48" s="20">
        <f t="shared" si="28"/>
        <v>428.04850220658614</v>
      </c>
      <c r="GY48" s="59">
        <f t="shared" si="29"/>
        <v>721.38183553991939</v>
      </c>
      <c r="GZ48" s="59">
        <f ca="1">AVERAGE(OFFSET($GY$3,0,0,'Données projet'!$E$18+1,1))-AVERAGE(OFFSET($H$3,0,0,'Données projet'!$E$18+1,1))</f>
        <v>288.41846134875794</v>
      </c>
      <c r="HA48" s="59">
        <f t="shared" si="52"/>
        <v>248.93951719818972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42</v>
      </c>
      <c r="HD48" s="16">
        <f>IF(ISNA(VLOOKUP(A48,'Données projet'!$A$269:$I$289,5,0)),0%,VLOOKUP(A48,'Données projet'!$A$269:$I$289,5,0)*VLOOKUP('Données projet'!$B$18,Paramètres!$A$1:$I$89,7,0))</f>
        <v>0.45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40.872066741464408</v>
      </c>
      <c r="HH48" s="21">
        <f>EXP(-LN(2)/25)*HH47+(1-EXP(-LN(2)/25))/(LN(2)/25)*Calculateur!HC48*Calculateur!HE48*VLOOKUP('Données projet'!$B$18,Paramètres!$A$1:$I$89,3,0)*0.475*44/12</f>
        <v>18.430174247717751</v>
      </c>
      <c r="HI48" s="21">
        <f>EXP(-LN(2)/2)*HI47+(1-EXP(-LN(2)/2))/(LN(2)/2)*HC48*HF48*VLOOKUP('Données projet'!$B$18,Paramètres!$A$1:$I$89,3,0)*0.475*44/12</f>
        <v>2.6883735471456183E-3</v>
      </c>
      <c r="HJ48" s="22">
        <f t="shared" si="30"/>
        <v>59.304929362729304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269.64423257646359</v>
      </c>
      <c r="T49" s="59">
        <f t="shared" si="34"/>
        <v>161.0819079811821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24.139143131100369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24.139143131100369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12.933333333333337</v>
      </c>
      <c r="AI49" s="13">
        <f>IF('Données projet'!$A$62&gt;35,AI48+AH49-AQ48,IF(A49&lt;'Données projet'!$A$62,$AF$205^A49,IF(A49='Données projet'!$A$62,'Données projet'!$B$62,AI48+AH49-AQ48)))</f>
        <v>327.13333333333338</v>
      </c>
      <c r="AJ49" s="13">
        <f>AI49*VLOOKUP('Données projet'!$B$10,Paramètres!$A$1:$I$89,3,0)*VLOOKUP('Données projet'!$B$10,Paramètres!$A$1:$I$89,5,0)</f>
        <v>204.13120000000004</v>
      </c>
      <c r="AK49" s="13">
        <f t="shared" si="35"/>
        <v>50.650997272003906</v>
      </c>
      <c r="AL49" s="20">
        <f t="shared" si="4"/>
        <v>443.74566024874019</v>
      </c>
      <c r="AM49" s="59">
        <f t="shared" si="5"/>
        <v>737.07899358207351</v>
      </c>
      <c r="AN49" s="59">
        <f ca="1">AVERAGE(OFFSET($AM$3,0,0,'Données projet'!$E$10+1,1))-AVERAGE(OFFSET($H$3,0,0,'Données projet'!$E$10+1,1))</f>
        <v>269.77739619445515</v>
      </c>
      <c r="AO49" s="59">
        <f t="shared" si="36"/>
        <v>347.56964743629885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48.84669067755997</v>
      </c>
      <c r="AV49" s="21">
        <f>EXP(-LN(2)/25)*AV48+(1-EXP(-LN(2)/25))/(LN(2)/25)*Calculateur!AQ49*Calculateur!AS49*VLOOKUP('Données projet'!$B$10,Paramètres!$A$1:$I$89,3,0)*0.475*44/12</f>
        <v>58.872152531183211</v>
      </c>
      <c r="AW49" s="21">
        <f>EXP(-LN(2)/2)*AW48+(1-EXP(-LN(2)/2))/(LN(2)/2)*AQ49*AT49*VLOOKUP('Données projet'!$B$10,Paramètres!$A$1:$I$89,3,0)*0.475*44/12</f>
        <v>9.70247891679174E-5</v>
      </c>
      <c r="AX49" s="21">
        <f t="shared" si="6"/>
        <v>107.71894023353235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20.399999999999999</v>
      </c>
      <c r="BD49" s="12">
        <f>IF('Données projet'!$A$88&gt;35,BD48+BC49-BL48,IF(A49&lt;'Données projet'!$A$88,$BA$205^A49,IF(A49='Données projet'!$A$88,'Données projet'!$B$88,BD48+BC49-BL48)))</f>
        <v>642.39999999999964</v>
      </c>
      <c r="BE49" s="13">
        <f>BD49*VLOOKUP('Données projet'!$B$11,Paramètres!$A$1:$I$89,3,0)*VLOOKUP('Données projet'!$B$11,Paramètres!$A$1:$I$89,5,0)</f>
        <v>359.10159999999985</v>
      </c>
      <c r="BF49" s="13">
        <f t="shared" si="37"/>
        <v>83.433815871723468</v>
      </c>
      <c r="BG49" s="20">
        <f t="shared" si="7"/>
        <v>770.74918264325152</v>
      </c>
      <c r="BH49" s="59">
        <f t="shared" si="8"/>
        <v>1064.0825159765848</v>
      </c>
      <c r="BI49" s="59">
        <f ca="1">AVERAGE(OFFSET($BH$3,0,0,'Données projet'!$E$11+1,1))-AVERAGE(OFFSET($H$3,0,0,'Données projet'!$E$11+1,1))</f>
        <v>490.96084572840579</v>
      </c>
      <c r="BJ49" s="59">
        <f t="shared" si="38"/>
        <v>597.91658789908263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77.09389557120501</v>
      </c>
      <c r="BQ49" s="21">
        <f>EXP(-LN(2)/25)*BQ48+(1-EXP(-LN(2)/25))/(LN(2)/25)*Calculateur!BL49*Calculateur!BN49*VLOOKUP('Données projet'!$B$11,Paramètres!$A$1:$I$89,3,0)*0.475*44/12</f>
        <v>37.079235560661452</v>
      </c>
      <c r="BR49" s="21">
        <f>EXP(-LN(2)/2)*BR48+(1-EXP(-LN(2)/2))/(LN(2)/2)*BL49*BO49*VLOOKUP('Données projet'!$B$11,Paramètres!$A$1:$I$89,3,0)*0.475*44/12</f>
        <v>3.322200651323692E-3</v>
      </c>
      <c r="BS49" s="22">
        <f t="shared" si="9"/>
        <v>114.17645333251778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31.2</v>
      </c>
      <c r="BY49" s="12">
        <f>IF('Données projet'!$A$114&gt;35,BY48+BX49-CG48,IF(A49&lt;'Données projet'!$A$114,$BV$205^A49,IF(A49='Données projet'!$A$114,'Données projet'!$B$114,BY48+BX49-CG48)))</f>
        <v>704.1999999999997</v>
      </c>
      <c r="BZ49" s="13">
        <f>BY49*VLOOKUP('Données projet'!$B$12,Paramètres!$A$1:$I$89,3,0)*VLOOKUP('Données projet'!$B$12,Paramètres!$A$1:$I$89,5,0)</f>
        <v>320.41099999999989</v>
      </c>
      <c r="CA49" s="13">
        <f t="shared" si="39"/>
        <v>75.43886381651366</v>
      </c>
      <c r="CB49" s="20">
        <f t="shared" si="10"/>
        <v>689.43851281376101</v>
      </c>
      <c r="CC49" s="59">
        <f t="shared" si="11"/>
        <v>982.77184614709427</v>
      </c>
      <c r="CD49" s="59">
        <f ca="1">AVERAGE(OFFSET($CC$3,0,0,'Données projet'!$E$12+1,1))-AVERAGE(OFFSET($H$3,0,0,'Données projet'!$E$12+1,1))</f>
        <v>516.24288578650703</v>
      </c>
      <c r="CE49" s="59">
        <f t="shared" si="40"/>
        <v>423.99471649102406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79.849845980436399</v>
      </c>
      <c r="CL49" s="21">
        <f>EXP(-LN(2)/25)*CL48+(1-EXP(-LN(2)/25))/(LN(2)/25)*Calculateur!CG49*Calculateur!CI49*VLOOKUP('Données projet'!$B$12,Paramètres!$A$1:$I$89,3,0)*0.475*44/12</f>
        <v>54.657389211959263</v>
      </c>
      <c r="CM49" s="21">
        <f>EXP(-LN(2)/2)*CM48+(1-EXP(-LN(2)/2))/(LN(2)/2)*CG49*CJ49*VLOOKUP('Données projet'!$B$12,Paramètres!$A$1:$I$89,3,0)*0.475*44/12</f>
        <v>5.5584282933658214E-5</v>
      </c>
      <c r="CN49" s="22">
        <f t="shared" si="12"/>
        <v>134.50729077667859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25.4</v>
      </c>
      <c r="CT49" s="12">
        <f>IF('Données projet'!$A$140&gt;35,CT48+CS49-DB48,IF(A49&lt;'Données projet'!$A$140,$CQ$205^A49,IF(A49='Données projet'!$A$140,'Données projet'!$B$140,CT48+CS49-DB48)))</f>
        <v>562.40000000000009</v>
      </c>
      <c r="CU49" s="17">
        <f>CT49*VLOOKUP('Données projet'!$B$13,Paramètres!$A$1:$I$89,3,0)*VLOOKUP('Données projet'!$B$13,Paramètres!$A$1:$I$89,5,0)</f>
        <v>255.89200000000005</v>
      </c>
      <c r="CV49" s="13">
        <f t="shared" si="41"/>
        <v>61.84590836822813</v>
      </c>
      <c r="CW49" s="20">
        <f t="shared" si="13"/>
        <v>553.3935237413308</v>
      </c>
      <c r="CX49" s="59">
        <f t="shared" si="14"/>
        <v>846.72685707466417</v>
      </c>
      <c r="CY49" s="59">
        <f ca="1">AVERAGE(OFFSET($CX$3,0,0,'Données projet'!$E$13+1,1))-AVERAGE(OFFSET($H$3,0,0,'Données projet'!$E$13+1,1))</f>
        <v>404.52284278475219</v>
      </c>
      <c r="CZ49" s="59">
        <f t="shared" si="42"/>
        <v>325.2594475455378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64.411252118024038</v>
      </c>
      <c r="DG49" s="21">
        <f>EXP(-LN(2)/25)*DG48+(1-EXP(-LN(2)/25))/(LN(2)/25)*Calculateur!DB49*Calculateur!DD49*VLOOKUP('Données projet'!$B$13,Paramètres!$A$1:$I$89,3,0)*0.475*44/12</f>
        <v>30.562583612449782</v>
      </c>
      <c r="DH49" s="21">
        <f>EXP(-LN(2)/2)*DH48+(1-EXP(-LN(2)/2))/(LN(2)/2)*DB49*DE49*VLOOKUP('Données projet'!$B$13,Paramètres!$A$1:$I$89,3,0)*0.475*44/12</f>
        <v>3.710299807995361E-3</v>
      </c>
      <c r="DI49" s="22">
        <f t="shared" si="15"/>
        <v>94.977546030281815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204.73127999999991</v>
      </c>
      <c r="DQ49" s="13">
        <f t="shared" si="43"/>
        <v>50.782540726679265</v>
      </c>
      <c r="DR49" s="20">
        <f t="shared" si="16"/>
        <v>445.0199044322996</v>
      </c>
      <c r="DS49" s="59">
        <f t="shared" si="17"/>
        <v>738.35323776563291</v>
      </c>
      <c r="DT49" s="59">
        <f ca="1">AVERAGE(OFFSET($DS$3,0,0,'Données projet'!$E$14+1,1))-AVERAGE(OFFSET($H$3,0,0,'Données projet'!$E$14+1,1))</f>
        <v>317.76403063971492</v>
      </c>
      <c r="DU49" s="59">
        <f t="shared" si="44"/>
        <v>310.10458233575025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35.279861377491606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35.279861377491606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22.8</v>
      </c>
      <c r="EJ49" s="12">
        <f>IF('Données projet'!$A$192&gt;35,EJ48+EI49-ER48,IF(A49&lt;'Données projet'!$A$192,$EG$205^A49,IF(A49='Données projet'!$A$192,'Données projet'!$B$192,EJ48+EI49-ER48)))</f>
        <v>457.79999999999984</v>
      </c>
      <c r="EK49" s="17">
        <f>EJ49*VLOOKUP('Données projet'!$B$15,Paramètres!$A$1:$I$89,3,0)*VLOOKUP('Données projet'!$B$15,Paramètres!$A$1:$I$89,5,0)</f>
        <v>214.25039999999993</v>
      </c>
      <c r="EL49" s="13">
        <f t="shared" si="45"/>
        <v>52.863319071079268</v>
      </c>
      <c r="EM49" s="20">
        <f t="shared" si="19"/>
        <v>465.22306071546291</v>
      </c>
      <c r="EN49" s="59">
        <f t="shared" si="20"/>
        <v>758.55639404879616</v>
      </c>
      <c r="EO49" s="59">
        <f ca="1">AVERAGE(OFFSET($EN$3,0,0,'Données projet'!$E$15+1,1))-AVERAGE(OFFSET($H$3,0,0,'Données projet'!$E$15+1,1))</f>
        <v>342.49944586217674</v>
      </c>
      <c r="EP49" s="59">
        <f t="shared" si="46"/>
        <v>282.29766600872563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57.492586286582302</v>
      </c>
      <c r="EW49" s="21">
        <f>EXP(-LN(2)/25)*EW48+(1-EXP(-LN(2)/25))/(LN(2)/25)*Calculateur!ER49*Calculateur!ET49*VLOOKUP('Données projet'!$B$15,Paramètres!$A$1:$I$89,3,0)*0.475*44/12</f>
        <v>25.720200234892797</v>
      </c>
      <c r="EX49" s="21">
        <f>EXP(-LN(2)/2)*EX48+(1-EXP(-LN(2)/2))/(LN(2)/2)*ER49*EU49*VLOOKUP('Données projet'!$B$15,Paramètres!$A$1:$I$89,3,0)*0.475*44/12</f>
        <v>3.2341596389305827E-4</v>
      </c>
      <c r="EY49" s="22">
        <f t="shared" si="21"/>
        <v>83.213109937438986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21</v>
      </c>
      <c r="FE49" s="12">
        <f>IF('Données projet'!$A$218&gt;35,FE48+FD49-FM48,IF(A49&lt;'Données projet'!$A$218,$FB$205^A49,IF(A49='Données projet'!$A$218,'Données projet'!$B$218,FE48+FD49-FM48)))</f>
        <v>414.99999999999966</v>
      </c>
      <c r="FF49" s="17">
        <f>FE49*VLOOKUP('Données projet'!$B$16,Paramètres!$A$1:$I$89,3,0)*VLOOKUP('Données projet'!$B$16,Paramètres!$A$1:$I$89,5,0)</f>
        <v>194.21999999999983</v>
      </c>
      <c r="FG49" s="13">
        <f t="shared" si="47"/>
        <v>48.471738765579786</v>
      </c>
      <c r="FH49" s="20">
        <f t="shared" si="22"/>
        <v>422.68811168338442</v>
      </c>
      <c r="FI49" s="59">
        <f t="shared" si="23"/>
        <v>716.02144501671773</v>
      </c>
      <c r="FJ49" s="59">
        <f ca="1">AVERAGE(OFFSET($FI$3,0,0,'Données projet'!$E$16+1,1))-AVERAGE(OFFSET($H$3,0,0,'Données projet'!$E$16+1,1))</f>
        <v>304.29617570272939</v>
      </c>
      <c r="FK49" s="59">
        <f t="shared" si="48"/>
        <v>246.20695736161576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35.72596725531907</v>
      </c>
      <c r="FR49" s="21">
        <f>EXP(-LN(2)/25)*FR48+(1-EXP(-LN(2)/25))/(LN(2)/25)*Calculateur!FM49*Calculateur!FO49*VLOOKUP('Données projet'!$B$16,Paramètres!$A$1:$I$89,3,0)*0.475*44/12</f>
        <v>26.262001511125074</v>
      </c>
      <c r="FS49" s="21">
        <f>EXP(-LN(2)/2)*FS48+(1-EXP(-LN(2)/2))/(LN(2)/2)*FM49*FP49*VLOOKUP('Données projet'!$B$16,Paramètres!$A$1:$I$89,3,0)*0.475*44/12</f>
        <v>1.536794254549782E-2</v>
      </c>
      <c r="FT49" s="22">
        <f t="shared" si="24"/>
        <v>62.003336708989636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16.399999999999999</v>
      </c>
      <c r="FZ49" s="12">
        <f>IF('Données projet'!$A$244&gt;35,FZ48+FY49-GH48,IF(A49&lt;'Données projet'!$A$244,$FW$205^A49,IF(A49='Données projet'!$A$244,'Données projet'!$B$244,FZ48+FY49-GH48)))</f>
        <v>341.40000000000026</v>
      </c>
      <c r="GA49" s="17">
        <f>FZ49*VLOOKUP('Données projet'!$B$17,Paramètres!$A$1:$I$89,3,0)*VLOOKUP('Données projet'!$B$17,Paramètres!$A$1:$I$89,5,0)</f>
        <v>204.15720000000016</v>
      </c>
      <c r="GB49" s="13">
        <f t="shared" si="49"/>
        <v>50.656697660408305</v>
      </c>
      <c r="GC49" s="20">
        <f t="shared" si="25"/>
        <v>443.8008717585447</v>
      </c>
      <c r="GD49" s="59">
        <f t="shared" si="26"/>
        <v>737.13420509187802</v>
      </c>
      <c r="GE49" s="59">
        <f ca="1">AVERAGE(OFFSET($GD$3,0,0,'Données projet'!$E$17+1,1))-AVERAGE(OFFSET($H$3,0,0,'Données projet'!$E$17+1,1))</f>
        <v>333.16166938019586</v>
      </c>
      <c r="GF49" s="59">
        <f t="shared" si="50"/>
        <v>286.07945871455388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46.74902218252398</v>
      </c>
      <c r="GM49" s="21">
        <f>EXP(-LN(2)/25)*GM48+(1-EXP(-LN(2)/25))/(LN(2)/25)*Calculateur!GH49*Calculateur!GJ49*VLOOKUP('Données projet'!$B$17,Paramètres!$A$1:$I$89,3,0)*0.475*44/12</f>
        <v>20.913900190998689</v>
      </c>
      <c r="GN49" s="21">
        <f>EXP(-LN(2)/2)*GN48+(1-EXP(-LN(2)/2))/(LN(2)/2)*GH49*GK49*VLOOKUP('Données projet'!$B$17,Paramètres!$A$1:$I$89,3,0)*0.475*44/12</f>
        <v>3.4713313457854929E-3</v>
      </c>
      <c r="GO49" s="21">
        <f t="shared" si="27"/>
        <v>67.66639370486844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14.4</v>
      </c>
      <c r="GU49" s="12">
        <f>IF('Données projet'!$A$270&gt;35,GU48+GT49-HC48,IF(A49&lt;'Données projet'!$A$270,$GR$205^A49,IF(A49='Données projet'!$A$270,'Données projet'!$B$270,GU48+GT49-HC48)))</f>
        <v>301.39999999999981</v>
      </c>
      <c r="GV49" s="17">
        <f>GU49*VLOOKUP('Données projet'!$B$18,Paramètres!$A$1:$I$89,3,0)*VLOOKUP('Données projet'!$B$18,Paramètres!$A$1:$I$89,5,0)</f>
        <v>180.23719999999992</v>
      </c>
      <c r="GW49" s="13">
        <f t="shared" si="51"/>
        <v>45.374954751017455</v>
      </c>
      <c r="GX49" s="20">
        <f t="shared" si="28"/>
        <v>392.94116952468863</v>
      </c>
      <c r="GY49" s="59">
        <f t="shared" si="29"/>
        <v>686.27450285802195</v>
      </c>
      <c r="GZ49" s="59">
        <f ca="1">AVERAGE(OFFSET($GY$3,0,0,'Données projet'!$E$18+1,1))-AVERAGE(OFFSET($H$3,0,0,'Données projet'!$E$18+1,1))</f>
        <v>288.41846134875794</v>
      </c>
      <c r="HA49" s="59">
        <f t="shared" si="52"/>
        <v>248.93951719818972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40.070590442163422</v>
      </c>
      <c r="HH49" s="21">
        <f>EXP(-LN(2)/25)*HH48+(1-EXP(-LN(2)/25))/(LN(2)/25)*Calculateur!HC49*Calculateur!HE49*VLOOKUP('Données projet'!$B$18,Paramètres!$A$1:$I$89,3,0)*0.475*44/12</f>
        <v>17.926200163713169</v>
      </c>
      <c r="HI49" s="21">
        <f>EXP(-LN(2)/2)*HI48+(1-EXP(-LN(2)/2))/(LN(2)/2)*HC49*HF49*VLOOKUP('Données projet'!$B$18,Paramètres!$A$1:$I$89,3,0)*0.475*44/12</f>
        <v>1.9009671655491995E-3</v>
      </c>
      <c r="HJ49" s="22">
        <f t="shared" si="30"/>
        <v>57.998691573042137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269.64423257646359</v>
      </c>
      <c r="T50" s="59">
        <f t="shared" si="34"/>
        <v>161.0819079811821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23.665789257722984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23.665789257722984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12.933333333333337</v>
      </c>
      <c r="AI50" s="13">
        <f>IF('Données projet'!$A$62&gt;35,AI49+AH50-AQ49,IF(A50&lt;'Données projet'!$A$62,$AF$205^A50,IF(A50='Données projet'!$A$62,'Données projet'!$B$62,AI49+AH50-AQ49)))</f>
        <v>340.06666666666672</v>
      </c>
      <c r="AJ50" s="13">
        <f>AI50*VLOOKUP('Données projet'!$B$10,Paramètres!$A$1:$I$89,3,0)*VLOOKUP('Données projet'!$B$10,Paramètres!$A$1:$I$89,5,0)</f>
        <v>212.20160000000004</v>
      </c>
      <c r="AK50" s="13">
        <f t="shared" si="35"/>
        <v>52.416398278764817</v>
      </c>
      <c r="AL50" s="20">
        <f t="shared" si="4"/>
        <v>460.87634700218206</v>
      </c>
      <c r="AM50" s="59">
        <f t="shared" si="5"/>
        <v>754.20968033551537</v>
      </c>
      <c r="AN50" s="59">
        <f ca="1">AVERAGE(OFFSET($AM$3,0,0,'Données projet'!$E$10+1,1))-AVERAGE(OFFSET($H$3,0,0,'Données projet'!$E$10+1,1))</f>
        <v>269.77739619445515</v>
      </c>
      <c r="AO50" s="59">
        <f t="shared" si="36"/>
        <v>347.56964743629885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47.888836866912463</v>
      </c>
      <c r="AV50" s="21">
        <f>EXP(-LN(2)/25)*AV49+(1-EXP(-LN(2)/25))/(LN(2)/25)*Calculateur!AQ50*Calculateur!AS50*VLOOKUP('Données projet'!$B$10,Paramètres!$A$1:$I$89,3,0)*0.475*44/12</f>
        <v>57.262290424266055</v>
      </c>
      <c r="AW50" s="21">
        <f>EXP(-LN(2)/2)*AW49+(1-EXP(-LN(2)/2))/(LN(2)/2)*AQ50*AT50*VLOOKUP('Données projet'!$B$10,Paramètres!$A$1:$I$89,3,0)*0.475*44/12</f>
        <v>6.8606886363829474E-5</v>
      </c>
      <c r="AX50" s="21">
        <f t="shared" si="6"/>
        <v>105.15119589806487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20.399999999999999</v>
      </c>
      <c r="BD50" s="12">
        <f>IF('Données projet'!$A$88&gt;35,BD49+BC50-BL49,IF(A50&lt;'Données projet'!$A$88,$BA$205^A50,IF(A50='Données projet'!$A$88,'Données projet'!$B$88,BD49+BC50-BL49)))</f>
        <v>662.79999999999961</v>
      </c>
      <c r="BE50" s="13">
        <f>BD50*VLOOKUP('Données projet'!$B$11,Paramètres!$A$1:$I$89,3,0)*VLOOKUP('Données projet'!$B$11,Paramètres!$A$1:$I$89,5,0)</f>
        <v>370.50519999999983</v>
      </c>
      <c r="BF50" s="13">
        <f t="shared" si="37"/>
        <v>85.770652719303072</v>
      </c>
      <c r="BG50" s="20">
        <f t="shared" si="7"/>
        <v>794.6804434861192</v>
      </c>
      <c r="BH50" s="59">
        <f t="shared" si="8"/>
        <v>1088.0137768194525</v>
      </c>
      <c r="BI50" s="59">
        <f ca="1">AVERAGE(OFFSET($BH$3,0,0,'Données projet'!$E$11+1,1))-AVERAGE(OFFSET($H$3,0,0,'Données projet'!$E$11+1,1))</f>
        <v>490.96084572840579</v>
      </c>
      <c r="BJ50" s="59">
        <f t="shared" si="38"/>
        <v>597.91658789908263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75.582131301686886</v>
      </c>
      <c r="BQ50" s="21">
        <f>EXP(-LN(2)/25)*BQ49+(1-EXP(-LN(2)/25))/(LN(2)/25)*Calculateur!BL50*Calculateur!BN50*VLOOKUP('Données projet'!$B$11,Paramètres!$A$1:$I$89,3,0)*0.475*44/12</f>
        <v>36.065301914342911</v>
      </c>
      <c r="BR50" s="21">
        <f>EXP(-LN(2)/2)*BR49+(1-EXP(-LN(2)/2))/(LN(2)/2)*BL50*BO50*VLOOKUP('Données projet'!$B$11,Paramètres!$A$1:$I$89,3,0)*0.475*44/12</f>
        <v>2.3491506090133475E-3</v>
      </c>
      <c r="BS50" s="22">
        <f t="shared" si="9"/>
        <v>111.6497823666388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31.2</v>
      </c>
      <c r="BY50" s="12">
        <f>IF('Données projet'!$A$114&gt;35,BY49+BX50-CG49,IF(A50&lt;'Données projet'!$A$114,$BV$205^A50,IF(A50='Données projet'!$A$114,'Données projet'!$B$114,BY49+BX50-CG49)))</f>
        <v>735.39999999999975</v>
      </c>
      <c r="BZ50" s="13">
        <f>BY50*VLOOKUP('Données projet'!$B$12,Paramètres!$A$1:$I$89,3,0)*VLOOKUP('Données projet'!$B$12,Paramètres!$A$1:$I$89,5,0)</f>
        <v>334.60699999999986</v>
      </c>
      <c r="CA50" s="13">
        <f t="shared" si="39"/>
        <v>78.384683749064251</v>
      </c>
      <c r="CB50" s="20">
        <f t="shared" si="10"/>
        <v>719.29384919628671</v>
      </c>
      <c r="CC50" s="59">
        <f t="shared" si="11"/>
        <v>1012.6271825296201</v>
      </c>
      <c r="CD50" s="59">
        <f ca="1">AVERAGE(OFFSET($CC$3,0,0,'Données projet'!$E$12+1,1))-AVERAGE(OFFSET($H$3,0,0,'Données projet'!$E$12+1,1))</f>
        <v>516.24288578650703</v>
      </c>
      <c r="CE50" s="59">
        <f t="shared" si="40"/>
        <v>423.99471649102406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78.284039204357015</v>
      </c>
      <c r="CL50" s="21">
        <f>EXP(-LN(2)/25)*CL49+(1-EXP(-LN(2)/25))/(LN(2)/25)*Calculateur!CG50*Calculateur!CI50*VLOOKUP('Données projet'!$B$12,Paramètres!$A$1:$I$89,3,0)*0.475*44/12</f>
        <v>53.16278002965106</v>
      </c>
      <c r="CM50" s="21">
        <f>EXP(-LN(2)/2)*CM49+(1-EXP(-LN(2)/2))/(LN(2)/2)*CG50*CJ50*VLOOKUP('Données projet'!$B$12,Paramètres!$A$1:$I$89,3,0)*0.475*44/12</f>
        <v>3.9304023389781406E-5</v>
      </c>
      <c r="CN50" s="22">
        <f t="shared" si="12"/>
        <v>131.44685853803148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25.4</v>
      </c>
      <c r="CT50" s="12">
        <f>IF('Données projet'!$A$140&gt;35,CT49+CS50-DB49,IF(A50&lt;'Données projet'!$A$140,$CQ$205^A50,IF(A50='Données projet'!$A$140,'Données projet'!$B$140,CT49+CS50-DB49)))</f>
        <v>587.80000000000007</v>
      </c>
      <c r="CU50" s="17">
        <f>CT50*VLOOKUP('Données projet'!$B$13,Paramètres!$A$1:$I$89,3,0)*VLOOKUP('Données projet'!$B$13,Paramètres!$A$1:$I$89,5,0)</f>
        <v>267.44900000000001</v>
      </c>
      <c r="CV50" s="13">
        <f t="shared" si="41"/>
        <v>64.307583954097737</v>
      </c>
      <c r="CW50" s="20">
        <f t="shared" si="13"/>
        <v>577.80938372005369</v>
      </c>
      <c r="CX50" s="59">
        <f t="shared" si="14"/>
        <v>871.14271705338706</v>
      </c>
      <c r="CY50" s="59">
        <f ca="1">AVERAGE(OFFSET($CX$3,0,0,'Données projet'!$E$13+1,1))-AVERAGE(OFFSET($H$3,0,0,'Données projet'!$E$13+1,1))</f>
        <v>404.52284278475219</v>
      </c>
      <c r="CZ50" s="59">
        <f t="shared" si="42"/>
        <v>325.2594475455378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63.148186750974112</v>
      </c>
      <c r="DG50" s="21">
        <f>EXP(-LN(2)/25)*DG49+(1-EXP(-LN(2)/25))/(LN(2)/25)*Calculateur!DB50*Calculateur!DD50*VLOOKUP('Données projet'!$B$13,Paramètres!$A$1:$I$89,3,0)*0.475*44/12</f>
        <v>29.726848156350922</v>
      </c>
      <c r="DH50" s="21">
        <f>EXP(-LN(2)/2)*DH49+(1-EXP(-LN(2)/2))/(LN(2)/2)*DB50*DE50*VLOOKUP('Données projet'!$B$13,Paramètres!$A$1:$I$89,3,0)*0.475*44/12</f>
        <v>2.623578154468665E-3</v>
      </c>
      <c r="DI50" s="22">
        <f t="shared" si="15"/>
        <v>92.8776584854795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212.48135999999991</v>
      </c>
      <c r="DQ50" s="13">
        <f t="shared" si="43"/>
        <v>52.477454024498286</v>
      </c>
      <c r="DR50" s="20">
        <f t="shared" si="16"/>
        <v>461.46993442600098</v>
      </c>
      <c r="DS50" s="59">
        <f t="shared" si="17"/>
        <v>754.80326775933429</v>
      </c>
      <c r="DT50" s="59">
        <f ca="1">AVERAGE(OFFSET($DS$3,0,0,'Données projet'!$E$14+1,1))-AVERAGE(OFFSET($H$3,0,0,'Données projet'!$E$14+1,1))</f>
        <v>317.76403063971492</v>
      </c>
      <c r="DU50" s="59">
        <f t="shared" si="44"/>
        <v>310.10458233575025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34.588044814469654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34.588044814469654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22.8</v>
      </c>
      <c r="EJ50" s="12">
        <f>IF('Données projet'!$A$192&gt;35,EJ49+EI50-ER49,IF(A50&lt;'Données projet'!$A$192,$EG$205^A50,IF(A50='Données projet'!$A$192,'Données projet'!$B$192,EJ49+EI50-ER49)))</f>
        <v>480.59999999999985</v>
      </c>
      <c r="EK50" s="17">
        <f>EJ50*VLOOKUP('Données projet'!$B$15,Paramètres!$A$1:$I$89,3,0)*VLOOKUP('Données projet'!$B$15,Paramètres!$A$1:$I$89,5,0)</f>
        <v>224.92079999999993</v>
      </c>
      <c r="EL50" s="13">
        <f t="shared" si="45"/>
        <v>55.1830164775604</v>
      </c>
      <c r="EM50" s="20">
        <f t="shared" si="19"/>
        <v>487.84748036508421</v>
      </c>
      <c r="EN50" s="59">
        <f t="shared" si="20"/>
        <v>781.18081369841752</v>
      </c>
      <c r="EO50" s="59">
        <f ca="1">AVERAGE(OFFSET($EN$3,0,0,'Données projet'!$E$15+1,1))-AVERAGE(OFFSET($H$3,0,0,'Données projet'!$E$15+1,1))</f>
        <v>342.49944586217674</v>
      </c>
      <c r="EP50" s="59">
        <f t="shared" si="46"/>
        <v>282.29766600872563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56.365191736517481</v>
      </c>
      <c r="EW50" s="21">
        <f>EXP(-LN(2)/25)*EW49+(1-EXP(-LN(2)/25))/(LN(2)/25)*Calculateur!ER50*Calculateur!ET50*VLOOKUP('Données projet'!$B$15,Paramètres!$A$1:$I$89,3,0)*0.475*44/12</f>
        <v>25.016880006903108</v>
      </c>
      <c r="EX50" s="21">
        <f>EXP(-LN(2)/2)*EX49+(1-EXP(-LN(2)/2))/(LN(2)/2)*ER50*EU50*VLOOKUP('Données projet'!$B$15,Paramètres!$A$1:$I$89,3,0)*0.475*44/12</f>
        <v>2.2868962121276511E-4</v>
      </c>
      <c r="EY50" s="22">
        <f t="shared" si="21"/>
        <v>81.382300433041806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21</v>
      </c>
      <c r="FE50" s="12">
        <f>IF('Données projet'!$A$218&gt;35,FE49+FD50-FM49,IF(A50&lt;'Données projet'!$A$218,$FB$205^A50,IF(A50='Données projet'!$A$218,'Données projet'!$B$218,FE49+FD50-FM49)))</f>
        <v>435.99999999999966</v>
      </c>
      <c r="FF50" s="17">
        <f>FE50*VLOOKUP('Données projet'!$B$16,Paramètres!$A$1:$I$89,3,0)*VLOOKUP('Données projet'!$B$16,Paramètres!$A$1:$I$89,5,0)</f>
        <v>204.04799999999983</v>
      </c>
      <c r="FG50" s="13">
        <f t="shared" si="47"/>
        <v>50.632755461121924</v>
      </c>
      <c r="FH50" s="20">
        <f t="shared" si="22"/>
        <v>443.56898242812036</v>
      </c>
      <c r="FI50" s="59">
        <f t="shared" si="23"/>
        <v>736.90231576145368</v>
      </c>
      <c r="FJ50" s="59">
        <f ca="1">AVERAGE(OFFSET($FI$3,0,0,'Données projet'!$E$16+1,1))-AVERAGE(OFFSET($H$3,0,0,'Données projet'!$E$16+1,1))</f>
        <v>304.29617570272939</v>
      </c>
      <c r="FK50" s="59">
        <f t="shared" si="48"/>
        <v>246.20695736161576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35.025402828130638</v>
      </c>
      <c r="FR50" s="21">
        <f>EXP(-LN(2)/25)*FR49+(1-EXP(-LN(2)/25))/(LN(2)/25)*Calculateur!FM50*Calculateur!FO50*VLOOKUP('Données projet'!$B$16,Paramètres!$A$1:$I$89,3,0)*0.475*44/12</f>
        <v>25.543865698744721</v>
      </c>
      <c r="FS50" s="21">
        <f>EXP(-LN(2)/2)*FS49+(1-EXP(-LN(2)/2))/(LN(2)/2)*FM50*FP50*VLOOKUP('Données projet'!$B$16,Paramètres!$A$1:$I$89,3,0)*0.475*44/12</f>
        <v>1.0866776386806762E-2</v>
      </c>
      <c r="FT50" s="22">
        <f t="shared" si="24"/>
        <v>60.580135303262168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16.399999999999999</v>
      </c>
      <c r="FZ50" s="12">
        <f>IF('Données projet'!$A$244&gt;35,FZ49+FY50-GH49,IF(A50&lt;'Données projet'!$A$244,$FW$205^A50,IF(A50='Données projet'!$A$244,'Données projet'!$B$244,FZ49+FY50-GH49)))</f>
        <v>357.80000000000024</v>
      </c>
      <c r="GA50" s="17">
        <f>FZ50*VLOOKUP('Données projet'!$B$17,Paramètres!$A$1:$I$89,3,0)*VLOOKUP('Données projet'!$B$17,Paramètres!$A$1:$I$89,5,0)</f>
        <v>213.96440000000015</v>
      </c>
      <c r="GB50" s="13">
        <f t="shared" si="49"/>
        <v>52.800961630419025</v>
      </c>
      <c r="GC50" s="20">
        <f t="shared" si="25"/>
        <v>464.61633817298008</v>
      </c>
      <c r="GD50" s="59">
        <f t="shared" si="26"/>
        <v>757.94967150631339</v>
      </c>
      <c r="GE50" s="59">
        <f ca="1">AVERAGE(OFFSET($GD$3,0,0,'Données projet'!$E$17+1,1))-AVERAGE(OFFSET($H$3,0,0,'Données projet'!$E$17+1,1))</f>
        <v>333.16166938019586</v>
      </c>
      <c r="GF50" s="59">
        <f t="shared" si="50"/>
        <v>286.07945871455388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45.832302371612684</v>
      </c>
      <c r="GM50" s="21">
        <f>EXP(-LN(2)/25)*GM49+(1-EXP(-LN(2)/25))/(LN(2)/25)*Calculateur!GH50*Calculateur!GJ50*VLOOKUP('Données projet'!$B$17,Paramètres!$A$1:$I$89,3,0)*0.475*44/12</f>
        <v>20.34200849046162</v>
      </c>
      <c r="GN50" s="21">
        <f>EXP(-LN(2)/2)*GN49+(1-EXP(-LN(2)/2))/(LN(2)/2)*GH50*GK50*VLOOKUP('Données projet'!$B$17,Paramètres!$A$1:$I$89,3,0)*0.475*44/12</f>
        <v>2.4546019343503461E-3</v>
      </c>
      <c r="GO50" s="21">
        <f t="shared" si="27"/>
        <v>66.176765464008653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14.4</v>
      </c>
      <c r="GU50" s="12">
        <f>IF('Données projet'!$A$270&gt;35,GU49+GT50-HC49,IF(A50&lt;'Données projet'!$A$270,$GR$205^A50,IF(A50='Données projet'!$A$270,'Données projet'!$B$270,GU49+GT50-HC49)))</f>
        <v>315.79999999999978</v>
      </c>
      <c r="GV50" s="17">
        <f>GU50*VLOOKUP('Données projet'!$B$18,Paramètres!$A$1:$I$89,3,0)*VLOOKUP('Données projet'!$B$18,Paramètres!$A$1:$I$89,5,0)</f>
        <v>188.84839999999988</v>
      </c>
      <c r="GW50" s="13">
        <f t="shared" si="51"/>
        <v>47.285260426836061</v>
      </c>
      <c r="GX50" s="20">
        <f t="shared" si="28"/>
        <v>411.26612524340595</v>
      </c>
      <c r="GY50" s="59">
        <f t="shared" si="29"/>
        <v>704.59945857673927</v>
      </c>
      <c r="GZ50" s="59">
        <f ca="1">AVERAGE(OFFSET($GY$3,0,0,'Données projet'!$E$18+1,1))-AVERAGE(OFFSET($H$3,0,0,'Données projet'!$E$18+1,1))</f>
        <v>288.41846134875794</v>
      </c>
      <c r="HA50" s="59">
        <f t="shared" si="52"/>
        <v>248.93951719818972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39.284830604239453</v>
      </c>
      <c r="HH50" s="21">
        <f>EXP(-LN(2)/25)*HH49+(1-EXP(-LN(2)/25))/(LN(2)/25)*Calculateur!HC50*Calculateur!HE50*VLOOKUP('Données projet'!$B$18,Paramètres!$A$1:$I$89,3,0)*0.475*44/12</f>
        <v>17.436007277538536</v>
      </c>
      <c r="HI50" s="21">
        <f>EXP(-LN(2)/2)*HI49+(1-EXP(-LN(2)/2))/(LN(2)/2)*HC50*HF50*VLOOKUP('Données projet'!$B$18,Paramètres!$A$1:$I$89,3,0)*0.475*44/12</f>
        <v>1.3441867735728094E-3</v>
      </c>
      <c r="HJ50" s="22">
        <f t="shared" si="30"/>
        <v>56.722182068551561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269.64423257646359</v>
      </c>
      <c r="T51" s="59">
        <f t="shared" si="34"/>
        <v>161.0819079811821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23.201717565085175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23.201717565085175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353</v>
      </c>
      <c r="AG51" s="12">
        <f>VLOOKUP(A51,'Données projet'!$A$61:$I$81,9,0)</f>
        <v>12.933333333333337</v>
      </c>
      <c r="AH51" s="12">
        <f t="array" ref="AH51">INDEX(AG:AG,MIN(IF(ISNUMBER(AG51:AG247),ROW(AG51:AG247),"")))</f>
        <v>12.933333333333337</v>
      </c>
      <c r="AI51" s="13">
        <f>IF('Données projet'!$A$62&gt;35,AI50+AH51-AQ50,IF(A51&lt;'Données projet'!$A$62,$AF$205^A51,IF(A51='Données projet'!$A$62,'Données projet'!$B$62,AI50+AH51-AQ50)))</f>
        <v>353.00000000000006</v>
      </c>
      <c r="AJ51" s="13">
        <f>AI51*VLOOKUP('Données projet'!$B$10,Paramètres!$A$1:$I$89,3,0)*VLOOKUP('Données projet'!$B$10,Paramètres!$A$1:$I$89,5,0)</f>
        <v>220.27200000000005</v>
      </c>
      <c r="AK51" s="13">
        <f t="shared" si="35"/>
        <v>54.173999324746809</v>
      </c>
      <c r="AL51" s="20">
        <f t="shared" si="4"/>
        <v>477.99344882393416</v>
      </c>
      <c r="AM51" s="59">
        <f t="shared" si="5"/>
        <v>771.32678215726742</v>
      </c>
      <c r="AN51" s="59">
        <f ca="1">AVERAGE(OFFSET($AM$3,0,0,'Données projet'!$E$10+1,1))-AVERAGE(OFFSET($H$3,0,0,'Données projet'!$E$10+1,1))</f>
        <v>269.77739619445515</v>
      </c>
      <c r="AO51" s="59">
        <f t="shared" si="36"/>
        <v>347.56964743629885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48.2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70.889054273276997</v>
      </c>
      <c r="AV51" s="21">
        <f>EXP(-LN(2)/25)*AV50+(1-EXP(-LN(2)/25))/(LN(2)/25)*Calculateur!AQ51*Calculateur!AS51*VLOOKUP('Données projet'!$B$10,Paramètres!$A$1:$I$89,3,0)*0.475*44/12</f>
        <v>55.696450081321522</v>
      </c>
      <c r="AW51" s="21">
        <f>EXP(-LN(2)/2)*AW50+(1-EXP(-LN(2)/2))/(LN(2)/2)*AQ51*AT51*VLOOKUP('Données projet'!$B$10,Paramètres!$A$1:$I$89,3,0)*0.475*44/12</f>
        <v>4.85123945839587E-5</v>
      </c>
      <c r="AX51" s="21">
        <f t="shared" si="6"/>
        <v>126.58555286699311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20.399999999999999</v>
      </c>
      <c r="BD51" s="12">
        <f>IF('Données projet'!$A$88&gt;35,BD50+BC51-BL50,IF(A51&lt;'Données projet'!$A$88,$BA$205^A51,IF(A51='Données projet'!$A$88,'Données projet'!$B$88,BD50+BC51-BL50)))</f>
        <v>683.19999999999959</v>
      </c>
      <c r="BE51" s="13">
        <f>BD51*VLOOKUP('Données projet'!$B$11,Paramètres!$A$1:$I$89,3,0)*VLOOKUP('Données projet'!$B$11,Paramètres!$A$1:$I$89,5,0)</f>
        <v>381.90879999999981</v>
      </c>
      <c r="BF51" s="13">
        <f t="shared" si="37"/>
        <v>88.099131154986978</v>
      </c>
      <c r="BG51" s="20">
        <f t="shared" si="7"/>
        <v>818.59714676160195</v>
      </c>
      <c r="BH51" s="59">
        <f t="shared" si="8"/>
        <v>1111.9304800949353</v>
      </c>
      <c r="BI51" s="59">
        <f ca="1">AVERAGE(OFFSET($BH$3,0,0,'Données projet'!$E$11+1,1))-AVERAGE(OFFSET($H$3,0,0,'Données projet'!$E$11+1,1))</f>
        <v>490.96084572840579</v>
      </c>
      <c r="BJ51" s="59">
        <f t="shared" si="38"/>
        <v>597.91658789908263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74.100011807408848</v>
      </c>
      <c r="BQ51" s="21">
        <f>EXP(-LN(2)/25)*BQ50+(1-EXP(-LN(2)/25))/(LN(2)/25)*Calculateur!BL51*Calculateur!BN51*VLOOKUP('Données projet'!$B$11,Paramètres!$A$1:$I$89,3,0)*0.475*44/12</f>
        <v>35.079094336903403</v>
      </c>
      <c r="BR51" s="21">
        <f>EXP(-LN(2)/2)*BR50+(1-EXP(-LN(2)/2))/(LN(2)/2)*BL51*BO51*VLOOKUP('Données projet'!$B$11,Paramètres!$A$1:$I$89,3,0)*0.475*44/12</f>
        <v>1.661100325661846E-3</v>
      </c>
      <c r="BS51" s="22">
        <f t="shared" si="9"/>
        <v>109.18076724463791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31.2</v>
      </c>
      <c r="BY51" s="12">
        <f>IF('Données projet'!$A$114&gt;35,BY50+BX51-CG50,IF(A51&lt;'Données projet'!$A$114,$BV$205^A51,IF(A51='Données projet'!$A$114,'Données projet'!$B$114,BY50+BX51-CG50)))</f>
        <v>766.5999999999998</v>
      </c>
      <c r="BZ51" s="13">
        <f>BY51*VLOOKUP('Données projet'!$B$12,Paramètres!$A$1:$I$89,3,0)*VLOOKUP('Données projet'!$B$12,Paramètres!$A$1:$I$89,5,0)</f>
        <v>348.80299999999988</v>
      </c>
      <c r="CA51" s="13">
        <f t="shared" si="39"/>
        <v>81.315987384727279</v>
      </c>
      <c r="CB51" s="20">
        <f t="shared" si="10"/>
        <v>749.12390302839992</v>
      </c>
      <c r="CC51" s="59">
        <f t="shared" si="11"/>
        <v>1042.4572363617333</v>
      </c>
      <c r="CD51" s="59">
        <f ca="1">AVERAGE(OFFSET($CC$3,0,0,'Données projet'!$E$12+1,1))-AVERAGE(OFFSET($H$3,0,0,'Données projet'!$E$12+1,1))</f>
        <v>516.24288578650703</v>
      </c>
      <c r="CE51" s="59">
        <f t="shared" si="40"/>
        <v>423.99471649102406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76.748936944108706</v>
      </c>
      <c r="CL51" s="21">
        <f>EXP(-LN(2)/25)*CL50+(1-EXP(-LN(2)/25))/(LN(2)/25)*Calculateur!CG51*Calculateur!CI51*VLOOKUP('Données projet'!$B$12,Paramètres!$A$1:$I$89,3,0)*0.475*44/12</f>
        <v>51.709041014031158</v>
      </c>
      <c r="CM51" s="21">
        <f>EXP(-LN(2)/2)*CM50+(1-EXP(-LN(2)/2))/(LN(2)/2)*CG51*CJ51*VLOOKUP('Données projet'!$B$12,Paramètres!$A$1:$I$89,3,0)*0.475*44/12</f>
        <v>2.7792141466829107E-5</v>
      </c>
      <c r="CN51" s="22">
        <f t="shared" si="12"/>
        <v>128.45800575028133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25.4</v>
      </c>
      <c r="CT51" s="12">
        <f>IF('Données projet'!$A$140&gt;35,CT50+CS51-DB50,IF(A51&lt;'Données projet'!$A$140,$CQ$205^A51,IF(A51='Données projet'!$A$140,'Données projet'!$B$140,CT50+CS51-DB50)))</f>
        <v>613.20000000000005</v>
      </c>
      <c r="CU51" s="17">
        <f>CT51*VLOOKUP('Données projet'!$B$13,Paramètres!$A$1:$I$89,3,0)*VLOOKUP('Données projet'!$B$13,Paramètres!$A$1:$I$89,5,0)</f>
        <v>279.00600000000003</v>
      </c>
      <c r="CV51" s="13">
        <f t="shared" si="41"/>
        <v>66.756904648890028</v>
      </c>
      <c r="CW51" s="20">
        <f t="shared" si="13"/>
        <v>602.20372559681687</v>
      </c>
      <c r="CX51" s="59">
        <f t="shared" si="14"/>
        <v>895.53705893015012</v>
      </c>
      <c r="CY51" s="59">
        <f ca="1">AVERAGE(OFFSET($CX$3,0,0,'Données projet'!$E$13+1,1))-AVERAGE(OFFSET($H$3,0,0,'Données projet'!$E$13+1,1))</f>
        <v>404.52284278475219</v>
      </c>
      <c r="CZ51" s="59">
        <f t="shared" si="42"/>
        <v>325.2594475455378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61.909889325378231</v>
      </c>
      <c r="DG51" s="21">
        <f>EXP(-LN(2)/25)*DG50+(1-EXP(-LN(2)/25))/(LN(2)/25)*Calculateur!DB51*Calculateur!DD51*VLOOKUP('Données projet'!$B$13,Paramètres!$A$1:$I$89,3,0)*0.475*44/12</f>
        <v>28.913965930248501</v>
      </c>
      <c r="DH51" s="21">
        <f>EXP(-LN(2)/2)*DH50+(1-EXP(-LN(2)/2))/(LN(2)/2)*DB51*DE51*VLOOKUP('Données projet'!$B$13,Paramètres!$A$1:$I$89,3,0)*0.475*44/12</f>
        <v>1.8551499039976805E-3</v>
      </c>
      <c r="DI51" s="22">
        <f t="shared" si="15"/>
        <v>90.825710405530742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220.23143999999988</v>
      </c>
      <c r="DQ51" s="13">
        <f t="shared" si="43"/>
        <v>54.165184982469711</v>
      </c>
      <c r="DR51" s="20">
        <f t="shared" si="16"/>
        <v>477.90745517780118</v>
      </c>
      <c r="DS51" s="59">
        <f t="shared" si="17"/>
        <v>771.2407885111345</v>
      </c>
      <c r="DT51" s="59">
        <f ca="1">AVERAGE(OFFSET($DS$3,0,0,'Données projet'!$E$14+1,1))-AVERAGE(OFFSET($H$3,0,0,'Données projet'!$E$14+1,1))</f>
        <v>317.76403063971492</v>
      </c>
      <c r="DU51" s="59">
        <f t="shared" si="44"/>
        <v>310.10458233575025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33.90979435228212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33.90979435228212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22.8</v>
      </c>
      <c r="EJ51" s="12">
        <f>IF('Données projet'!$A$192&gt;35,EJ50+EI51-ER50,IF(A51&lt;'Données projet'!$A$192,$EG$205^A51,IF(A51='Données projet'!$A$192,'Données projet'!$B$192,EJ50+EI51-ER50)))</f>
        <v>503.39999999999986</v>
      </c>
      <c r="EK51" s="17">
        <f>EJ51*VLOOKUP('Données projet'!$B$15,Paramètres!$A$1:$I$89,3,0)*VLOOKUP('Données projet'!$B$15,Paramètres!$A$1:$I$89,5,0)</f>
        <v>235.59119999999993</v>
      </c>
      <c r="EL51" s="13">
        <f t="shared" si="45"/>
        <v>57.489934530644327</v>
      </c>
      <c r="EM51" s="20">
        <f t="shared" si="19"/>
        <v>510.44964264087201</v>
      </c>
      <c r="EN51" s="59">
        <f t="shared" si="20"/>
        <v>803.78297597420533</v>
      </c>
      <c r="EO51" s="59">
        <f ca="1">AVERAGE(OFFSET($EN$3,0,0,'Données projet'!$E$15+1,1))-AVERAGE(OFFSET($H$3,0,0,'Données projet'!$E$15+1,1))</f>
        <v>342.49944586217674</v>
      </c>
      <c r="EP51" s="59">
        <f t="shared" si="46"/>
        <v>282.29766600872563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55.259904705936648</v>
      </c>
      <c r="EW51" s="21">
        <f>EXP(-LN(2)/25)*EW50+(1-EXP(-LN(2)/25))/(LN(2)/25)*Calculateur!ER51*Calculateur!ET51*VLOOKUP('Données projet'!$B$15,Paramètres!$A$1:$I$89,3,0)*0.475*44/12</f>
        <v>24.332792107533798</v>
      </c>
      <c r="EX51" s="21">
        <f>EXP(-LN(2)/2)*EX50+(1-EXP(-LN(2)/2))/(LN(2)/2)*ER51*EU51*VLOOKUP('Données projet'!$B$15,Paramètres!$A$1:$I$89,3,0)*0.475*44/12</f>
        <v>1.6170798194652914E-4</v>
      </c>
      <c r="EY51" s="22">
        <f t="shared" si="21"/>
        <v>79.592858521452385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21</v>
      </c>
      <c r="FE51" s="12">
        <f>IF('Données projet'!$A$218&gt;35,FE50+FD51-FM50,IF(A51&lt;'Données projet'!$A$218,$FB$205^A51,IF(A51='Données projet'!$A$218,'Données projet'!$B$218,FE50+FD51-FM50)))</f>
        <v>456.99999999999966</v>
      </c>
      <c r="FF51" s="17">
        <f>FE51*VLOOKUP('Données projet'!$B$16,Paramètres!$A$1:$I$89,3,0)*VLOOKUP('Données projet'!$B$16,Paramètres!$A$1:$I$89,5,0)</f>
        <v>213.87599999999983</v>
      </c>
      <c r="FG51" s="13">
        <f t="shared" si="47"/>
        <v>52.781685550046824</v>
      </c>
      <c r="FH51" s="20">
        <f t="shared" si="22"/>
        <v>464.42880233299792</v>
      </c>
      <c r="FI51" s="59">
        <f t="shared" si="23"/>
        <v>757.76213566633123</v>
      </c>
      <c r="FJ51" s="59">
        <f ca="1">AVERAGE(OFFSET($FI$3,0,0,'Données projet'!$E$16+1,1))-AVERAGE(OFFSET($H$3,0,0,'Données projet'!$E$16+1,1))</f>
        <v>304.29617570272939</v>
      </c>
      <c r="FK51" s="59">
        <f t="shared" si="48"/>
        <v>246.20695736161576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34.338576042057262</v>
      </c>
      <c r="FR51" s="21">
        <f>EXP(-LN(2)/25)*FR50+(1-EXP(-LN(2)/25))/(LN(2)/25)*Calculateur!FM51*Calculateur!FO51*VLOOKUP('Données projet'!$B$16,Paramètres!$A$1:$I$89,3,0)*0.475*44/12</f>
        <v>24.84536734791903</v>
      </c>
      <c r="FS51" s="21">
        <f>EXP(-LN(2)/2)*FS50+(1-EXP(-LN(2)/2))/(LN(2)/2)*FM51*FP51*VLOOKUP('Données projet'!$B$16,Paramètres!$A$1:$I$89,3,0)*0.475*44/12</f>
        <v>7.6839712727489106E-3</v>
      </c>
      <c r="FT51" s="22">
        <f t="shared" si="24"/>
        <v>59.19162736124904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16.399999999999999</v>
      </c>
      <c r="FZ51" s="12">
        <f>IF('Données projet'!$A$244&gt;35,FZ50+FY51-GH50,IF(A51&lt;'Données projet'!$A$244,$FW$205^A51,IF(A51='Données projet'!$A$244,'Données projet'!$B$244,FZ50+FY51-GH50)))</f>
        <v>374.20000000000022</v>
      </c>
      <c r="GA51" s="17">
        <f>FZ51*VLOOKUP('Données projet'!$B$17,Paramètres!$A$1:$I$89,3,0)*VLOOKUP('Données projet'!$B$17,Paramètres!$A$1:$I$89,5,0)</f>
        <v>223.77160000000015</v>
      </c>
      <c r="GB51" s="13">
        <f t="shared" si="49"/>
        <v>54.933811614894488</v>
      </c>
      <c r="GC51" s="20">
        <f t="shared" si="25"/>
        <v>485.41192522927469</v>
      </c>
      <c r="GD51" s="59">
        <f t="shared" si="26"/>
        <v>778.745258562608</v>
      </c>
      <c r="GE51" s="59">
        <f ca="1">AVERAGE(OFFSET($GD$3,0,0,'Données projet'!$E$17+1,1))-AVERAGE(OFFSET($H$3,0,0,'Données projet'!$E$17+1,1))</f>
        <v>333.16166938019586</v>
      </c>
      <c r="GF51" s="59">
        <f t="shared" si="50"/>
        <v>286.07945871455388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44.933558877049485</v>
      </c>
      <c r="GM51" s="21">
        <f>EXP(-LN(2)/25)*GM50+(1-EXP(-LN(2)/25))/(LN(2)/25)*Calculateur!GH51*Calculateur!GJ51*VLOOKUP('Données projet'!$B$17,Paramètres!$A$1:$I$89,3,0)*0.475*44/12</f>
        <v>19.785755198550213</v>
      </c>
      <c r="GN51" s="21">
        <f>EXP(-LN(2)/2)*GN50+(1-EXP(-LN(2)/2))/(LN(2)/2)*GH51*GK51*VLOOKUP('Données projet'!$B$17,Paramètres!$A$1:$I$89,3,0)*0.475*44/12</f>
        <v>1.7356656728927465E-3</v>
      </c>
      <c r="GO51" s="21">
        <f t="shared" si="27"/>
        <v>64.721049741272594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14.4</v>
      </c>
      <c r="GU51" s="12">
        <f>IF('Données projet'!$A$270&gt;35,GU50+GT51-HC50,IF(A51&lt;'Données projet'!$A$270,$GR$205^A51,IF(A51='Données projet'!$A$270,'Données projet'!$B$270,GU50+GT51-HC50)))</f>
        <v>330.19999999999976</v>
      </c>
      <c r="GV51" s="17">
        <f>GU51*VLOOKUP('Données projet'!$B$18,Paramètres!$A$1:$I$89,3,0)*VLOOKUP('Données projet'!$B$18,Paramètres!$A$1:$I$89,5,0)</f>
        <v>197.45959999999988</v>
      </c>
      <c r="GW51" s="13">
        <f t="shared" si="51"/>
        <v>49.18545000243541</v>
      </c>
      <c r="GX51" s="20">
        <f t="shared" si="28"/>
        <v>429.5734620875748</v>
      </c>
      <c r="GY51" s="59">
        <f t="shared" si="29"/>
        <v>722.90679542090811</v>
      </c>
      <c r="GZ51" s="59">
        <f ca="1">AVERAGE(OFFSET($GY$3,0,0,'Données projet'!$E$18+1,1))-AVERAGE(OFFSET($H$3,0,0,'Données projet'!$E$18+1,1))</f>
        <v>288.41846134875794</v>
      </c>
      <c r="HA51" s="59">
        <f t="shared" si="52"/>
        <v>248.93951719818972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38.514479037470998</v>
      </c>
      <c r="HH51" s="21">
        <f>EXP(-LN(2)/25)*HH50+(1-EXP(-LN(2)/25))/(LN(2)/25)*Calculateur!HC51*Calculateur!HE51*VLOOKUP('Données projet'!$B$18,Paramètres!$A$1:$I$89,3,0)*0.475*44/12</f>
        <v>16.959218741614471</v>
      </c>
      <c r="HI51" s="21">
        <f>EXP(-LN(2)/2)*HI50+(1-EXP(-LN(2)/2))/(LN(2)/2)*HC51*HF51*VLOOKUP('Données projet'!$B$18,Paramètres!$A$1:$I$89,3,0)*0.475*44/12</f>
        <v>9.5048358277459986E-4</v>
      </c>
      <c r="HJ51" s="22">
        <f t="shared" si="30"/>
        <v>55.474648262668246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269.64423257646359</v>
      </c>
      <c r="T52" s="59">
        <f t="shared" si="34"/>
        <v>161.0819079811821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22.746746035284211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22.746746035284211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11.533333333333331</v>
      </c>
      <c r="AI52" s="13">
        <f>IF('Données projet'!$A$62&gt;35,AI51+AH52-AQ51,IF(A52&lt;'Données projet'!$A$62,$AF$205^A52,IF(A52='Données projet'!$A$62,'Données projet'!$B$62,AI51+AH52-AQ51)))</f>
        <v>316.33333333333343</v>
      </c>
      <c r="AJ52" s="13">
        <f>AI52*VLOOKUP('Données projet'!$B$10,Paramètres!$A$1:$I$89,3,0)*VLOOKUP('Données projet'!$B$10,Paramètres!$A$1:$I$89,5,0)</f>
        <v>197.39200000000005</v>
      </c>
      <c r="AK52" s="13">
        <f t="shared" si="35"/>
        <v>49.170571149417825</v>
      </c>
      <c r="AL52" s="20">
        <f t="shared" si="4"/>
        <v>429.42981141856944</v>
      </c>
      <c r="AM52" s="59">
        <f t="shared" si="5"/>
        <v>722.7631447519027</v>
      </c>
      <c r="AN52" s="59">
        <f ca="1">AVERAGE(OFFSET($AM$3,0,0,'Données projet'!$E$10+1,1))-AVERAGE(OFFSET($H$3,0,0,'Données projet'!$E$10+1,1))</f>
        <v>269.77739619445515</v>
      </c>
      <c r="AO52" s="59">
        <f t="shared" si="36"/>
        <v>347.56964743629885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69.498963157031739</v>
      </c>
      <c r="AV52" s="21">
        <f>EXP(-LN(2)/25)*AV51+(1-EXP(-LN(2)/25))/(LN(2)/25)*Calculateur!AQ52*Calculateur!AS52*VLOOKUP('Données projet'!$B$10,Paramètres!$A$1:$I$89,3,0)*0.475*44/12</f>
        <v>54.173427724898772</v>
      </c>
      <c r="AW52" s="21">
        <f>EXP(-LN(2)/2)*AW51+(1-EXP(-LN(2)/2))/(LN(2)/2)*AQ52*AT52*VLOOKUP('Données projet'!$B$10,Paramètres!$A$1:$I$89,3,0)*0.475*44/12</f>
        <v>3.4303443181914737E-5</v>
      </c>
      <c r="AX52" s="21">
        <f t="shared" si="6"/>
        <v>123.6724251853737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20.399999999999999</v>
      </c>
      <c r="BD52" s="12">
        <f>IF('Données projet'!$A$88&gt;35,BD51+BC52-BL51,IF(A52&lt;'Données projet'!$A$88,$BA$205^A52,IF(A52='Données projet'!$A$88,'Données projet'!$B$88,BD51+BC52-BL51)))</f>
        <v>703.59999999999957</v>
      </c>
      <c r="BE52" s="13">
        <f>BD52*VLOOKUP('Données projet'!$B$11,Paramètres!$A$1:$I$89,3,0)*VLOOKUP('Données projet'!$B$11,Paramètres!$A$1:$I$89,5,0)</f>
        <v>393.3123999999998</v>
      </c>
      <c r="BF52" s="13">
        <f t="shared" si="37"/>
        <v>90.419529407700907</v>
      </c>
      <c r="BG52" s="20">
        <f t="shared" si="7"/>
        <v>842.49977705174535</v>
      </c>
      <c r="BH52" s="59">
        <f t="shared" si="8"/>
        <v>1135.8331103850787</v>
      </c>
      <c r="BI52" s="59">
        <f ca="1">AVERAGE(OFFSET($BH$3,0,0,'Données projet'!$E$11+1,1))-AVERAGE(OFFSET($H$3,0,0,'Données projet'!$E$11+1,1))</f>
        <v>490.96084572840579</v>
      </c>
      <c r="BJ52" s="59">
        <f t="shared" si="38"/>
        <v>597.91658789908263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72.646955772409981</v>
      </c>
      <c r="BQ52" s="21">
        <f>EXP(-LN(2)/25)*BQ51+(1-EXP(-LN(2)/25))/(LN(2)/25)*Calculateur!BL52*Calculateur!BN52*VLOOKUP('Données projet'!$B$11,Paramètres!$A$1:$I$89,3,0)*0.475*44/12</f>
        <v>34.119854657531384</v>
      </c>
      <c r="BR52" s="21">
        <f>EXP(-LN(2)/2)*BR51+(1-EXP(-LN(2)/2))/(LN(2)/2)*BL52*BO52*VLOOKUP('Données projet'!$B$11,Paramètres!$A$1:$I$89,3,0)*0.475*44/12</f>
        <v>1.1745753045066738E-3</v>
      </c>
      <c r="BS52" s="22">
        <f t="shared" si="9"/>
        <v>106.76798500524586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31.2</v>
      </c>
      <c r="BY52" s="12">
        <f>IF('Données projet'!$A$114&gt;35,BY51+BX52-CG51,IF(A52&lt;'Données projet'!$A$114,$BV$205^A52,IF(A52='Données projet'!$A$114,'Données projet'!$B$114,BY51+BX52-CG51)))</f>
        <v>797.79999999999984</v>
      </c>
      <c r="BZ52" s="13">
        <f>BY52*VLOOKUP('Données projet'!$B$12,Paramètres!$A$1:$I$89,3,0)*VLOOKUP('Données projet'!$B$12,Paramètres!$A$1:$I$89,5,0)</f>
        <v>362.99899999999991</v>
      </c>
      <c r="CA52" s="13">
        <f t="shared" si="39"/>
        <v>84.23343310501717</v>
      </c>
      <c r="CB52" s="20">
        <f t="shared" si="10"/>
        <v>778.9298209912381</v>
      </c>
      <c r="CC52" s="59">
        <f t="shared" si="11"/>
        <v>1072.2631543245714</v>
      </c>
      <c r="CD52" s="59">
        <f ca="1">AVERAGE(OFFSET($CC$3,0,0,'Données projet'!$E$12+1,1))-AVERAGE(OFFSET($H$3,0,0,'Données projet'!$E$12+1,1))</f>
        <v>516.24288578650703</v>
      </c>
      <c r="CE52" s="59">
        <f t="shared" si="40"/>
        <v>423.99471649102406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75.243937102863953</v>
      </c>
      <c r="CL52" s="21">
        <f>EXP(-LN(2)/25)*CL51+(1-EXP(-LN(2)/25))/(LN(2)/25)*Calculateur!CG52*Calculateur!CI52*VLOOKUP('Données projet'!$B$12,Paramètres!$A$1:$I$89,3,0)*0.475*44/12</f>
        <v>50.295054568242193</v>
      </c>
      <c r="CM52" s="21">
        <f>EXP(-LN(2)/2)*CM51+(1-EXP(-LN(2)/2))/(LN(2)/2)*CG52*CJ52*VLOOKUP('Données projet'!$B$12,Paramètres!$A$1:$I$89,3,0)*0.475*44/12</f>
        <v>1.9652011694890703E-5</v>
      </c>
      <c r="CN52" s="22">
        <f t="shared" si="12"/>
        <v>125.53901132311785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25.4</v>
      </c>
      <c r="CT52" s="12">
        <f>IF('Données projet'!$A$140&gt;35,CT51+CS52-DB51,IF(A52&lt;'Données projet'!$A$140,$CQ$205^A52,IF(A52='Données projet'!$A$140,'Données projet'!$B$140,CT51+CS52-DB51)))</f>
        <v>638.6</v>
      </c>
      <c r="CU52" s="17">
        <f>CT52*VLOOKUP('Données projet'!$B$13,Paramètres!$A$1:$I$89,3,0)*VLOOKUP('Données projet'!$B$13,Paramètres!$A$1:$I$89,5,0)</f>
        <v>290.56299999999999</v>
      </c>
      <c r="CV52" s="13">
        <f t="shared" si="41"/>
        <v>69.194440744367384</v>
      </c>
      <c r="CW52" s="20">
        <f t="shared" si="13"/>
        <v>626.57754262977312</v>
      </c>
      <c r="CX52" s="59">
        <f t="shared" si="14"/>
        <v>919.91087596310649</v>
      </c>
      <c r="CY52" s="59">
        <f ca="1">AVERAGE(OFFSET($CX$3,0,0,'Données projet'!$E$13+1,1))-AVERAGE(OFFSET($H$3,0,0,'Données projet'!$E$13+1,1))</f>
        <v>404.52284278475219</v>
      </c>
      <c r="CZ52" s="59">
        <f t="shared" si="42"/>
        <v>325.2594475455378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60.695874157011431</v>
      </c>
      <c r="DG52" s="21">
        <f>EXP(-LN(2)/25)*DG51+(1-EXP(-LN(2)/25))/(LN(2)/25)*Calculateur!DB52*Calculateur!DD52*VLOOKUP('Données projet'!$B$13,Paramètres!$A$1:$I$89,3,0)*0.475*44/12</f>
        <v>28.123312011366473</v>
      </c>
      <c r="DH52" s="21">
        <f>EXP(-LN(2)/2)*DH51+(1-EXP(-LN(2)/2))/(LN(2)/2)*DB52*DE52*VLOOKUP('Données projet'!$B$13,Paramètres!$A$1:$I$89,3,0)*0.475*44/12</f>
        <v>1.3117890772343325E-3</v>
      </c>
      <c r="DI52" s="22">
        <f t="shared" si="15"/>
        <v>88.820497957455146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227.98151999999988</v>
      </c>
      <c r="DQ52" s="13">
        <f t="shared" si="43"/>
        <v>55.846015312851193</v>
      </c>
      <c r="DR52" s="20">
        <f t="shared" si="16"/>
        <v>494.33295733654887</v>
      </c>
      <c r="DS52" s="59">
        <f t="shared" si="17"/>
        <v>787.66629066988219</v>
      </c>
      <c r="DT52" s="59">
        <f ca="1">AVERAGE(OFFSET($DS$3,0,0,'Données projet'!$E$14+1,1))-AVERAGE(OFFSET($H$3,0,0,'Données projet'!$E$14+1,1))</f>
        <v>317.76403063971492</v>
      </c>
      <c r="DU52" s="59">
        <f t="shared" si="44"/>
        <v>310.10458233575025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33.244843967966155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33.244843967966155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22.8</v>
      </c>
      <c r="EJ52" s="12">
        <f>IF('Données projet'!$A$192&gt;35,EJ51+EI52-ER51,IF(A52&lt;'Données projet'!$A$192,$EG$205^A52,IF(A52='Données projet'!$A$192,'Données projet'!$B$192,EJ51+EI52-ER51)))</f>
        <v>526.19999999999982</v>
      </c>
      <c r="EK52" s="17">
        <f>EJ52*VLOOKUP('Données projet'!$B$15,Paramètres!$A$1:$I$89,3,0)*VLOOKUP('Données projet'!$B$15,Paramètres!$A$1:$I$89,5,0)</f>
        <v>246.26159999999993</v>
      </c>
      <c r="EL52" s="13">
        <f t="shared" si="45"/>
        <v>59.784718155826617</v>
      </c>
      <c r="EM52" s="20">
        <f t="shared" si="19"/>
        <v>533.03067078806453</v>
      </c>
      <c r="EN52" s="59">
        <f t="shared" si="20"/>
        <v>826.36400412139778</v>
      </c>
      <c r="EO52" s="59">
        <f ca="1">AVERAGE(OFFSET($EN$3,0,0,'Données projet'!$E$15+1,1))-AVERAGE(OFFSET($H$3,0,0,'Données projet'!$E$15+1,1))</f>
        <v>342.49944586217674</v>
      </c>
      <c r="EP52" s="59">
        <f t="shared" si="46"/>
        <v>282.29766600872563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54.176291679866985</v>
      </c>
      <c r="EW52" s="21">
        <f>EXP(-LN(2)/25)*EW51+(1-EXP(-LN(2)/25))/(LN(2)/25)*Calculateur!ER52*Calculateur!ET52*VLOOKUP('Données projet'!$B$15,Paramètres!$A$1:$I$89,3,0)*0.475*44/12</f>
        <v>23.667410627747362</v>
      </c>
      <c r="EX52" s="21">
        <f>EXP(-LN(2)/2)*EX51+(1-EXP(-LN(2)/2))/(LN(2)/2)*ER52*EU52*VLOOKUP('Données projet'!$B$15,Paramètres!$A$1:$I$89,3,0)*0.475*44/12</f>
        <v>1.1434481060638256E-4</v>
      </c>
      <c r="EY52" s="22">
        <f t="shared" si="21"/>
        <v>77.843816652424962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21</v>
      </c>
      <c r="FE52" s="12">
        <f>IF('Données projet'!$A$218&gt;35,FE51+FD52-FM51,IF(A52&lt;'Données projet'!$A$218,$FB$205^A52,IF(A52='Données projet'!$A$218,'Données projet'!$B$218,FE51+FD52-FM51)))</f>
        <v>477.99999999999966</v>
      </c>
      <c r="FF52" s="17">
        <f>FE52*VLOOKUP('Données projet'!$B$16,Paramètres!$A$1:$I$89,3,0)*VLOOKUP('Données projet'!$B$16,Paramètres!$A$1:$I$89,5,0)</f>
        <v>223.70399999999984</v>
      </c>
      <c r="FG52" s="13">
        <f t="shared" si="47"/>
        <v>54.919147873047535</v>
      </c>
      <c r="FH52" s="20">
        <f t="shared" si="22"/>
        <v>485.26864921222426</v>
      </c>
      <c r="FI52" s="59">
        <f t="shared" si="23"/>
        <v>778.60198254555758</v>
      </c>
      <c r="FJ52" s="59">
        <f ca="1">AVERAGE(OFFSET($FI$3,0,0,'Données projet'!$E$16+1,1))-AVERAGE(OFFSET($H$3,0,0,'Données projet'!$E$16+1,1))</f>
        <v>304.29617570272939</v>
      </c>
      <c r="FK52" s="59">
        <f t="shared" si="48"/>
        <v>246.20695736161576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33.665217510335808</v>
      </c>
      <c r="FR52" s="21">
        <f>EXP(-LN(2)/25)*FR51+(1-EXP(-LN(2)/25))/(LN(2)/25)*Calculateur!FM52*Calculateur!FO52*VLOOKUP('Données projet'!$B$16,Paramètres!$A$1:$I$89,3,0)*0.475*44/12</f>
        <v>24.165969471229101</v>
      </c>
      <c r="FS52" s="21">
        <f>EXP(-LN(2)/2)*FS51+(1-EXP(-LN(2)/2))/(LN(2)/2)*FM52*FP52*VLOOKUP('Données projet'!$B$16,Paramètres!$A$1:$I$89,3,0)*0.475*44/12</f>
        <v>5.4333881934033818E-3</v>
      </c>
      <c r="FT52" s="22">
        <f t="shared" si="24"/>
        <v>57.836620369758315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16.399999999999999</v>
      </c>
      <c r="FZ52" s="12">
        <f>IF('Données projet'!$A$244&gt;35,FZ51+FY52-GH51,IF(A52&lt;'Données projet'!$A$244,$FW$205^A52,IF(A52='Données projet'!$A$244,'Données projet'!$B$244,FZ51+FY52-GH51)))</f>
        <v>390.60000000000019</v>
      </c>
      <c r="GA52" s="17">
        <f>FZ52*VLOOKUP('Données projet'!$B$17,Paramètres!$A$1:$I$89,3,0)*VLOOKUP('Données projet'!$B$17,Paramètres!$A$1:$I$89,5,0)</f>
        <v>233.57880000000014</v>
      </c>
      <c r="GB52" s="13">
        <f t="shared" si="49"/>
        <v>57.055805022709997</v>
      </c>
      <c r="GC52" s="20">
        <f t="shared" si="25"/>
        <v>506.18860374788687</v>
      </c>
      <c r="GD52" s="59">
        <f t="shared" si="26"/>
        <v>799.52193708122013</v>
      </c>
      <c r="GE52" s="59">
        <f ca="1">AVERAGE(OFFSET($GD$3,0,0,'Données projet'!$E$17+1,1))-AVERAGE(OFFSET($H$3,0,0,'Données projet'!$E$17+1,1))</f>
        <v>333.16166938019586</v>
      </c>
      <c r="GF52" s="59">
        <f t="shared" si="50"/>
        <v>286.07945871455388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44.052439194235269</v>
      </c>
      <c r="GM52" s="21">
        <f>EXP(-LN(2)/25)*GM51+(1-EXP(-LN(2)/25))/(LN(2)/25)*Calculateur!GH52*Calculateur!GJ52*VLOOKUP('Données projet'!$B$17,Paramètres!$A$1:$I$89,3,0)*0.475*44/12</f>
        <v>19.244712682158212</v>
      </c>
      <c r="GN52" s="21">
        <f>EXP(-LN(2)/2)*GN51+(1-EXP(-LN(2)/2))/(LN(2)/2)*GH52*GK52*VLOOKUP('Données projet'!$B$17,Paramètres!$A$1:$I$89,3,0)*0.475*44/12</f>
        <v>1.227300967175173E-3</v>
      </c>
      <c r="GO52" s="21">
        <f t="shared" si="27"/>
        <v>63.298379177360658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14.4</v>
      </c>
      <c r="GU52" s="12">
        <f>IF('Données projet'!$A$270&gt;35,GU51+GT52-HC51,IF(A52&lt;'Données projet'!$A$270,$GR$205^A52,IF(A52='Données projet'!$A$270,'Données projet'!$B$270,GU51+GT52-HC51)))</f>
        <v>344.59999999999974</v>
      </c>
      <c r="GV52" s="17">
        <f>GU52*VLOOKUP('Données projet'!$B$18,Paramètres!$A$1:$I$89,3,0)*VLOOKUP('Données projet'!$B$18,Paramètres!$A$1:$I$89,5,0)</f>
        <v>206.07079999999985</v>
      </c>
      <c r="GW52" s="13">
        <f t="shared" si="51"/>
        <v>51.076015061754525</v>
      </c>
      <c r="GX52" s="20">
        <f t="shared" si="28"/>
        <v>447.86403623255546</v>
      </c>
      <c r="GY52" s="59">
        <f t="shared" si="29"/>
        <v>741.19736956588872</v>
      </c>
      <c r="GZ52" s="59">
        <f ca="1">AVERAGE(OFFSET($GY$3,0,0,'Données projet'!$E$18+1,1))-AVERAGE(OFFSET($H$3,0,0,'Données projet'!$E$18+1,1))</f>
        <v>288.41846134875794</v>
      </c>
      <c r="HA52" s="59">
        <f t="shared" si="52"/>
        <v>248.93951719818972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37.759233595058809</v>
      </c>
      <c r="HH52" s="21">
        <f>EXP(-LN(2)/25)*HH51+(1-EXP(-LN(2)/25))/(LN(2)/25)*Calculateur!HC52*Calculateur!HE52*VLOOKUP('Données projet'!$B$18,Paramètres!$A$1:$I$89,3,0)*0.475*44/12</f>
        <v>16.495468013278469</v>
      </c>
      <c r="HI52" s="21">
        <f>EXP(-LN(2)/2)*HI51+(1-EXP(-LN(2)/2))/(LN(2)/2)*HC52*HF52*VLOOKUP('Données projet'!$B$18,Paramètres!$A$1:$I$89,3,0)*0.475*44/12</f>
        <v>6.7209338678640479E-4</v>
      </c>
      <c r="HJ52" s="22">
        <f t="shared" si="30"/>
        <v>54.255373701724068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269.64423257646359</v>
      </c>
      <c r="T53" s="59">
        <f t="shared" si="34"/>
        <v>161.0819079811821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31.332769502272171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31.332769502272171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11.533333333333331</v>
      </c>
      <c r="AI53" s="13">
        <f>IF('Données projet'!$A$62&gt;35,AI52+AH53-AQ52,IF(A53&lt;'Données projet'!$A$62,$AF$205^A53,IF(A53='Données projet'!$A$62,'Données projet'!$B$62,AI52+AH53-AQ52)))</f>
        <v>327.86666666666679</v>
      </c>
      <c r="AJ53" s="13">
        <f>AI53*VLOOKUP('Données projet'!$B$10,Paramètres!$A$1:$I$89,3,0)*VLOOKUP('Données projet'!$B$10,Paramètres!$A$1:$I$89,5,0)</f>
        <v>204.58880000000008</v>
      </c>
      <c r="AK53" s="13">
        <f t="shared" si="35"/>
        <v>50.751311773101563</v>
      </c>
      <c r="AL53" s="20">
        <f t="shared" si="4"/>
        <v>444.71736133815199</v>
      </c>
      <c r="AM53" s="59">
        <f t="shared" si="5"/>
        <v>738.0506946714853</v>
      </c>
      <c r="AN53" s="59">
        <f ca="1">AVERAGE(OFFSET($AM$3,0,0,'Données projet'!$E$10+1,1))-AVERAGE(OFFSET($H$3,0,0,'Données projet'!$E$10+1,1))</f>
        <v>269.77739619445515</v>
      </c>
      <c r="AO53" s="59">
        <f t="shared" si="36"/>
        <v>347.56964743629885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68.136130879704183</v>
      </c>
      <c r="AV53" s="21">
        <f>EXP(-LN(2)/25)*AV52+(1-EXP(-LN(2)/25))/(LN(2)/25)*Calculateur!AQ53*Calculateur!AS53*VLOOKUP('Données projet'!$B$10,Paramètres!$A$1:$I$89,3,0)*0.475*44/12</f>
        <v>52.692052494904665</v>
      </c>
      <c r="AW53" s="21">
        <f>EXP(-LN(2)/2)*AW52+(1-EXP(-LN(2)/2))/(LN(2)/2)*AQ53*AT53*VLOOKUP('Données projet'!$B$10,Paramètres!$A$1:$I$89,3,0)*0.475*44/12</f>
        <v>2.425619729197935E-5</v>
      </c>
      <c r="AX53" s="21">
        <f t="shared" si="6"/>
        <v>120.82820763080613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724</v>
      </c>
      <c r="BB53" s="12">
        <f>VLOOKUP(A53,'Données projet'!$A$87:$I$107,9,0)</f>
        <v>20.399999999999999</v>
      </c>
      <c r="BC53" s="12">
        <f t="array" ref="BC53">INDEX(BB:BB,MIN(IF(ISNUMBER(BB53:BB249),ROW(BB53:BB249),"")))</f>
        <v>20.399999999999999</v>
      </c>
      <c r="BD53" s="12">
        <f>IF('Données projet'!$A$88&gt;35,BD52+BC53-BL52,IF(A53&lt;'Données projet'!$A$88,$BA$205^A53,IF(A53='Données projet'!$A$88,'Données projet'!$B$88,BD52+BC53-BL52)))</f>
        <v>723.99999999999955</v>
      </c>
      <c r="BE53" s="13">
        <f>BD53*VLOOKUP('Données projet'!$B$11,Paramètres!$A$1:$I$89,3,0)*VLOOKUP('Données projet'!$B$11,Paramètres!$A$1:$I$89,5,0)</f>
        <v>404.71599999999978</v>
      </c>
      <c r="BF53" s="13">
        <f t="shared" si="37"/>
        <v>92.732108655131142</v>
      </c>
      <c r="BG53" s="20">
        <f t="shared" si="7"/>
        <v>866.38878924101971</v>
      </c>
      <c r="BH53" s="59">
        <f t="shared" si="8"/>
        <v>1159.7221225743531</v>
      </c>
      <c r="BI53" s="59">
        <f ca="1">AVERAGE(OFFSET($BH$3,0,0,'Données projet'!$E$11+1,1))-AVERAGE(OFFSET($H$3,0,0,'Données projet'!$E$11+1,1))</f>
        <v>490.96084572840579</v>
      </c>
      <c r="BJ53" s="59">
        <f t="shared" si="38"/>
        <v>597.91658789908263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62</v>
      </c>
      <c r="BM53" s="16">
        <f>IF(ISNA(VLOOKUP(A53,'Données projet'!$A$87:$I$107,5,0)),0%,VLOOKUP(A53,'Données projet'!$A$87:$I$107,5,0)*VLOOKUP('Données projet'!$B$11,Paramètres!$A$1:$I$89,7,0))</f>
        <v>0.55000000000000004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96.509232273123743</v>
      </c>
      <c r="BQ53" s="21">
        <f>EXP(-LN(2)/25)*BQ52+(1-EXP(-LN(2)/25))/(LN(2)/25)*Calculateur!BL53*Calculateur!BN53*VLOOKUP('Données projet'!$B$11,Paramètres!$A$1:$I$89,3,0)*0.475*44/12</f>
        <v>33.186845437636016</v>
      </c>
      <c r="BR53" s="21">
        <f>EXP(-LN(2)/2)*BR52+(1-EXP(-LN(2)/2))/(LN(2)/2)*BL53*BO53*VLOOKUP('Données projet'!$B$11,Paramètres!$A$1:$I$89,3,0)*0.475*44/12</f>
        <v>8.30550162830923E-4</v>
      </c>
      <c r="BS53" s="22">
        <f t="shared" si="9"/>
        <v>129.69690826092258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829</v>
      </c>
      <c r="BW53" s="12">
        <f>VLOOKUP(A53,'Données projet'!$A$113:$I$133,9,0)</f>
        <v>31.2</v>
      </c>
      <c r="BX53" s="12">
        <f t="array" ref="BX53">INDEX(BW:BW,MIN(IF(ISNUMBER(BW53:BW249),ROW(BW53:BW249),"")))</f>
        <v>31.2</v>
      </c>
      <c r="BY53" s="12">
        <f>IF('Données projet'!$A$114&gt;35,BY52+BX53-CG52,IF(A53&lt;'Données projet'!$A$114,$BV$205^A53,IF(A53='Données projet'!$A$114,'Données projet'!$B$114,BY52+BX53-CG52)))</f>
        <v>828.99999999999989</v>
      </c>
      <c r="BZ53" s="13">
        <f>BY53*VLOOKUP('Données projet'!$B$12,Paramètres!$A$1:$I$89,3,0)*VLOOKUP('Données projet'!$B$12,Paramètres!$A$1:$I$89,5,0)</f>
        <v>377.19499999999994</v>
      </c>
      <c r="CA53" s="13">
        <f t="shared" si="39"/>
        <v>87.137624880454595</v>
      </c>
      <c r="CB53" s="20">
        <f t="shared" si="10"/>
        <v>808.71265500012498</v>
      </c>
      <c r="CC53" s="59">
        <f t="shared" si="11"/>
        <v>1102.0459883334584</v>
      </c>
      <c r="CD53" s="59">
        <f ca="1">AVERAGE(OFFSET($CC$3,0,0,'Données projet'!$E$12+1,1))-AVERAGE(OFFSET($H$3,0,0,'Données projet'!$E$12+1,1))</f>
        <v>516.24288578650703</v>
      </c>
      <c r="CE53" s="59">
        <f t="shared" si="40"/>
        <v>423.99471649102406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67</v>
      </c>
      <c r="CH53" s="16">
        <f>IF(ISNA(VLOOKUP(A53,'Données projet'!$A$113:$I$133,5,0)),0%,VLOOKUP(A53,'Données projet'!$A$113:$I$133,5,0)*VLOOKUP('Données projet'!$B$12,Paramètres!$A$1:$I$89,7,0))</f>
        <v>0.55000000000000004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96.010623973787645</v>
      </c>
      <c r="CL53" s="21">
        <f>EXP(-LN(2)/25)*CL52+(1-EXP(-LN(2)/25))/(LN(2)/25)*Calculateur!CG53*Calculateur!CI53*VLOOKUP('Données projet'!$B$12,Paramètres!$A$1:$I$89,3,0)*0.475*44/12</f>
        <v>48.919733656171644</v>
      </c>
      <c r="CM53" s="21">
        <f>EXP(-LN(2)/2)*CM52+(1-EXP(-LN(2)/2))/(LN(2)/2)*CG53*CJ53*VLOOKUP('Données projet'!$B$12,Paramètres!$A$1:$I$89,3,0)*0.475*44/12</f>
        <v>1.3896070733414553E-5</v>
      </c>
      <c r="CN53" s="22">
        <f t="shared" si="12"/>
        <v>144.93037152603003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664</v>
      </c>
      <c r="CR53" s="12">
        <f>VLOOKUP(A53,'Données projet'!$A$139:$I$159,9,0)</f>
        <v>25.4</v>
      </c>
      <c r="CS53" s="12">
        <f t="array" ref="CS53">INDEX(CR:CR,MIN(IF(ISNUMBER(CR53:CR249),ROW(CR53:CR249),"")))</f>
        <v>25.4</v>
      </c>
      <c r="CT53" s="12">
        <f>IF('Données projet'!$A$140&gt;35,CT52+CS53-DB52,IF(A53&lt;'Données projet'!$A$140,$CQ$205^A53,IF(A53='Données projet'!$A$140,'Données projet'!$B$140,CT52+CS53-DB52)))</f>
        <v>664</v>
      </c>
      <c r="CU53" s="17">
        <f>CT53*VLOOKUP('Données projet'!$B$13,Paramètres!$A$1:$I$89,3,0)*VLOOKUP('Données projet'!$B$13,Paramètres!$A$1:$I$89,5,0)</f>
        <v>302.12</v>
      </c>
      <c r="CV53" s="13">
        <f t="shared" si="41"/>
        <v>71.620714598097649</v>
      </c>
      <c r="CW53" s="20">
        <f t="shared" si="13"/>
        <v>650.93174459168677</v>
      </c>
      <c r="CX53" s="59">
        <f t="shared" si="14"/>
        <v>944.26507792502002</v>
      </c>
      <c r="CY53" s="59">
        <f ca="1">AVERAGE(OFFSET($CX$3,0,0,'Données projet'!$E$13+1,1))-AVERAGE(OFFSET($H$3,0,0,'Données projet'!$E$13+1,1))</f>
        <v>404.52284278475219</v>
      </c>
      <c r="CZ53" s="59">
        <f t="shared" si="42"/>
        <v>325.2594475455378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55</v>
      </c>
      <c r="DC53" s="16">
        <f>IF(ISNA(VLOOKUP(A53,'Données projet'!$A$139:$I$159,5,0)),0%,VLOOKUP(A53,'Données projet'!$A$139:$I$159,5,0)*VLOOKUP('Données projet'!$B$13,Paramètres!$A$1:$I$89,7,0))</f>
        <v>0.55000000000000004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77.764166609176144</v>
      </c>
      <c r="DG53" s="21">
        <f>EXP(-LN(2)/25)*DG52+(1-EXP(-LN(2)/25))/(LN(2)/25)*Calculateur!DB53*Calculateur!DD53*VLOOKUP('Données projet'!$B$13,Paramètres!$A$1:$I$89,3,0)*0.475*44/12</f>
        <v>27.354278565474953</v>
      </c>
      <c r="DH53" s="21">
        <f>EXP(-LN(2)/2)*DH52+(1-EXP(-LN(2)/2))/(LN(2)/2)*DB53*DE53*VLOOKUP('Données projet'!$B$13,Paramètres!$A$1:$I$89,3,0)*0.475*44/12</f>
        <v>9.2757495199884024E-4</v>
      </c>
      <c r="DI53" s="22">
        <f t="shared" si="15"/>
        <v>105.1193727496031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235.73159999999984</v>
      </c>
      <c r="DQ53" s="13">
        <f t="shared" si="43"/>
        <v>57.520206488125218</v>
      </c>
      <c r="DR53" s="20">
        <f t="shared" si="16"/>
        <v>510.74689630015109</v>
      </c>
      <c r="DS53" s="59">
        <f t="shared" si="17"/>
        <v>804.08022963348435</v>
      </c>
      <c r="DT53" s="59">
        <f ca="1">AVERAGE(OFFSET($DS$3,0,0,'Données projet'!$E$14+1,1))-AVERAGE(OFFSET($H$3,0,0,'Données projet'!$E$14+1,1))</f>
        <v>317.76403063971492</v>
      </c>
      <c r="DU53" s="59">
        <f t="shared" si="44"/>
        <v>310.10458233575025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41.291308848935884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41.291308848935884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549</v>
      </c>
      <c r="EH53" s="12">
        <f>VLOOKUP(A53,'Données projet'!$A$191:$I$211,9,0)</f>
        <v>22.8</v>
      </c>
      <c r="EI53" s="12">
        <f t="array" ref="EI53">INDEX(EH:EH,MIN(IF(ISNUMBER(EH53:EH249),ROW(EH53:EH249),"")))</f>
        <v>22.8</v>
      </c>
      <c r="EJ53" s="12">
        <f>IF('Données projet'!$A$192&gt;35,EJ52+EI53-ER52,IF(A53&lt;'Données projet'!$A$192,$EG$205^A53,IF(A53='Données projet'!$A$192,'Données projet'!$B$192,EJ52+EI53-ER52)))</f>
        <v>548.99999999999977</v>
      </c>
      <c r="EK53" s="17">
        <f>EJ53*VLOOKUP('Données projet'!$B$15,Paramètres!$A$1:$I$89,3,0)*VLOOKUP('Données projet'!$B$15,Paramètres!$A$1:$I$89,5,0)</f>
        <v>256.9319999999999</v>
      </c>
      <c r="EL53" s="13">
        <f t="shared" si="45"/>
        <v>62.067953229346557</v>
      </c>
      <c r="EM53" s="20">
        <f t="shared" si="19"/>
        <v>555.59158520777839</v>
      </c>
      <c r="EN53" s="59">
        <f t="shared" si="20"/>
        <v>848.92491854111177</v>
      </c>
      <c r="EO53" s="59">
        <f ca="1">AVERAGE(OFFSET($EN$3,0,0,'Données projet'!$E$15+1,1))-AVERAGE(OFFSET($H$3,0,0,'Données projet'!$E$15+1,1))</f>
        <v>342.49944586217674</v>
      </c>
      <c r="EP53" s="59">
        <f t="shared" si="46"/>
        <v>282.29766600872563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63</v>
      </c>
      <c r="ES53" s="16">
        <f>IF(ISNA(VLOOKUP(A53,'Données projet'!$A$191:$I$211,5,0)),0%,VLOOKUP(A53,'Données projet'!$A$191:$I$211,5,0)*VLOOKUP('Données projet'!$B$15,Paramètres!$A$1:$I$89,7,0))</f>
        <v>0.55000000000000004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74.625762166598534</v>
      </c>
      <c r="EW53" s="21">
        <f>EXP(-LN(2)/25)*EW52+(1-EXP(-LN(2)/25))/(LN(2)/25)*Calculateur!ER53*Calculateur!ET53*VLOOKUP('Données projet'!$B$15,Paramètres!$A$1:$I$89,3,0)*0.475*44/12</f>
        <v>23.020224039516577</v>
      </c>
      <c r="EX53" s="21">
        <f>EXP(-LN(2)/2)*EX52+(1-EXP(-LN(2)/2))/(LN(2)/2)*ER53*EU53*VLOOKUP('Données projet'!$B$15,Paramètres!$A$1:$I$89,3,0)*0.475*44/12</f>
        <v>8.0853990973264568E-5</v>
      </c>
      <c r="EY53" s="22">
        <f t="shared" si="21"/>
        <v>97.646067060106091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499</v>
      </c>
      <c r="FC53" s="12">
        <f>VLOOKUP(A53,'Données projet'!$A$217:$I$237,9,0)</f>
        <v>21</v>
      </c>
      <c r="FD53" s="12">
        <f t="array" ref="FD53">INDEX(FC:FC,MIN(IF(ISNUMBER(FC53:FC249),ROW(FC53:FC249),"")))</f>
        <v>21</v>
      </c>
      <c r="FE53" s="12">
        <f>IF('Données projet'!$A$218&gt;35,FE52+FD53-FM52,IF(A53&lt;'Données projet'!$A$218,$FB$205^A53,IF(A53='Données projet'!$A$218,'Données projet'!$B$218,FE52+FD53-FM52)))</f>
        <v>498.99999999999966</v>
      </c>
      <c r="FF53" s="17">
        <f>FE53*VLOOKUP('Données projet'!$B$16,Paramètres!$A$1:$I$89,3,0)*VLOOKUP('Données projet'!$B$16,Paramètres!$A$1:$I$89,5,0)</f>
        <v>233.53199999999984</v>
      </c>
      <c r="FG53" s="13">
        <f t="shared" si="47"/>
        <v>57.04570382109803</v>
      </c>
      <c r="FH53" s="20">
        <f t="shared" si="22"/>
        <v>506.0895008217455</v>
      </c>
      <c r="FI53" s="59">
        <f t="shared" si="23"/>
        <v>799.42283415507882</v>
      </c>
      <c r="FJ53" s="59">
        <f ca="1">AVERAGE(OFFSET($FI$3,0,0,'Données projet'!$E$16+1,1))-AVERAGE(OFFSET($H$3,0,0,'Données projet'!$E$16+1,1))</f>
        <v>304.29617570272939</v>
      </c>
      <c r="FK53" s="59">
        <f t="shared" si="48"/>
        <v>246.20695736161576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56</v>
      </c>
      <c r="FN53" s="16">
        <f>IF(ISNA(VLOOKUP(A53,'Données projet'!$A$217:$I$237,5,0)),0%,VLOOKUP(A53,'Données projet'!$A$217:$I$237,5,0)*VLOOKUP('Données projet'!$B$16,Paramètres!$A$1:$I$89,7,0))</f>
        <v>0.55000000000000004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52.126693815200966</v>
      </c>
      <c r="FR53" s="21">
        <f>EXP(-LN(2)/25)*FR52+(1-EXP(-LN(2)/25))/(LN(2)/25)*Calculateur!FM53*Calculateur!FO53*VLOOKUP('Données projet'!$B$16,Paramètres!$A$1:$I$89,3,0)*0.475*44/12</f>
        <v>23.505149765205239</v>
      </c>
      <c r="FS53" s="21">
        <f>EXP(-LN(2)/2)*FS52+(1-EXP(-LN(2)/2))/(LN(2)/2)*FM53*FP53*VLOOKUP('Données projet'!$B$16,Paramètres!$A$1:$I$89,3,0)*0.475*44/12</f>
        <v>3.8419856363744562E-3</v>
      </c>
      <c r="FT53" s="22">
        <f t="shared" si="24"/>
        <v>75.635685566042582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407</v>
      </c>
      <c r="FX53" s="12">
        <f>VLOOKUP(A53,'Données projet'!$A$243:$I$263,9,0)</f>
        <v>16.399999999999999</v>
      </c>
      <c r="FY53" s="12">
        <f t="array" ref="FY53">INDEX(FX:FX,MIN(IF(ISNUMBER(FX53:FX249),ROW(FX53:FX249),"")))</f>
        <v>16.399999999999999</v>
      </c>
      <c r="FZ53" s="12">
        <f>IF('Données projet'!$A$244&gt;35,FZ52+FY53-GH52,IF(A53&lt;'Données projet'!$A$244,$FW$205^A53,IF(A53='Données projet'!$A$244,'Données projet'!$B$244,FZ52+FY53-GH52)))</f>
        <v>407.00000000000017</v>
      </c>
      <c r="GA53" s="17">
        <f>FZ53*VLOOKUP('Données projet'!$B$17,Paramètres!$A$1:$I$89,3,0)*VLOOKUP('Données projet'!$B$17,Paramètres!$A$1:$I$89,5,0)</f>
        <v>243.38600000000011</v>
      </c>
      <c r="GB53" s="13">
        <f t="shared" si="49"/>
        <v>59.167449807285649</v>
      </c>
      <c r="GC53" s="20">
        <f t="shared" si="25"/>
        <v>526.94725841435593</v>
      </c>
      <c r="GD53" s="59">
        <f t="shared" si="26"/>
        <v>820.28059174768919</v>
      </c>
      <c r="GE53" s="59">
        <f ca="1">AVERAGE(OFFSET($GD$3,0,0,'Données projet'!$E$17+1,1))-AVERAGE(OFFSET($H$3,0,0,'Données projet'!$E$17+1,1))</f>
        <v>333.16166938019586</v>
      </c>
      <c r="GF53" s="59">
        <f t="shared" si="50"/>
        <v>286.07945871455388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45</v>
      </c>
      <c r="GI53" s="16">
        <f>IF(ISNA(VLOOKUP(A53,'Données projet'!$A$243:$I$263,5,0)),0%,VLOOKUP(A53,'Données projet'!$A$243:$I$263,5,0)*VLOOKUP('Données projet'!$B$17,Paramètres!$A$1:$I$89,7,0))</f>
        <v>0.45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59.252630004116213</v>
      </c>
      <c r="GM53" s="21">
        <f>EXP(-LN(2)/25)*GM52+(1-EXP(-LN(2)/25))/(LN(2)/25)*Calculateur!GH53*Calculateur!GJ53*VLOOKUP('Données projet'!$B$17,Paramètres!$A$1:$I$89,3,0)*0.475*44/12</f>
        <v>18.718465001829141</v>
      </c>
      <c r="GN53" s="21">
        <f>EXP(-LN(2)/2)*GN52+(1-EXP(-LN(2)/2))/(LN(2)/2)*GH53*GK53*VLOOKUP('Données projet'!$B$17,Paramètres!$A$1:$I$89,3,0)*0.475*44/12</f>
        <v>8.6783283644637323E-4</v>
      </c>
      <c r="GO53" s="21">
        <f t="shared" si="27"/>
        <v>77.971962838781806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359</v>
      </c>
      <c r="GS53" s="12">
        <f>VLOOKUP(A53,'Données projet'!$A$269:$I$289,9,0)</f>
        <v>14.4</v>
      </c>
      <c r="GT53" s="12">
        <f t="array" ref="GT53">INDEX(GS:GS,MIN(IF(ISNUMBER(GS53:GS249),ROW(GS53:GS249),"")))</f>
        <v>14.4</v>
      </c>
      <c r="GU53" s="12">
        <f>IF('Données projet'!$A$270&gt;35,GU52+GT53-HC52,IF(A53&lt;'Données projet'!$A$270,$GR$205^A53,IF(A53='Données projet'!$A$270,'Données projet'!$B$270,GU52+GT53-HC52)))</f>
        <v>358.99999999999972</v>
      </c>
      <c r="GV53" s="17">
        <f>GU53*VLOOKUP('Données projet'!$B$18,Paramètres!$A$1:$I$89,3,0)*VLOOKUP('Données projet'!$B$18,Paramètres!$A$1:$I$89,5,0)</f>
        <v>214.68199999999985</v>
      </c>
      <c r="GW53" s="13">
        <f t="shared" si="51"/>
        <v>52.957403780225071</v>
      </c>
      <c r="GX53" s="20">
        <f t="shared" si="28"/>
        <v>466.13862825055838</v>
      </c>
      <c r="GY53" s="59">
        <f t="shared" si="29"/>
        <v>759.4719615838917</v>
      </c>
      <c r="GZ53" s="59">
        <f ca="1">AVERAGE(OFFSET($GY$3,0,0,'Données projet'!$E$18+1,1))-AVERAGE(OFFSET($H$3,0,0,'Données projet'!$E$18+1,1))</f>
        <v>288.41846134875794</v>
      </c>
      <c r="HA53" s="59">
        <f t="shared" si="52"/>
        <v>248.93951719818972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40</v>
      </c>
      <c r="HD53" s="16">
        <f>IF(ISNA(VLOOKUP(A53,'Données projet'!$A$269:$I$289,5,0)),0%,VLOOKUP(A53,'Données projet'!$A$269:$I$289,5,0)*VLOOKUP('Données projet'!$B$18,Paramètres!$A$1:$I$89,7,0))</f>
        <v>0.45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51.2979378534693</v>
      </c>
      <c r="HH53" s="21">
        <f>EXP(-LN(2)/25)*HH52+(1-EXP(-LN(2)/25))/(LN(2)/25)*Calculateur!HC53*Calculateur!HE53*VLOOKUP('Données projet'!$B$18,Paramètres!$A$1:$I$89,3,0)*0.475*44/12</f>
        <v>16.044398572996407</v>
      </c>
      <c r="HI53" s="21">
        <f>EXP(-LN(2)/2)*HI52+(1-EXP(-LN(2)/2))/(LN(2)/2)*HC53*HF53*VLOOKUP('Données projet'!$B$18,Paramètres!$A$1:$I$89,3,0)*0.475*44/12</f>
        <v>4.7524179138730004E-4</v>
      </c>
      <c r="HJ53" s="22">
        <f t="shared" si="30"/>
        <v>67.342811668257099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269.64423257646359</v>
      </c>
      <c r="T54" s="59">
        <f t="shared" si="34"/>
        <v>161.0819079811821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30.718353003434945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30.718353003434945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11.533333333333331</v>
      </c>
      <c r="AI54" s="13">
        <f>IF('Données projet'!$A$62&gt;35,AI53+AH54-AQ53,IF(A54&lt;'Données projet'!$A$62,$AF$205^A54,IF(A54='Données projet'!$A$62,'Données projet'!$B$62,AI53+AH54-AQ53)))</f>
        <v>339.40000000000009</v>
      </c>
      <c r="AJ54" s="13">
        <f>AI54*VLOOKUP('Données projet'!$B$10,Paramètres!$A$1:$I$89,3,0)*VLOOKUP('Données projet'!$B$10,Paramètres!$A$1:$I$89,5,0)</f>
        <v>211.78560000000004</v>
      </c>
      <c r="AK54" s="13">
        <f t="shared" si="35"/>
        <v>52.325591735507324</v>
      </c>
      <c r="AL54" s="20">
        <f t="shared" si="4"/>
        <v>459.99365893934191</v>
      </c>
      <c r="AM54" s="59">
        <f t="shared" si="5"/>
        <v>753.32699227267517</v>
      </c>
      <c r="AN54" s="59">
        <f ca="1">AVERAGE(OFFSET($AM$3,0,0,'Données projet'!$E$10+1,1))-AVERAGE(OFFSET($H$3,0,0,'Données projet'!$E$10+1,1))</f>
        <v>269.77739619445515</v>
      </c>
      <c r="AO54" s="59">
        <f t="shared" si="36"/>
        <v>347.56964743629885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66.800022912089418</v>
      </c>
      <c r="AV54" s="21">
        <f>EXP(-LN(2)/25)*AV53+(1-EXP(-LN(2)/25))/(LN(2)/25)*Calculateur!AQ54*Calculateur!AS54*VLOOKUP('Données projet'!$B$10,Paramètres!$A$1:$I$89,3,0)*0.475*44/12</f>
        <v>51.251185548476883</v>
      </c>
      <c r="AW54" s="21">
        <f>EXP(-LN(2)/2)*AW53+(1-EXP(-LN(2)/2))/(LN(2)/2)*AQ54*AT54*VLOOKUP('Données projet'!$B$10,Paramètres!$A$1:$I$89,3,0)*0.475*44/12</f>
        <v>1.7151721590957369E-5</v>
      </c>
      <c r="AX54" s="21">
        <f t="shared" si="6"/>
        <v>118.05122561228789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15.4</v>
      </c>
      <c r="BD54" s="12">
        <f>IF('Données projet'!$A$88&gt;35,BD53+BC54-BL53,IF(A54&lt;'Données projet'!$A$88,$BA$205^A54,IF(A54='Données projet'!$A$88,'Données projet'!$B$88,BD53+BC54-BL53)))</f>
        <v>677.39999999999952</v>
      </c>
      <c r="BE54" s="13">
        <f>BD54*VLOOKUP('Données projet'!$B$11,Paramètres!$A$1:$I$89,3,0)*VLOOKUP('Données projet'!$B$11,Paramètres!$A$1:$I$89,5,0)</f>
        <v>378.66659999999979</v>
      </c>
      <c r="BF54" s="13">
        <f t="shared" si="37"/>
        <v>87.437946637883755</v>
      </c>
      <c r="BG54" s="20">
        <f t="shared" si="7"/>
        <v>811.79875206098052</v>
      </c>
      <c r="BH54" s="59">
        <f t="shared" si="8"/>
        <v>1105.1320853943139</v>
      </c>
      <c r="BI54" s="59">
        <f ca="1">AVERAGE(OFFSET($BH$3,0,0,'Données projet'!$E$11+1,1))-AVERAGE(OFFSET($H$3,0,0,'Données projet'!$E$11+1,1))</f>
        <v>490.96084572840579</v>
      </c>
      <c r="BJ54" s="59">
        <f t="shared" si="38"/>
        <v>597.91658789908263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94.616745093067053</v>
      </c>
      <c r="BQ54" s="21">
        <f>EXP(-LN(2)/25)*BQ53+(1-EXP(-LN(2)/25))/(LN(2)/25)*Calculateur!BL54*Calculateur!BN54*VLOOKUP('Données projet'!$B$11,Paramètres!$A$1:$I$89,3,0)*0.475*44/12</f>
        <v>32.279349403923504</v>
      </c>
      <c r="BR54" s="21">
        <f>EXP(-LN(2)/2)*BR53+(1-EXP(-LN(2)/2))/(LN(2)/2)*BL54*BO54*VLOOKUP('Données projet'!$B$11,Paramètres!$A$1:$I$89,3,0)*0.475*44/12</f>
        <v>5.8728765225333688E-4</v>
      </c>
      <c r="BS54" s="22">
        <f t="shared" si="9"/>
        <v>126.89668178464281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27.2</v>
      </c>
      <c r="BY54" s="12">
        <f>IF('Données projet'!$A$114&gt;35,BY53+BX54-CG53,IF(A54&lt;'Données projet'!$A$114,$BV$205^A54,IF(A54='Données projet'!$A$114,'Données projet'!$B$114,BY53+BX54-CG53)))</f>
        <v>789.19999999999993</v>
      </c>
      <c r="BZ54" s="13">
        <f>BY54*VLOOKUP('Données projet'!$B$12,Paramètres!$A$1:$I$89,3,0)*VLOOKUP('Données projet'!$B$12,Paramètres!$A$1:$I$89,5,0)</f>
        <v>359.08599999999996</v>
      </c>
      <c r="CA54" s="13">
        <f t="shared" si="39"/>
        <v>83.430613246129113</v>
      </c>
      <c r="CB54" s="20">
        <f t="shared" si="10"/>
        <v>770.71643473700806</v>
      </c>
      <c r="CC54" s="59">
        <f t="shared" si="11"/>
        <v>1064.0497680703413</v>
      </c>
      <c r="CD54" s="59">
        <f ca="1">AVERAGE(OFFSET($CC$3,0,0,'Données projet'!$E$12+1,1))-AVERAGE(OFFSET($H$3,0,0,'Données projet'!$E$12+1,1))</f>
        <v>516.24288578650703</v>
      </c>
      <c r="CE54" s="59">
        <f t="shared" si="40"/>
        <v>423.99471649102406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94.127914198359903</v>
      </c>
      <c r="CL54" s="21">
        <f>EXP(-LN(2)/25)*CL53+(1-EXP(-LN(2)/25))/(LN(2)/25)*Calculateur!CG54*Calculateur!CI54*VLOOKUP('Données projet'!$B$12,Paramètres!$A$1:$I$89,3,0)*0.475*44/12</f>
        <v>47.582020966766642</v>
      </c>
      <c r="CM54" s="21">
        <f>EXP(-LN(2)/2)*CM53+(1-EXP(-LN(2)/2))/(LN(2)/2)*CG54*CJ54*VLOOKUP('Données projet'!$B$12,Paramètres!$A$1:$I$89,3,0)*0.475*44/12</f>
        <v>9.8260058474453515E-6</v>
      </c>
      <c r="CN54" s="22">
        <f t="shared" si="12"/>
        <v>141.7099449911324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22.8</v>
      </c>
      <c r="CT54" s="12">
        <f>IF('Données projet'!$A$140&gt;35,CT53+CS54-DB53,IF(A54&lt;'Données projet'!$A$140,$CQ$205^A54,IF(A54='Données projet'!$A$140,'Données projet'!$B$140,CT53+CS54-DB53)))</f>
        <v>631.79999999999995</v>
      </c>
      <c r="CU54" s="17">
        <f>CT54*VLOOKUP('Données projet'!$B$13,Paramètres!$A$1:$I$89,3,0)*VLOOKUP('Données projet'!$B$13,Paramètres!$A$1:$I$89,5,0)</f>
        <v>287.46899999999999</v>
      </c>
      <c r="CV54" s="13">
        <f t="shared" si="41"/>
        <v>68.54299681196477</v>
      </c>
      <c r="CW54" s="20">
        <f t="shared" si="13"/>
        <v>620.05422778083869</v>
      </c>
      <c r="CX54" s="59">
        <f t="shared" si="14"/>
        <v>913.38756111417206</v>
      </c>
      <c r="CY54" s="59">
        <f ca="1">AVERAGE(OFFSET($CX$3,0,0,'Données projet'!$E$13+1,1))-AVERAGE(OFFSET($H$3,0,0,'Données projet'!$E$13+1,1))</f>
        <v>404.52284278475219</v>
      </c>
      <c r="CZ54" s="59">
        <f t="shared" si="42"/>
        <v>325.2594475455378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76.239258733428358</v>
      </c>
      <c r="DG54" s="21">
        <f>EXP(-LN(2)/25)*DG53+(1-EXP(-LN(2)/25))/(LN(2)/25)*Calculateur!DB54*Calculateur!DD54*VLOOKUP('Données projet'!$B$13,Paramètres!$A$1:$I$89,3,0)*0.475*44/12</f>
        <v>26.60627437960305</v>
      </c>
      <c r="DH54" s="21">
        <f>EXP(-LN(2)/2)*DH53+(1-EXP(-LN(2)/2))/(LN(2)/2)*DB54*DE54*VLOOKUP('Données projet'!$B$13,Paramètres!$A$1:$I$89,3,0)*0.475*44/12</f>
        <v>6.5589453861716624E-4</v>
      </c>
      <c r="DI54" s="22">
        <f t="shared" si="15"/>
        <v>102.84618900757002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223.89119999999986</v>
      </c>
      <c r="DQ54" s="13">
        <f t="shared" si="43"/>
        <v>54.95975389514858</v>
      </c>
      <c r="DR54" s="20">
        <f t="shared" si="16"/>
        <v>485.66541136738351</v>
      </c>
      <c r="DS54" s="59">
        <f t="shared" si="17"/>
        <v>778.99874470071677</v>
      </c>
      <c r="DT54" s="59">
        <f ca="1">AVERAGE(OFFSET($DS$3,0,0,'Données projet'!$E$14+1,1))-AVERAGE(OFFSET($H$3,0,0,'Données projet'!$E$14+1,1))</f>
        <v>317.76403063971492</v>
      </c>
      <c r="DU54" s="59">
        <f t="shared" si="44"/>
        <v>310.10458233575025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40.481611467619814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40.481611467619814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21.6</v>
      </c>
      <c r="EJ54" s="12">
        <f>IF('Données projet'!$A$192&gt;35,EJ53+EI54-ER53,IF(A54&lt;'Données projet'!$A$192,$EG$205^A54,IF(A54='Données projet'!$A$192,'Données projet'!$B$192,EJ53+EI54-ER53)))</f>
        <v>507.5999999999998</v>
      </c>
      <c r="EK54" s="17">
        <f>EJ54*VLOOKUP('Données projet'!$B$15,Paramètres!$A$1:$I$89,3,0)*VLOOKUP('Données projet'!$B$15,Paramètres!$A$1:$I$89,5,0)</f>
        <v>237.55679999999992</v>
      </c>
      <c r="EL54" s="13">
        <f t="shared" si="45"/>
        <v>57.913551469467308</v>
      </c>
      <c r="EM54" s="20">
        <f t="shared" si="19"/>
        <v>514.61086214265538</v>
      </c>
      <c r="EN54" s="59">
        <f t="shared" si="20"/>
        <v>807.94419547598864</v>
      </c>
      <c r="EO54" s="59">
        <f ca="1">AVERAGE(OFFSET($EN$3,0,0,'Données projet'!$E$15+1,1))-AVERAGE(OFFSET($H$3,0,0,'Données projet'!$E$15+1,1))</f>
        <v>342.49944586217674</v>
      </c>
      <c r="EP54" s="59">
        <f t="shared" si="46"/>
        <v>282.29766600872563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73.162396487732011</v>
      </c>
      <c r="EW54" s="21">
        <f>EXP(-LN(2)/25)*EW53+(1-EXP(-LN(2)/25))/(LN(2)/25)*Calculateur!ER54*Calculateur!ET54*VLOOKUP('Données projet'!$B$15,Paramètres!$A$1:$I$89,3,0)*0.475*44/12</f>
        <v>22.390734802575029</v>
      </c>
      <c r="EX54" s="21">
        <f>EXP(-LN(2)/2)*EX53+(1-EXP(-LN(2)/2))/(LN(2)/2)*ER54*EU54*VLOOKUP('Données projet'!$B$15,Paramètres!$A$1:$I$89,3,0)*0.475*44/12</f>
        <v>5.7172405303191278E-5</v>
      </c>
      <c r="EY54" s="22">
        <f t="shared" si="21"/>
        <v>95.553188462712342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19.8</v>
      </c>
      <c r="FE54" s="12">
        <f>IF('Données projet'!$A$218&gt;35,FE53+FD54-FM53,IF(A54&lt;'Données projet'!$A$218,$FB$205^A54,IF(A54='Données projet'!$A$218,'Données projet'!$B$218,FE53+FD54-FM53)))</f>
        <v>462.79999999999961</v>
      </c>
      <c r="FF54" s="17">
        <f>FE54*VLOOKUP('Données projet'!$B$16,Paramètres!$A$1:$I$89,3,0)*VLOOKUP('Données projet'!$B$16,Paramètres!$A$1:$I$89,5,0)</f>
        <v>216.59039999999982</v>
      </c>
      <c r="FG54" s="13">
        <f t="shared" si="47"/>
        <v>53.373153688190904</v>
      </c>
      <c r="FH54" s="20">
        <f t="shared" si="22"/>
        <v>470.1865226735988</v>
      </c>
      <c r="FI54" s="59">
        <f t="shared" si="23"/>
        <v>763.51985600693206</v>
      </c>
      <c r="FJ54" s="59">
        <f ca="1">AVERAGE(OFFSET($FI$3,0,0,'Données projet'!$E$16+1,1))-AVERAGE(OFFSET($H$3,0,0,'Données projet'!$E$16+1,1))</f>
        <v>304.29617570272939</v>
      </c>
      <c r="FK54" s="59">
        <f t="shared" si="48"/>
        <v>246.20695736161576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51.104521143628688</v>
      </c>
      <c r="FR54" s="21">
        <f>EXP(-LN(2)/25)*FR53+(1-EXP(-LN(2)/25))/(LN(2)/25)*Calculateur!FM54*Calculateur!FO54*VLOOKUP('Données projet'!$B$16,Paramètres!$A$1:$I$89,3,0)*0.475*44/12</f>
        <v>22.862400208793598</v>
      </c>
      <c r="FS54" s="21">
        <f>EXP(-LN(2)/2)*FS53+(1-EXP(-LN(2)/2))/(LN(2)/2)*FM54*FP54*VLOOKUP('Données projet'!$B$16,Paramètres!$A$1:$I$89,3,0)*0.475*44/12</f>
        <v>2.7166940967016913E-3</v>
      </c>
      <c r="FT54" s="22">
        <f t="shared" si="24"/>
        <v>73.969638046518995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15.2</v>
      </c>
      <c r="FZ54" s="12">
        <f>IF('Données projet'!$A$244&gt;35,FZ53+FY54-GH53,IF(A54&lt;'Données projet'!$A$244,$FW$205^A54,IF(A54='Données projet'!$A$244,'Données projet'!$B$244,FZ53+FY54-GH53)))</f>
        <v>377.20000000000016</v>
      </c>
      <c r="GA54" s="17">
        <f>FZ54*VLOOKUP('Données projet'!$B$17,Paramètres!$A$1:$I$89,3,0)*VLOOKUP('Données projet'!$B$17,Paramètres!$A$1:$I$89,5,0)</f>
        <v>225.56560000000013</v>
      </c>
      <c r="GB54" s="13">
        <f t="shared" si="49"/>
        <v>55.322776886773624</v>
      </c>
      <c r="GC54" s="20">
        <f t="shared" si="25"/>
        <v>489.21392307779769</v>
      </c>
      <c r="GD54" s="59">
        <f t="shared" si="26"/>
        <v>782.547256411131</v>
      </c>
      <c r="GE54" s="59">
        <f ca="1">AVERAGE(OFFSET($GD$3,0,0,'Données projet'!$E$17+1,1))-AVERAGE(OFFSET($H$3,0,0,'Données projet'!$E$17+1,1))</f>
        <v>333.16166938019586</v>
      </c>
      <c r="GF54" s="59">
        <f t="shared" si="50"/>
        <v>286.07945871455388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58.090722070271212</v>
      </c>
      <c r="GM54" s="21">
        <f>EXP(-LN(2)/25)*GM53+(1-EXP(-LN(2)/25))/(LN(2)/25)*Calculateur!GH54*Calculateur!GJ54*VLOOKUP('Données projet'!$B$17,Paramètres!$A$1:$I$89,3,0)*0.475*44/12</f>
        <v>18.206607591992832</v>
      </c>
      <c r="GN54" s="21">
        <f>EXP(-LN(2)/2)*GN53+(1-EXP(-LN(2)/2))/(LN(2)/2)*GH54*GK54*VLOOKUP('Données projet'!$B$17,Paramètres!$A$1:$I$89,3,0)*0.475*44/12</f>
        <v>6.1365048358758651E-4</v>
      </c>
      <c r="GO54" s="21">
        <f t="shared" si="27"/>
        <v>76.297943312747634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13.2</v>
      </c>
      <c r="GU54" s="12">
        <f>IF('Données projet'!$A$270&gt;35,GU53+GT54-HC53,IF(A54&lt;'Données projet'!$A$270,$GR$205^A54,IF(A54='Données projet'!$A$270,'Données projet'!$B$270,GU53+GT54-HC53)))</f>
        <v>332.1999999999997</v>
      </c>
      <c r="GV54" s="17">
        <f>GU54*VLOOKUP('Données projet'!$B$18,Paramètres!$A$1:$I$89,3,0)*VLOOKUP('Données projet'!$B$18,Paramètres!$A$1:$I$89,5,0)</f>
        <v>198.65559999999985</v>
      </c>
      <c r="GW54" s="13">
        <f t="shared" si="51"/>
        <v>49.448593416781478</v>
      </c>
      <c r="GX54" s="20">
        <f t="shared" si="28"/>
        <v>432.11480353422752</v>
      </c>
      <c r="GY54" s="59">
        <f t="shared" si="29"/>
        <v>725.44813686756083</v>
      </c>
      <c r="GZ54" s="59">
        <f ca="1">AVERAGE(OFFSET($GY$3,0,0,'Données projet'!$E$18+1,1))-AVERAGE(OFFSET($H$3,0,0,'Données projet'!$E$18+1,1))</f>
        <v>288.41846134875794</v>
      </c>
      <c r="HA54" s="59">
        <f t="shared" si="52"/>
        <v>248.93951719818972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50.292016580815357</v>
      </c>
      <c r="HH54" s="21">
        <f>EXP(-LN(2)/25)*HH53+(1-EXP(-LN(2)/25))/(LN(2)/25)*Calculateur!HC54*Calculateur!HE54*VLOOKUP('Données projet'!$B$18,Paramètres!$A$1:$I$89,3,0)*0.475*44/12</f>
        <v>15.605663650279569</v>
      </c>
      <c r="HI54" s="21">
        <f>EXP(-LN(2)/2)*HI53+(1-EXP(-LN(2)/2))/(LN(2)/2)*HC54*HF54*VLOOKUP('Données projet'!$B$18,Paramètres!$A$1:$I$89,3,0)*0.475*44/12</f>
        <v>3.3604669339320245E-4</v>
      </c>
      <c r="HJ54" s="22">
        <f t="shared" si="30"/>
        <v>65.898016277788315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269.64423257646359</v>
      </c>
      <c r="T55" s="59">
        <f t="shared" si="34"/>
        <v>161.0819079811821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30.115984837382857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30.115984837382857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11.533333333333331</v>
      </c>
      <c r="AI55" s="13">
        <f>IF('Données projet'!$A$62&gt;35,AI54+AH55-AQ54,IF(A55&lt;'Données projet'!$A$62,$AF$205^A55,IF(A55='Données projet'!$A$62,'Données projet'!$B$62,AI54+AH55-AQ54)))</f>
        <v>350.93333333333339</v>
      </c>
      <c r="AJ55" s="13">
        <f>AI55*VLOOKUP('Données projet'!$B$10,Paramètres!$A$1:$I$89,3,0)*VLOOKUP('Données projet'!$B$10,Paramètres!$A$1:$I$89,5,0)</f>
        <v>218.98240000000004</v>
      </c>
      <c r="AK55" s="13">
        <f t="shared" si="35"/>
        <v>53.893655746249046</v>
      </c>
      <c r="AL55" s="20">
        <f t="shared" si="4"/>
        <v>475.25913042471711</v>
      </c>
      <c r="AM55" s="59">
        <f t="shared" si="5"/>
        <v>768.59246375805037</v>
      </c>
      <c r="AN55" s="59">
        <f ca="1">AVERAGE(OFFSET($AM$3,0,0,'Données projet'!$E$10+1,1))-AVERAGE(OFFSET($H$3,0,0,'Données projet'!$E$10+1,1))</f>
        <v>269.77739619445515</v>
      </c>
      <c r="AO55" s="59">
        <f t="shared" si="36"/>
        <v>347.56964743629885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65.490115206774192</v>
      </c>
      <c r="AV55" s="21">
        <f>EXP(-LN(2)/25)*AV54+(1-EXP(-LN(2)/25))/(LN(2)/25)*Calculateur!AQ55*Calculateur!AS55*VLOOKUP('Données projet'!$B$10,Paramètres!$A$1:$I$89,3,0)*0.475*44/12</f>
        <v>49.84971918447107</v>
      </c>
      <c r="AW55" s="21">
        <f>EXP(-LN(2)/2)*AW54+(1-EXP(-LN(2)/2))/(LN(2)/2)*AQ55*AT55*VLOOKUP('Données projet'!$B$10,Paramètres!$A$1:$I$89,3,0)*0.475*44/12</f>
        <v>1.2128098645989675E-5</v>
      </c>
      <c r="AX55" s="21">
        <f t="shared" si="6"/>
        <v>115.33984651934391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15.4</v>
      </c>
      <c r="BD55" s="12">
        <f>IF('Données projet'!$A$88&gt;35,BD54+BC55-BL54,IF(A55&lt;'Données projet'!$A$88,$BA$205^A55,IF(A55='Données projet'!$A$88,'Données projet'!$B$88,BD54+BC55-BL54)))</f>
        <v>692.7999999999995</v>
      </c>
      <c r="BE55" s="13">
        <f>BD55*VLOOKUP('Données projet'!$B$11,Paramètres!$A$1:$I$89,3,0)*VLOOKUP('Données projet'!$B$11,Paramètres!$A$1:$I$89,5,0)</f>
        <v>387.2751999999997</v>
      </c>
      <c r="BF55" s="13">
        <f t="shared" si="37"/>
        <v>89.192073473767834</v>
      </c>
      <c r="BG55" s="20">
        <f t="shared" si="7"/>
        <v>829.84716796681175</v>
      </c>
      <c r="BH55" s="59">
        <f t="shared" si="8"/>
        <v>1123.1805013001451</v>
      </c>
      <c r="BI55" s="59">
        <f ca="1">AVERAGE(OFFSET($BH$3,0,0,'Données projet'!$E$11+1,1))-AVERAGE(OFFSET($H$3,0,0,'Données projet'!$E$11+1,1))</f>
        <v>490.96084572840579</v>
      </c>
      <c r="BJ55" s="59">
        <f t="shared" si="38"/>
        <v>597.91658789908263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92.761368432308075</v>
      </c>
      <c r="BQ55" s="21">
        <f>EXP(-LN(2)/25)*BQ54+(1-EXP(-LN(2)/25))/(LN(2)/25)*Calculateur!BL55*Calculateur!BN55*VLOOKUP('Données projet'!$B$11,Paramètres!$A$1:$I$89,3,0)*0.475*44/12</f>
        <v>31.396668896976006</v>
      </c>
      <c r="BR55" s="21">
        <f>EXP(-LN(2)/2)*BR54+(1-EXP(-LN(2)/2))/(LN(2)/2)*BL55*BO55*VLOOKUP('Données projet'!$B$11,Paramètres!$A$1:$I$89,3,0)*0.475*44/12</f>
        <v>4.152750814154615E-4</v>
      </c>
      <c r="BS55" s="22">
        <f t="shared" si="9"/>
        <v>124.15845260436549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27.2</v>
      </c>
      <c r="BY55" s="12">
        <f>IF('Données projet'!$A$114&gt;35,BY54+BX55-CG54,IF(A55&lt;'Données projet'!$A$114,$BV$205^A55,IF(A55='Données projet'!$A$114,'Données projet'!$B$114,BY54+BX55-CG54)))</f>
        <v>816.4</v>
      </c>
      <c r="BZ55" s="13">
        <f>BY55*VLOOKUP('Données projet'!$B$12,Paramètres!$A$1:$I$89,3,0)*VLOOKUP('Données projet'!$B$12,Paramètres!$A$1:$I$89,5,0)</f>
        <v>371.46199999999993</v>
      </c>
      <c r="CA55" s="13">
        <f t="shared" si="39"/>
        <v>85.966337056658688</v>
      </c>
      <c r="CB55" s="20">
        <f t="shared" si="10"/>
        <v>796.6876870403471</v>
      </c>
      <c r="CC55" s="59">
        <f t="shared" si="11"/>
        <v>1090.0210203736804</v>
      </c>
      <c r="CD55" s="59">
        <f ca="1">AVERAGE(OFFSET($CC$3,0,0,'Données projet'!$E$12+1,1))-AVERAGE(OFFSET($H$3,0,0,'Données projet'!$E$12+1,1))</f>
        <v>516.24288578650703</v>
      </c>
      <c r="CE55" s="59">
        <f t="shared" si="40"/>
        <v>423.99471649102406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92.282123213288727</v>
      </c>
      <c r="CL55" s="21">
        <f>EXP(-LN(2)/25)*CL54+(1-EXP(-LN(2)/25))/(LN(2)/25)*Calculateur!CG55*Calculateur!CI55*VLOOKUP('Données projet'!$B$12,Paramètres!$A$1:$I$89,3,0)*0.475*44/12</f>
        <v>46.280888101200674</v>
      </c>
      <c r="CM55" s="21">
        <f>EXP(-LN(2)/2)*CM54+(1-EXP(-LN(2)/2))/(LN(2)/2)*CG55*CJ55*VLOOKUP('Données projet'!$B$12,Paramètres!$A$1:$I$89,3,0)*0.475*44/12</f>
        <v>6.9480353667072767E-6</v>
      </c>
      <c r="CN55" s="22">
        <f t="shared" si="12"/>
        <v>138.56301826252479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22.8</v>
      </c>
      <c r="CT55" s="12">
        <f>IF('Données projet'!$A$140&gt;35,CT54+CS55-DB54,IF(A55&lt;'Données projet'!$A$140,$CQ$205^A55,IF(A55='Données projet'!$A$140,'Données projet'!$B$140,CT54+CS55-DB54)))</f>
        <v>654.59999999999991</v>
      </c>
      <c r="CU55" s="17">
        <f>CT55*VLOOKUP('Données projet'!$B$13,Paramètres!$A$1:$I$89,3,0)*VLOOKUP('Données projet'!$B$13,Paramètres!$A$1:$I$89,5,0)</f>
        <v>297.84299999999996</v>
      </c>
      <c r="CV55" s="13">
        <f t="shared" si="41"/>
        <v>70.724083693633929</v>
      </c>
      <c r="CW55" s="20">
        <f t="shared" si="13"/>
        <v>641.92100409974557</v>
      </c>
      <c r="CX55" s="59">
        <f t="shared" si="14"/>
        <v>935.25433743307894</v>
      </c>
      <c r="CY55" s="59">
        <f ca="1">AVERAGE(OFFSET($CX$3,0,0,'Données projet'!$E$13+1,1))-AVERAGE(OFFSET($H$3,0,0,'Données projet'!$E$13+1,1))</f>
        <v>404.52284278475219</v>
      </c>
      <c r="CZ55" s="59">
        <f t="shared" si="42"/>
        <v>325.2594475455378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74.744253371022026</v>
      </c>
      <c r="DG55" s="21">
        <f>EXP(-LN(2)/25)*DG54+(1-EXP(-LN(2)/25))/(LN(2)/25)*Calculateur!DB55*Calculateur!DD55*VLOOKUP('Données projet'!$B$13,Paramètres!$A$1:$I$89,3,0)*0.475*44/12</f>
        <v>25.878724407529646</v>
      </c>
      <c r="DH55" s="21">
        <f>EXP(-LN(2)/2)*DH54+(1-EXP(-LN(2)/2))/(LN(2)/2)*DB55*DE55*VLOOKUP('Données projet'!$B$13,Paramètres!$A$1:$I$89,3,0)*0.475*44/12</f>
        <v>4.6378747599942012E-4</v>
      </c>
      <c r="DI55" s="22">
        <f t="shared" si="15"/>
        <v>100.62344156602767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230.34959999999987</v>
      </c>
      <c r="DQ55" s="13">
        <f t="shared" si="43"/>
        <v>56.358266541426261</v>
      </c>
      <c r="DR55" s="20">
        <f t="shared" si="16"/>
        <v>499.34953422631725</v>
      </c>
      <c r="DS55" s="59">
        <f t="shared" si="17"/>
        <v>792.6828675596505</v>
      </c>
      <c r="DT55" s="59">
        <f ca="1">AVERAGE(OFFSET($DS$3,0,0,'Données projet'!$E$14+1,1))-AVERAGE(OFFSET($H$3,0,0,'Données projet'!$E$14+1,1))</f>
        <v>317.76403063971492</v>
      </c>
      <c r="DU55" s="59">
        <f t="shared" si="44"/>
        <v>310.10458233575025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39.687791758084714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39.687791758084714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21.6</v>
      </c>
      <c r="EJ55" s="12">
        <f>IF('Données projet'!$A$192&gt;35,EJ54+EI55-ER54,IF(A55&lt;'Données projet'!$A$192,$EG$205^A55,IF(A55='Données projet'!$A$192,'Données projet'!$B$192,EJ54+EI55-ER54)))</f>
        <v>529.19999999999982</v>
      </c>
      <c r="EK55" s="17">
        <f>EJ55*VLOOKUP('Données projet'!$B$15,Paramètres!$A$1:$I$89,3,0)*VLOOKUP('Données projet'!$B$15,Paramètres!$A$1:$I$89,5,0)</f>
        <v>247.6655999999999</v>
      </c>
      <c r="EL55" s="13">
        <f t="shared" si="45"/>
        <v>60.085791620819229</v>
      </c>
      <c r="EM55" s="20">
        <f t="shared" si="19"/>
        <v>536.00034040625997</v>
      </c>
      <c r="EN55" s="59">
        <f t="shared" si="20"/>
        <v>829.33367373959322</v>
      </c>
      <c r="EO55" s="59">
        <f ca="1">AVERAGE(OFFSET($EN$3,0,0,'Données projet'!$E$15+1,1))-AVERAGE(OFFSET($H$3,0,0,'Données projet'!$E$15+1,1))</f>
        <v>342.49944586217674</v>
      </c>
      <c r="EP55" s="59">
        <f t="shared" si="46"/>
        <v>282.29766600872563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71.727726517263122</v>
      </c>
      <c r="EW55" s="21">
        <f>EXP(-LN(2)/25)*EW54+(1-EXP(-LN(2)/25))/(LN(2)/25)*Calculateur!ER55*Calculateur!ET55*VLOOKUP('Données projet'!$B$15,Paramètres!$A$1:$I$89,3,0)*0.475*44/12</f>
        <v>21.778458981921045</v>
      </c>
      <c r="EX55" s="21">
        <f>EXP(-LN(2)/2)*EX54+(1-EXP(-LN(2)/2))/(LN(2)/2)*ER55*EU55*VLOOKUP('Données projet'!$B$15,Paramètres!$A$1:$I$89,3,0)*0.475*44/12</f>
        <v>4.0426995486632284E-5</v>
      </c>
      <c r="EY55" s="22">
        <f t="shared" si="21"/>
        <v>93.506225926179653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19.8</v>
      </c>
      <c r="FE55" s="12">
        <f>IF('Données projet'!$A$218&gt;35,FE54+FD55-FM54,IF(A55&lt;'Données projet'!$A$218,$FB$205^A55,IF(A55='Données projet'!$A$218,'Données projet'!$B$218,FE54+FD55-FM54)))</f>
        <v>482.59999999999962</v>
      </c>
      <c r="FF55" s="17">
        <f>FE55*VLOOKUP('Données projet'!$B$16,Paramètres!$A$1:$I$89,3,0)*VLOOKUP('Données projet'!$B$16,Paramètres!$A$1:$I$89,5,0)</f>
        <v>225.85679999999982</v>
      </c>
      <c r="FG55" s="13">
        <f t="shared" si="47"/>
        <v>55.385879241351994</v>
      </c>
      <c r="FH55" s="20">
        <f t="shared" si="22"/>
        <v>489.8309996786877</v>
      </c>
      <c r="FI55" s="59">
        <f t="shared" si="23"/>
        <v>783.16433301202096</v>
      </c>
      <c r="FJ55" s="59">
        <f ca="1">AVERAGE(OFFSET($FI$3,0,0,'Données projet'!$E$16+1,1))-AVERAGE(OFFSET($H$3,0,0,'Données projet'!$E$16+1,1))</f>
        <v>304.29617570272939</v>
      </c>
      <c r="FK55" s="59">
        <f t="shared" si="48"/>
        <v>246.20695736161576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50.102392654682177</v>
      </c>
      <c r="FR55" s="21">
        <f>EXP(-LN(2)/25)*FR54+(1-EXP(-LN(2)/25))/(LN(2)/25)*Calculateur!FM55*Calculateur!FO55*VLOOKUP('Données projet'!$B$16,Paramètres!$A$1:$I$89,3,0)*0.475*44/12</f>
        <v>22.237226672802763</v>
      </c>
      <c r="FS55" s="21">
        <f>EXP(-LN(2)/2)*FS54+(1-EXP(-LN(2)/2))/(LN(2)/2)*FM55*FP55*VLOOKUP('Données projet'!$B$16,Paramètres!$A$1:$I$89,3,0)*0.475*44/12</f>
        <v>1.9209928181872283E-3</v>
      </c>
      <c r="FT55" s="22">
        <f t="shared" si="24"/>
        <v>72.341540320303125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15.2</v>
      </c>
      <c r="FZ55" s="12">
        <f>IF('Données projet'!$A$244&gt;35,FZ54+FY55-GH54,IF(A55&lt;'Données projet'!$A$244,$FW$205^A55,IF(A55='Données projet'!$A$244,'Données projet'!$B$244,FZ54+FY55-GH54)))</f>
        <v>392.40000000000015</v>
      </c>
      <c r="GA55" s="17">
        <f>FZ55*VLOOKUP('Données projet'!$B$17,Paramètres!$A$1:$I$89,3,0)*VLOOKUP('Données projet'!$B$17,Paramètres!$A$1:$I$89,5,0)</f>
        <v>234.65520000000009</v>
      </c>
      <c r="GB55" s="13">
        <f t="shared" si="49"/>
        <v>57.288067746850999</v>
      </c>
      <c r="GC55" s="20">
        <f t="shared" si="25"/>
        <v>508.46785799243236</v>
      </c>
      <c r="GD55" s="59">
        <f t="shared" si="26"/>
        <v>801.80119132576567</v>
      </c>
      <c r="GE55" s="59">
        <f ca="1">AVERAGE(OFFSET($GD$3,0,0,'Données projet'!$E$17+1,1))-AVERAGE(OFFSET($H$3,0,0,'Données projet'!$E$17+1,1))</f>
        <v>333.16166938019586</v>
      </c>
      <c r="GF55" s="59">
        <f t="shared" si="50"/>
        <v>286.07945871455388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56.951598442315053</v>
      </c>
      <c r="GM55" s="21">
        <f>EXP(-LN(2)/25)*GM54+(1-EXP(-LN(2)/25))/(LN(2)/25)*Calculateur!GH55*Calculateur!GJ55*VLOOKUP('Données projet'!$B$17,Paramètres!$A$1:$I$89,3,0)*0.475*44/12</f>
        <v>17.708746949945905</v>
      </c>
      <c r="GN55" s="21">
        <f>EXP(-LN(2)/2)*GN54+(1-EXP(-LN(2)/2))/(LN(2)/2)*GH55*GK55*VLOOKUP('Données projet'!$B$17,Paramètres!$A$1:$I$89,3,0)*0.475*44/12</f>
        <v>4.3391641822318662E-4</v>
      </c>
      <c r="GO55" s="21">
        <f t="shared" si="27"/>
        <v>74.660779308679167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13.2</v>
      </c>
      <c r="GU55" s="12">
        <f>IF('Données projet'!$A$270&gt;35,GU54+GT55-HC54,IF(A55&lt;'Données projet'!$A$270,$GR$205^A55,IF(A55='Données projet'!$A$270,'Données projet'!$B$270,GU54+GT55-HC54)))</f>
        <v>345.39999999999969</v>
      </c>
      <c r="GV55" s="17">
        <f>GU55*VLOOKUP('Données projet'!$B$18,Paramètres!$A$1:$I$89,3,0)*VLOOKUP('Données projet'!$B$18,Paramètres!$A$1:$I$89,5,0)</f>
        <v>206.54919999999984</v>
      </c>
      <c r="GW55" s="13">
        <f t="shared" si="51"/>
        <v>51.180773446917371</v>
      </c>
      <c r="GX55" s="20">
        <f t="shared" si="28"/>
        <v>448.87970375338074</v>
      </c>
      <c r="GY55" s="59">
        <f t="shared" si="29"/>
        <v>742.21303708671405</v>
      </c>
      <c r="GZ55" s="59">
        <f ca="1">AVERAGE(OFFSET($GY$3,0,0,'Données projet'!$E$18+1,1))-AVERAGE(OFFSET($H$3,0,0,'Données projet'!$E$18+1,1))</f>
        <v>288.41846134875794</v>
      </c>
      <c r="HA55" s="59">
        <f t="shared" si="52"/>
        <v>248.93951719818972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49.305820810766768</v>
      </c>
      <c r="HH55" s="21">
        <f>EXP(-LN(2)/25)*HH54+(1-EXP(-LN(2)/25))/(LN(2)/25)*Calculateur!HC55*Calculateur!HE55*VLOOKUP('Données projet'!$B$18,Paramètres!$A$1:$I$89,3,0)*0.475*44/12</f>
        <v>15.178925957096491</v>
      </c>
      <c r="HI55" s="21">
        <f>EXP(-LN(2)/2)*HI54+(1-EXP(-LN(2)/2))/(LN(2)/2)*HC55*HF55*VLOOKUP('Données projet'!$B$18,Paramètres!$A$1:$I$89,3,0)*0.475*44/12</f>
        <v>2.3762089569365005E-4</v>
      </c>
      <c r="HJ55" s="22">
        <f t="shared" si="30"/>
        <v>64.484984388758946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269.64423257646359</v>
      </c>
      <c r="T56" s="59">
        <f t="shared" si="34"/>
        <v>161.0819079811821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29.525428743658747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29.525428743658747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11.533333333333331</v>
      </c>
      <c r="AI56" s="13">
        <f>IF('Données projet'!$A$62&gt;35,AI55+AH56-AQ55,IF(A56&lt;'Données projet'!$A$62,$AF$205^A56,IF(A56='Données projet'!$A$62,'Données projet'!$B$62,AI55+AH56-AQ55)))</f>
        <v>362.4666666666667</v>
      </c>
      <c r="AJ56" s="13">
        <f>AI56*VLOOKUP('Données projet'!$B$10,Paramètres!$A$1:$I$89,3,0)*VLOOKUP('Données projet'!$B$10,Paramètres!$A$1:$I$89,5,0)</f>
        <v>226.17920000000001</v>
      </c>
      <c r="AK56" s="13">
        <f t="shared" si="35"/>
        <v>55.455731517393232</v>
      </c>
      <c r="AL56" s="20">
        <f t="shared" si="4"/>
        <v>490.51417239279317</v>
      </c>
      <c r="AM56" s="59">
        <f t="shared" si="5"/>
        <v>783.84750572612643</v>
      </c>
      <c r="AN56" s="59">
        <f ca="1">AVERAGE(OFFSET($AM$3,0,0,'Données projet'!$E$10+1,1))-AVERAGE(OFFSET($H$3,0,0,'Données projet'!$E$10+1,1))</f>
        <v>269.77739619445515</v>
      </c>
      <c r="AO56" s="59">
        <f t="shared" si="36"/>
        <v>347.56964743629885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64.205893992595378</v>
      </c>
      <c r="AV56" s="21">
        <f>EXP(-LN(2)/25)*AV55+(1-EXP(-LN(2)/25))/(LN(2)/25)*Calculateur!AQ56*Calculateur!AS56*VLOOKUP('Données projet'!$B$10,Paramètres!$A$1:$I$89,3,0)*0.475*44/12</f>
        <v>48.486575991888913</v>
      </c>
      <c r="AW56" s="21">
        <f>EXP(-LN(2)/2)*AW55+(1-EXP(-LN(2)/2))/(LN(2)/2)*AQ56*AT56*VLOOKUP('Données projet'!$B$10,Paramètres!$A$1:$I$89,3,0)*0.475*44/12</f>
        <v>8.5758607954786843E-6</v>
      </c>
      <c r="AX56" s="21">
        <f t="shared" si="6"/>
        <v>112.69247856034508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15.4</v>
      </c>
      <c r="BD56" s="12">
        <f>IF('Données projet'!$A$88&gt;35,BD55+BC56-BL55,IF(A56&lt;'Données projet'!$A$88,$BA$205^A56,IF(A56='Données projet'!$A$88,'Données projet'!$B$88,BD55+BC56-BL55)))</f>
        <v>708.19999999999948</v>
      </c>
      <c r="BE56" s="13">
        <f>BD56*VLOOKUP('Données projet'!$B$11,Paramètres!$A$1:$I$89,3,0)*VLOOKUP('Données projet'!$B$11,Paramètres!$A$1:$I$89,5,0)</f>
        <v>395.88379999999972</v>
      </c>
      <c r="BF56" s="13">
        <f t="shared" si="37"/>
        <v>90.941667130422957</v>
      </c>
      <c r="BG56" s="20">
        <f t="shared" si="7"/>
        <v>847.8876885854861</v>
      </c>
      <c r="BH56" s="59">
        <f t="shared" si="8"/>
        <v>1141.2210219188194</v>
      </c>
      <c r="BI56" s="59">
        <f ca="1">AVERAGE(OFFSET($BH$3,0,0,'Données projet'!$E$11+1,1))-AVERAGE(OFFSET($H$3,0,0,'Données projet'!$E$11+1,1))</f>
        <v>490.96084572840579</v>
      </c>
      <c r="BJ56" s="59">
        <f t="shared" si="38"/>
        <v>597.91658789908263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90.94237457619856</v>
      </c>
      <c r="BQ56" s="21">
        <f>EXP(-LN(2)/25)*BQ55+(1-EXP(-LN(2)/25))/(LN(2)/25)*Calculateur!BL56*Calculateur!BN56*VLOOKUP('Données projet'!$B$11,Paramètres!$A$1:$I$89,3,0)*0.475*44/12</f>
        <v>30.538125334909139</v>
      </c>
      <c r="BR56" s="21">
        <f>EXP(-LN(2)/2)*BR55+(1-EXP(-LN(2)/2))/(LN(2)/2)*BL56*BO56*VLOOKUP('Données projet'!$B$11,Paramètres!$A$1:$I$89,3,0)*0.475*44/12</f>
        <v>2.9364382612666844E-4</v>
      </c>
      <c r="BS56" s="22">
        <f t="shared" si="9"/>
        <v>121.48079355493383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27.2</v>
      </c>
      <c r="BY56" s="12">
        <f>IF('Données projet'!$A$114&gt;35,BY55+BX56-CG55,IF(A56&lt;'Données projet'!$A$114,$BV$205^A56,IF(A56='Données projet'!$A$114,'Données projet'!$B$114,BY55+BX56-CG55)))</f>
        <v>843.6</v>
      </c>
      <c r="BZ56" s="13">
        <f>BY56*VLOOKUP('Données projet'!$B$12,Paramètres!$A$1:$I$89,3,0)*VLOOKUP('Données projet'!$B$12,Paramètres!$A$1:$I$89,5,0)</f>
        <v>383.83800000000002</v>
      </c>
      <c r="CA56" s="13">
        <f t="shared" si="39"/>
        <v>88.492244204253552</v>
      </c>
      <c r="CB56" s="20">
        <f t="shared" si="10"/>
        <v>822.64184198907503</v>
      </c>
      <c r="CC56" s="59">
        <f t="shared" si="11"/>
        <v>1115.9751753224084</v>
      </c>
      <c r="CD56" s="59">
        <f ca="1">AVERAGE(OFFSET($CC$3,0,0,'Données projet'!$E$12+1,1))-AVERAGE(OFFSET($H$3,0,0,'Données projet'!$E$12+1,1))</f>
        <v>516.24288578650703</v>
      </c>
      <c r="CE56" s="59">
        <f t="shared" si="40"/>
        <v>423.99471649102406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90.472527063613455</v>
      </c>
      <c r="CL56" s="21">
        <f>EXP(-LN(2)/25)*CL55+(1-EXP(-LN(2)/25))/(LN(2)/25)*Calculateur!CG56*Calculateur!CI56*VLOOKUP('Données projet'!$B$12,Paramètres!$A$1:$I$89,3,0)*0.475*44/12</f>
        <v>45.01533478226721</v>
      </c>
      <c r="CM56" s="21">
        <f>EXP(-LN(2)/2)*CM55+(1-EXP(-LN(2)/2))/(LN(2)/2)*CG56*CJ56*VLOOKUP('Données projet'!$B$12,Paramètres!$A$1:$I$89,3,0)*0.475*44/12</f>
        <v>4.9130029237226757E-6</v>
      </c>
      <c r="CN56" s="22">
        <f t="shared" si="12"/>
        <v>135.4878667588836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22.8</v>
      </c>
      <c r="CT56" s="12">
        <f>IF('Données projet'!$A$140&gt;35,CT55+CS56-DB55,IF(A56&lt;'Données projet'!$A$140,$CQ$205^A56,IF(A56='Données projet'!$A$140,'Données projet'!$B$140,CT55+CS56-DB55)))</f>
        <v>677.39999999999986</v>
      </c>
      <c r="CU56" s="17">
        <f>CT56*VLOOKUP('Données projet'!$B$13,Paramètres!$A$1:$I$89,3,0)*VLOOKUP('Données projet'!$B$13,Paramètres!$A$1:$I$89,5,0)</f>
        <v>308.21699999999993</v>
      </c>
      <c r="CV56" s="13">
        <f t="shared" si="41"/>
        <v>72.896343893139303</v>
      </c>
      <c r="CW56" s="20">
        <f t="shared" si="13"/>
        <v>663.77240728055085</v>
      </c>
      <c r="CX56" s="59">
        <f t="shared" si="14"/>
        <v>957.10574061388411</v>
      </c>
      <c r="CY56" s="59">
        <f ca="1">AVERAGE(OFFSET($CX$3,0,0,'Données projet'!$E$13+1,1))-AVERAGE(OFFSET($H$3,0,0,'Données projet'!$E$13+1,1))</f>
        <v>404.52284278475219</v>
      </c>
      <c r="CZ56" s="59">
        <f t="shared" si="42"/>
        <v>325.2594475455378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73.278564151909251</v>
      </c>
      <c r="DG56" s="21">
        <f>EXP(-LN(2)/25)*DG55+(1-EXP(-LN(2)/25))/(LN(2)/25)*Calculateur!DB56*Calculateur!DD56*VLOOKUP('Données projet'!$B$13,Paramètres!$A$1:$I$89,3,0)*0.475*44/12</f>
        <v>25.171069327702778</v>
      </c>
      <c r="DH56" s="21">
        <f>EXP(-LN(2)/2)*DH55+(1-EXP(-LN(2)/2))/(LN(2)/2)*DB56*DE56*VLOOKUP('Données projet'!$B$13,Paramètres!$A$1:$I$89,3,0)*0.475*44/12</f>
        <v>3.2794726930858312E-4</v>
      </c>
      <c r="DI56" s="22">
        <f t="shared" si="15"/>
        <v>98.449961426881345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236.80799999999985</v>
      </c>
      <c r="DQ56" s="13">
        <f t="shared" si="43"/>
        <v>57.752221878398714</v>
      </c>
      <c r="DR56" s="20">
        <f t="shared" si="16"/>
        <v>513.02571977154423</v>
      </c>
      <c r="DS56" s="59">
        <f t="shared" si="17"/>
        <v>806.3590531048776</v>
      </c>
      <c r="DT56" s="59">
        <f ca="1">AVERAGE(OFFSET($DS$3,0,0,'Données projet'!$E$14+1,1))-AVERAGE(OFFSET($H$3,0,0,'Données projet'!$E$14+1,1))</f>
        <v>317.76403063971492</v>
      </c>
      <c r="DU56" s="59">
        <f t="shared" si="44"/>
        <v>310.10458233575025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38.909538368871388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38.909538368871388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21.6</v>
      </c>
      <c r="EJ56" s="12">
        <f>IF('Données projet'!$A$192&gt;35,EJ55+EI56-ER55,IF(A56&lt;'Données projet'!$A$192,$EG$205^A56,IF(A56='Données projet'!$A$192,'Données projet'!$B$192,EJ55+EI56-ER55)))</f>
        <v>550.79999999999984</v>
      </c>
      <c r="EK56" s="17">
        <f>EJ56*VLOOKUP('Données projet'!$B$15,Paramètres!$A$1:$I$89,3,0)*VLOOKUP('Données projet'!$B$15,Paramètres!$A$1:$I$89,5,0)</f>
        <v>257.7743999999999</v>
      </c>
      <c r="EL56" s="13">
        <f t="shared" si="45"/>
        <v>62.247732872134243</v>
      </c>
      <c r="EM56" s="20">
        <f t="shared" si="19"/>
        <v>557.37188141896695</v>
      </c>
      <c r="EN56" s="59">
        <f t="shared" si="20"/>
        <v>850.70521475230021</v>
      </c>
      <c r="EO56" s="59">
        <f ca="1">AVERAGE(OFFSET($EN$3,0,0,'Données projet'!$E$15+1,1))-AVERAGE(OFFSET($H$3,0,0,'Données projet'!$E$15+1,1))</f>
        <v>342.49944586217674</v>
      </c>
      <c r="EP56" s="59">
        <f t="shared" si="46"/>
        <v>282.29766600872563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70.321189549852861</v>
      </c>
      <c r="EW56" s="21">
        <f>EXP(-LN(2)/25)*EW55+(1-EXP(-LN(2)/25))/(LN(2)/25)*Calculateur!ER56*Calculateur!ET56*VLOOKUP('Données projet'!$B$15,Paramètres!$A$1:$I$89,3,0)*0.475*44/12</f>
        <v>21.182925875781031</v>
      </c>
      <c r="EX56" s="21">
        <f>EXP(-LN(2)/2)*EX55+(1-EXP(-LN(2)/2))/(LN(2)/2)*ER56*EU56*VLOOKUP('Données projet'!$B$15,Paramètres!$A$1:$I$89,3,0)*0.475*44/12</f>
        <v>2.8586202651595639E-5</v>
      </c>
      <c r="EY56" s="22">
        <f t="shared" si="21"/>
        <v>91.504144011836544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19.8</v>
      </c>
      <c r="FE56" s="12">
        <f>IF('Données projet'!$A$218&gt;35,FE55+FD56-FM55,IF(A56&lt;'Données projet'!$A$218,$FB$205^A56,IF(A56='Données projet'!$A$218,'Données projet'!$B$218,FE55+FD56-FM55)))</f>
        <v>502.39999999999964</v>
      </c>
      <c r="FF56" s="17">
        <f>FE56*VLOOKUP('Données projet'!$B$16,Paramètres!$A$1:$I$89,3,0)*VLOOKUP('Données projet'!$B$16,Paramètres!$A$1:$I$89,5,0)</f>
        <v>235.12319999999983</v>
      </c>
      <c r="FG56" s="13">
        <f t="shared" si="47"/>
        <v>57.389012831278478</v>
      </c>
      <c r="FH56" s="20">
        <f t="shared" si="22"/>
        <v>509.45877068114305</v>
      </c>
      <c r="FI56" s="59">
        <f t="shared" si="23"/>
        <v>802.79210401447631</v>
      </c>
      <c r="FJ56" s="59">
        <f ca="1">AVERAGE(OFFSET($FI$3,0,0,'Données projet'!$E$16+1,1))-AVERAGE(OFFSET($H$3,0,0,'Données projet'!$E$16+1,1))</f>
        <v>304.29617570272939</v>
      </c>
      <c r="FK56" s="59">
        <f t="shared" si="48"/>
        <v>246.20695736161576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49.119915294165885</v>
      </c>
      <c r="FR56" s="21">
        <f>EXP(-LN(2)/25)*FR55+(1-EXP(-LN(2)/25))/(LN(2)/25)*Calculateur!FM56*Calculateur!FO56*VLOOKUP('Données projet'!$B$16,Paramètres!$A$1:$I$89,3,0)*0.475*44/12</f>
        <v>21.629148540030045</v>
      </c>
      <c r="FS56" s="21">
        <f>EXP(-LN(2)/2)*FS55+(1-EXP(-LN(2)/2))/(LN(2)/2)*FM56*FP56*VLOOKUP('Données projet'!$B$16,Paramètres!$A$1:$I$89,3,0)*0.475*44/12</f>
        <v>1.3583470483508459E-3</v>
      </c>
      <c r="FT56" s="22">
        <f t="shared" si="24"/>
        <v>70.750422181244289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15.2</v>
      </c>
      <c r="FZ56" s="12">
        <f>IF('Données projet'!$A$244&gt;35,FZ55+FY56-GH55,IF(A56&lt;'Données projet'!$A$244,$FW$205^A56,IF(A56='Données projet'!$A$244,'Données projet'!$B$244,FZ55+FY56-GH55)))</f>
        <v>407.60000000000014</v>
      </c>
      <c r="GA56" s="17">
        <f>FZ56*VLOOKUP('Données projet'!$B$17,Paramètres!$A$1:$I$89,3,0)*VLOOKUP('Données projet'!$B$17,Paramètres!$A$1:$I$89,5,0)</f>
        <v>243.74480000000008</v>
      </c>
      <c r="GB56" s="13">
        <f t="shared" si="49"/>
        <v>59.244514980058433</v>
      </c>
      <c r="GC56" s="20">
        <f t="shared" si="25"/>
        <v>527.70639025693515</v>
      </c>
      <c r="GD56" s="59">
        <f t="shared" si="26"/>
        <v>821.03972359026852</v>
      </c>
      <c r="GE56" s="59">
        <f ca="1">AVERAGE(OFFSET($GD$3,0,0,'Données projet'!$E$17+1,1))-AVERAGE(OFFSET($H$3,0,0,'Données projet'!$E$17+1,1))</f>
        <v>333.16166938019586</v>
      </c>
      <c r="GF56" s="59">
        <f t="shared" si="50"/>
        <v>286.07945871455388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55.834812333906306</v>
      </c>
      <c r="GM56" s="21">
        <f>EXP(-LN(2)/25)*GM55+(1-EXP(-LN(2)/25))/(LN(2)/25)*Calculateur!GH56*Calculateur!GJ56*VLOOKUP('Données projet'!$B$17,Paramètres!$A$1:$I$89,3,0)*0.475*44/12</f>
        <v>17.224500333337105</v>
      </c>
      <c r="GN56" s="21">
        <f>EXP(-LN(2)/2)*GN55+(1-EXP(-LN(2)/2))/(LN(2)/2)*GH56*GK56*VLOOKUP('Données projet'!$B$17,Paramètres!$A$1:$I$89,3,0)*0.475*44/12</f>
        <v>3.0682524179379326E-4</v>
      </c>
      <c r="GO56" s="21">
        <f t="shared" si="27"/>
        <v>73.059619492485197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13.2</v>
      </c>
      <c r="GU56" s="12">
        <f>IF('Données projet'!$A$270&gt;35,GU55+GT56-HC55,IF(A56&lt;'Données projet'!$A$270,$GR$205^A56,IF(A56='Données projet'!$A$270,'Données projet'!$B$270,GU55+GT56-HC55)))</f>
        <v>358.59999999999968</v>
      </c>
      <c r="GV56" s="17">
        <f>GU56*VLOOKUP('Données projet'!$B$18,Paramètres!$A$1:$I$89,3,0)*VLOOKUP('Données projet'!$B$18,Paramètres!$A$1:$I$89,5,0)</f>
        <v>214.44279999999981</v>
      </c>
      <c r="GW56" s="13">
        <f t="shared" si="51"/>
        <v>52.905263170057076</v>
      </c>
      <c r="GX56" s="20">
        <f t="shared" si="28"/>
        <v>465.63121002118237</v>
      </c>
      <c r="GY56" s="59">
        <f t="shared" si="29"/>
        <v>758.96454335451563</v>
      </c>
      <c r="GZ56" s="59">
        <f ca="1">AVERAGE(OFFSET($GY$3,0,0,'Données projet'!$E$18+1,1))-AVERAGE(OFFSET($H$3,0,0,'Données projet'!$E$18+1,1))</f>
        <v>288.41846134875794</v>
      </c>
      <c r="HA56" s="59">
        <f t="shared" si="52"/>
        <v>248.93951719818972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48.338963738248808</v>
      </c>
      <c r="HH56" s="21">
        <f>EXP(-LN(2)/25)*HH55+(1-EXP(-LN(2)/25))/(LN(2)/25)*Calculateur!HC56*Calculateur!HE56*VLOOKUP('Données projet'!$B$18,Paramètres!$A$1:$I$89,3,0)*0.475*44/12</f>
        <v>14.763857428574664</v>
      </c>
      <c r="HI56" s="21">
        <f>EXP(-LN(2)/2)*HI55+(1-EXP(-LN(2)/2))/(LN(2)/2)*HC56*HF56*VLOOKUP('Données projet'!$B$18,Paramètres!$A$1:$I$89,3,0)*0.475*44/12</f>
        <v>1.6802334669660125E-4</v>
      </c>
      <c r="HJ56" s="22">
        <f t="shared" si="30"/>
        <v>63.10298919017017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269.64423257646359</v>
      </c>
      <c r="T57" s="59">
        <f t="shared" si="34"/>
        <v>161.0819079811821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28.946453094728916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28.946453094728916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374</v>
      </c>
      <c r="AG57" s="12">
        <f>VLOOKUP(A57,'Données projet'!$A$61:$I$81,9,0)</f>
        <v>11.533333333333331</v>
      </c>
      <c r="AH57" s="12">
        <f t="array" ref="AH57">INDEX(AG:AG,MIN(IF(ISNUMBER(AG57:AG253),ROW(AG57:AG253),"")))</f>
        <v>11.533333333333331</v>
      </c>
      <c r="AI57" s="13">
        <f>IF('Données projet'!$A$62&gt;35,AI56+AH57-AQ56,IF(A57&lt;'Données projet'!$A$62,$AF$205^A57,IF(A57='Données projet'!$A$62,'Données projet'!$B$62,AI56+AH57-AQ56)))</f>
        <v>374</v>
      </c>
      <c r="AJ57" s="13">
        <f>AI57*VLOOKUP('Données projet'!$B$10,Paramètres!$A$1:$I$89,3,0)*VLOOKUP('Données projet'!$B$10,Paramètres!$A$1:$I$89,5,0)</f>
        <v>233.37599999999998</v>
      </c>
      <c r="AK57" s="13">
        <f t="shared" si="35"/>
        <v>57.012031446990107</v>
      </c>
      <c r="AL57" s="20">
        <f t="shared" si="4"/>
        <v>505.75915477017446</v>
      </c>
      <c r="AM57" s="59">
        <f t="shared" si="5"/>
        <v>799.09248810350778</v>
      </c>
      <c r="AN57" s="59">
        <f ca="1">AVERAGE(OFFSET($AM$3,0,0,'Données projet'!$E$10+1,1))-AVERAGE(OFFSET($H$3,0,0,'Données projet'!$E$10+1,1))</f>
        <v>269.77739619445515</v>
      </c>
      <c r="AO57" s="59">
        <f t="shared" si="36"/>
        <v>347.56964743629885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46.9</v>
      </c>
      <c r="AR57" s="16">
        <f>IF(ISNA(VLOOKUP(A57,'Données projet'!$A$61:$I$81,5,0)),0%,VLOOKUP(A57,'Données projet'!$A$61:$I$81,5,0)*VLOOKUP('Données projet'!$B$10,Paramètres!$A$1:$I$89,7,0))</f>
        <v>0.6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86.240478409395863</v>
      </c>
      <c r="AV57" s="21">
        <f>EXP(-LN(2)/25)*AV56+(1-EXP(-LN(2)/25))/(LN(2)/25)*Calculateur!AQ57*Calculateur!AS57*VLOOKUP('Données projet'!$B$10,Paramètres!$A$1:$I$89,3,0)*0.475*44/12</f>
        <v>47.160708021592498</v>
      </c>
      <c r="AW57" s="21">
        <f>EXP(-LN(2)/2)*AW56+(1-EXP(-LN(2)/2))/(LN(2)/2)*AQ57*AT57*VLOOKUP('Données projet'!$B$10,Paramètres!$A$1:$I$89,3,0)*0.475*44/12</f>
        <v>6.0640493229948375E-6</v>
      </c>
      <c r="AX57" s="21">
        <f t="shared" si="6"/>
        <v>133.40119249503769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15.4</v>
      </c>
      <c r="BD57" s="12">
        <f>IF('Données projet'!$A$88&gt;35,BD56+BC57-BL56,IF(A57&lt;'Données projet'!$A$88,$BA$205^A57,IF(A57='Données projet'!$A$88,'Données projet'!$B$88,BD56+BC57-BL56)))</f>
        <v>723.59999999999945</v>
      </c>
      <c r="BE57" s="13">
        <f>BD57*VLOOKUP('Données projet'!$B$11,Paramètres!$A$1:$I$89,3,0)*VLOOKUP('Données projet'!$B$11,Paramètres!$A$1:$I$89,5,0)</f>
        <v>404.49239999999969</v>
      </c>
      <c r="BF57" s="13">
        <f t="shared" si="37"/>
        <v>92.686837535548761</v>
      </c>
      <c r="BG57" s="20">
        <f t="shared" si="7"/>
        <v>865.92050537441344</v>
      </c>
      <c r="BH57" s="59">
        <f t="shared" si="8"/>
        <v>1159.2538387077468</v>
      </c>
      <c r="BI57" s="59">
        <f ca="1">AVERAGE(OFFSET($BH$3,0,0,'Données projet'!$E$11+1,1))-AVERAGE(OFFSET($H$3,0,0,'Données projet'!$E$11+1,1))</f>
        <v>490.96084572840579</v>
      </c>
      <c r="BJ57" s="59">
        <f t="shared" si="38"/>
        <v>597.91658789908263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89.159050080130655</v>
      </c>
      <c r="BQ57" s="21">
        <f>EXP(-LN(2)/25)*BQ56+(1-EXP(-LN(2)/25))/(LN(2)/25)*Calculateur!BL57*Calculateur!BN57*VLOOKUP('Données projet'!$B$11,Paramètres!$A$1:$I$89,3,0)*0.475*44/12</f>
        <v>29.703058691695833</v>
      </c>
      <c r="BR57" s="21">
        <f>EXP(-LN(2)/2)*BR56+(1-EXP(-LN(2)/2))/(LN(2)/2)*BL57*BO57*VLOOKUP('Données projet'!$B$11,Paramètres!$A$1:$I$89,3,0)*0.475*44/12</f>
        <v>2.0763754070773075E-4</v>
      </c>
      <c r="BS57" s="22">
        <f t="shared" si="9"/>
        <v>118.8623164093672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27.2</v>
      </c>
      <c r="BY57" s="12">
        <f>IF('Données projet'!$A$114&gt;35,BY56+BX57-CG56,IF(A57&lt;'Données projet'!$A$114,$BV$205^A57,IF(A57='Données projet'!$A$114,'Données projet'!$B$114,BY56+BX57-CG56)))</f>
        <v>870.80000000000007</v>
      </c>
      <c r="BZ57" s="13">
        <f>BY57*VLOOKUP('Données projet'!$B$12,Paramètres!$A$1:$I$89,3,0)*VLOOKUP('Données projet'!$B$12,Paramètres!$A$1:$I$89,5,0)</f>
        <v>396.21400000000006</v>
      </c>
      <c r="CA57" s="13">
        <f t="shared" si="39"/>
        <v>91.008687509661129</v>
      </c>
      <c r="CB57" s="20">
        <f t="shared" si="10"/>
        <v>848.5795140793266</v>
      </c>
      <c r="CC57" s="59">
        <f t="shared" si="11"/>
        <v>1141.9128474126599</v>
      </c>
      <c r="CD57" s="59">
        <f ca="1">AVERAGE(OFFSET($CC$3,0,0,'Données projet'!$E$12+1,1))-AVERAGE(OFFSET($H$3,0,0,'Données projet'!$E$12+1,1))</f>
        <v>516.24288578650703</v>
      </c>
      <c r="CE57" s="59">
        <f t="shared" si="40"/>
        <v>423.99471649102406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88.698415990688659</v>
      </c>
      <c r="CL57" s="21">
        <f>EXP(-LN(2)/25)*CL56+(1-EXP(-LN(2)/25))/(LN(2)/25)*Calculateur!CG57*Calculateur!CI57*VLOOKUP('Données projet'!$B$12,Paramètres!$A$1:$I$89,3,0)*0.475*44/12</f>
        <v>43.784388085392543</v>
      </c>
      <c r="CM57" s="21">
        <f>EXP(-LN(2)/2)*CM56+(1-EXP(-LN(2)/2))/(LN(2)/2)*CG57*CJ57*VLOOKUP('Données projet'!$B$12,Paramètres!$A$1:$I$89,3,0)*0.475*44/12</f>
        <v>3.4740176833536384E-6</v>
      </c>
      <c r="CN57" s="22">
        <f t="shared" si="12"/>
        <v>132.4828075500989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22.8</v>
      </c>
      <c r="CT57" s="12">
        <f>IF('Données projet'!$A$140&gt;35,CT56+CS57-DB56,IF(A57&lt;'Données projet'!$A$140,$CQ$205^A57,IF(A57='Données projet'!$A$140,'Données projet'!$B$140,CT56+CS57-DB56)))</f>
        <v>700.19999999999982</v>
      </c>
      <c r="CU57" s="17">
        <f>CT57*VLOOKUP('Données projet'!$B$13,Paramètres!$A$1:$I$89,3,0)*VLOOKUP('Données projet'!$B$13,Paramètres!$A$1:$I$89,5,0)</f>
        <v>318.59099999999989</v>
      </c>
      <c r="CV57" s="13">
        <f t="shared" si="41"/>
        <v>75.060108559231907</v>
      </c>
      <c r="CW57" s="20">
        <f t="shared" si="13"/>
        <v>685.60901407399535</v>
      </c>
      <c r="CX57" s="59">
        <f t="shared" si="14"/>
        <v>978.94234740732873</v>
      </c>
      <c r="CY57" s="59">
        <f ca="1">AVERAGE(OFFSET($CX$3,0,0,'Données projet'!$E$13+1,1))-AVERAGE(OFFSET($H$3,0,0,'Données projet'!$E$13+1,1))</f>
        <v>404.52284278475219</v>
      </c>
      <c r="CZ57" s="59">
        <f t="shared" si="42"/>
        <v>325.2594475455378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71.841616204401134</v>
      </c>
      <c r="DG57" s="21">
        <f>EXP(-LN(2)/25)*DG56+(1-EXP(-LN(2)/25))/(LN(2)/25)*Calculateur!DB57*Calculateur!DD57*VLOOKUP('Données projet'!$B$13,Paramètres!$A$1:$I$89,3,0)*0.475*44/12</f>
        <v>24.482765113247737</v>
      </c>
      <c r="DH57" s="21">
        <f>EXP(-LN(2)/2)*DH56+(1-EXP(-LN(2)/2))/(LN(2)/2)*DB57*DE57*VLOOKUP('Données projet'!$B$13,Paramètres!$A$1:$I$89,3,0)*0.475*44/12</f>
        <v>2.3189373799971006E-4</v>
      </c>
      <c r="DI57" s="22">
        <f t="shared" si="15"/>
        <v>96.324613211386875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243.26639999999986</v>
      </c>
      <c r="DQ57" s="13">
        <f t="shared" si="43"/>
        <v>59.141758478481812</v>
      </c>
      <c r="DR57" s="20">
        <f t="shared" si="16"/>
        <v>526.69420935002211</v>
      </c>
      <c r="DS57" s="59">
        <f t="shared" si="17"/>
        <v>820.02754268335548</v>
      </c>
      <c r="DT57" s="59">
        <f ca="1">AVERAGE(OFFSET($DS$3,0,0,'Données projet'!$E$14+1,1))-AVERAGE(OFFSET($H$3,0,0,'Données projet'!$E$14+1,1))</f>
        <v>317.76403063971492</v>
      </c>
      <c r="DU57" s="59">
        <f t="shared" si="44"/>
        <v>310.10458233575025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38.146546053932838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38.146546053932838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21.6</v>
      </c>
      <c r="EJ57" s="12">
        <f>IF('Données projet'!$A$192&gt;35,EJ56+EI57-ER56,IF(A57&lt;'Données projet'!$A$192,$EG$205^A57,IF(A57='Données projet'!$A$192,'Données projet'!$B$192,EJ56+EI57-ER56)))</f>
        <v>572.39999999999986</v>
      </c>
      <c r="EK57" s="17">
        <f>EJ57*VLOOKUP('Données projet'!$B$15,Paramètres!$A$1:$I$89,3,0)*VLOOKUP('Données projet'!$B$15,Paramètres!$A$1:$I$89,5,0)</f>
        <v>267.88319999999993</v>
      </c>
      <c r="EL57" s="13">
        <f t="shared" si="45"/>
        <v>64.399825320774326</v>
      </c>
      <c r="EM57" s="20">
        <f t="shared" si="19"/>
        <v>578.72626910034842</v>
      </c>
      <c r="EN57" s="59">
        <f t="shared" si="20"/>
        <v>872.05960243368168</v>
      </c>
      <c r="EO57" s="59">
        <f ca="1">AVERAGE(OFFSET($EN$3,0,0,'Données projet'!$E$15+1,1))-AVERAGE(OFFSET($H$3,0,0,'Données projet'!$E$15+1,1))</f>
        <v>342.49944586217674</v>
      </c>
      <c r="EP57" s="59">
        <f t="shared" si="46"/>
        <v>282.29766600872563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68.942233914470663</v>
      </c>
      <c r="EW57" s="21">
        <f>EXP(-LN(2)/25)*EW56+(1-EXP(-LN(2)/25))/(LN(2)/25)*Calculateur!ER57*Calculateur!ET57*VLOOKUP('Données projet'!$B$15,Paramètres!$A$1:$I$89,3,0)*0.475*44/12</f>
        <v>20.603677653746139</v>
      </c>
      <c r="EX57" s="21">
        <f>EXP(-LN(2)/2)*EX56+(1-EXP(-LN(2)/2))/(LN(2)/2)*ER57*EU57*VLOOKUP('Données projet'!$B$15,Paramètres!$A$1:$I$89,3,0)*0.475*44/12</f>
        <v>2.0213497743316142E-5</v>
      </c>
      <c r="EY57" s="22">
        <f t="shared" si="21"/>
        <v>89.545931781714557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19.8</v>
      </c>
      <c r="FE57" s="12">
        <f>IF('Données projet'!$A$218&gt;35,FE56+FD57-FM56,IF(A57&lt;'Données projet'!$A$218,$FB$205^A57,IF(A57='Données projet'!$A$218,'Données projet'!$B$218,FE56+FD57-FM56)))</f>
        <v>522.19999999999959</v>
      </c>
      <c r="FF57" s="17">
        <f>FE57*VLOOKUP('Données projet'!$B$16,Paramètres!$A$1:$I$89,3,0)*VLOOKUP('Données projet'!$B$16,Paramètres!$A$1:$I$89,5,0)</f>
        <v>244.3895999999998</v>
      </c>
      <c r="FG57" s="13">
        <f t="shared" si="47"/>
        <v>59.382975743194187</v>
      </c>
      <c r="FH57" s="20">
        <f t="shared" si="22"/>
        <v>529.07056941939629</v>
      </c>
      <c r="FI57" s="59">
        <f t="shared" si="23"/>
        <v>822.40390275272966</v>
      </c>
      <c r="FJ57" s="59">
        <f ca="1">AVERAGE(OFFSET($FI$3,0,0,'Données projet'!$E$16+1,1))-AVERAGE(OFFSET($H$3,0,0,'Données projet'!$E$16+1,1))</f>
        <v>304.29617570272939</v>
      </c>
      <c r="FK57" s="59">
        <f t="shared" si="48"/>
        <v>246.20695736161576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48.156703715437295</v>
      </c>
      <c r="FR57" s="21">
        <f>EXP(-LN(2)/25)*FR56+(1-EXP(-LN(2)/25))/(LN(2)/25)*Calculateur!FM57*Calculateur!FO57*VLOOKUP('Données projet'!$B$16,Paramètres!$A$1:$I$89,3,0)*0.475*44/12</f>
        <v>21.037698335775435</v>
      </c>
      <c r="FS57" s="21">
        <f>EXP(-LN(2)/2)*FS56+(1-EXP(-LN(2)/2))/(LN(2)/2)*FM57*FP57*VLOOKUP('Données projet'!$B$16,Paramètres!$A$1:$I$89,3,0)*0.475*44/12</f>
        <v>9.6049640909361437E-4</v>
      </c>
      <c r="FT57" s="22">
        <f t="shared" si="24"/>
        <v>69.195362547621826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15.2</v>
      </c>
      <c r="FZ57" s="12">
        <f>IF('Données projet'!$A$244&gt;35,FZ56+FY57-GH56,IF(A57&lt;'Données projet'!$A$244,$FW$205^A57,IF(A57='Données projet'!$A$244,'Données projet'!$B$244,FZ56+FY57-GH56)))</f>
        <v>422.80000000000013</v>
      </c>
      <c r="GA57" s="17">
        <f>FZ57*VLOOKUP('Données projet'!$B$17,Paramètres!$A$1:$I$89,3,0)*VLOOKUP('Données projet'!$B$17,Paramètres!$A$1:$I$89,5,0)</f>
        <v>252.83440000000007</v>
      </c>
      <c r="GB57" s="13">
        <f t="shared" si="49"/>
        <v>61.192486141379483</v>
      </c>
      <c r="GC57" s="20">
        <f t="shared" si="25"/>
        <v>546.93016002956938</v>
      </c>
      <c r="GD57" s="59">
        <f t="shared" si="26"/>
        <v>840.26349336290264</v>
      </c>
      <c r="GE57" s="59">
        <f ca="1">AVERAGE(OFFSET($GD$3,0,0,'Données projet'!$E$17+1,1))-AVERAGE(OFFSET($H$3,0,0,'Données projet'!$E$17+1,1))</f>
        <v>333.16166938019586</v>
      </c>
      <c r="GF57" s="59">
        <f t="shared" si="50"/>
        <v>286.07945871455388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54.739925719911191</v>
      </c>
      <c r="GM57" s="21">
        <f>EXP(-LN(2)/25)*GM56+(1-EXP(-LN(2)/25))/(LN(2)/25)*Calculateur!GH57*Calculateur!GJ57*VLOOKUP('Données projet'!$B$17,Paramètres!$A$1:$I$89,3,0)*0.475*44/12</f>
        <v>16.753495465924896</v>
      </c>
      <c r="GN57" s="21">
        <f>EXP(-LN(2)/2)*GN56+(1-EXP(-LN(2)/2))/(LN(2)/2)*GH57*GK57*VLOOKUP('Données projet'!$B$17,Paramètres!$A$1:$I$89,3,0)*0.475*44/12</f>
        <v>2.1695820911159331E-4</v>
      </c>
      <c r="GO57" s="21">
        <f t="shared" si="27"/>
        <v>71.493638144045192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13.2</v>
      </c>
      <c r="GU57" s="12">
        <f>IF('Données projet'!$A$270&gt;35,GU56+GT57-HC56,IF(A57&lt;'Données projet'!$A$270,$GR$205^A57,IF(A57='Données projet'!$A$270,'Données projet'!$B$270,GU56+GT57-HC56)))</f>
        <v>371.79999999999967</v>
      </c>
      <c r="GV57" s="17">
        <f>GU57*VLOOKUP('Données projet'!$B$18,Paramètres!$A$1:$I$89,3,0)*VLOOKUP('Données projet'!$B$18,Paramètres!$A$1:$I$89,5,0)</f>
        <v>222.3363999999998</v>
      </c>
      <c r="GW57" s="13">
        <f t="shared" si="51"/>
        <v>54.622378084246307</v>
      </c>
      <c r="GX57" s="20">
        <f t="shared" si="28"/>
        <v>482.36987183006198</v>
      </c>
      <c r="GY57" s="59">
        <f t="shared" si="29"/>
        <v>775.7032051633953</v>
      </c>
      <c r="GZ57" s="59">
        <f ca="1">AVERAGE(OFFSET($GY$3,0,0,'Données projet'!$E$18+1,1))-AVERAGE(OFFSET($H$3,0,0,'Données projet'!$E$18+1,1))</f>
        <v>288.41846134875794</v>
      </c>
      <c r="HA57" s="59">
        <f t="shared" si="52"/>
        <v>248.93951719818972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47.391066143198337</v>
      </c>
      <c r="HH57" s="21">
        <f>EXP(-LN(2)/25)*HH56+(1-EXP(-LN(2)/25))/(LN(2)/25)*Calculateur!HC57*Calculateur!HE57*VLOOKUP('Données projet'!$B$18,Paramètres!$A$1:$I$89,3,0)*0.475*44/12</f>
        <v>14.36013897079277</v>
      </c>
      <c r="HI57" s="21">
        <f>EXP(-LN(2)/2)*HI56+(1-EXP(-LN(2)/2))/(LN(2)/2)*HC57*HF57*VLOOKUP('Données projet'!$B$18,Paramètres!$A$1:$I$89,3,0)*0.475*44/12</f>
        <v>1.1881044784682504E-4</v>
      </c>
      <c r="HJ57" s="22">
        <f t="shared" si="30"/>
        <v>61.75132392443895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269.64423257646359</v>
      </c>
      <c r="T58" s="59">
        <f t="shared" si="34"/>
        <v>161.0819079811821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37.410904087729087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37.410904087729087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12.316666666666663</v>
      </c>
      <c r="AI58" s="13">
        <f>IF('Données projet'!$A$62&gt;35,AI57+AH58-AQ57,IF(A58&lt;'Données projet'!$A$62,$AF$205^A58,IF(A58='Données projet'!$A$62,'Données projet'!$B$62,AI57+AH58-AQ57)))</f>
        <v>339.41666666666669</v>
      </c>
      <c r="AJ58" s="13">
        <f>AI58*VLOOKUP('Données projet'!$B$10,Paramètres!$A$1:$I$89,3,0)*VLOOKUP('Données projet'!$B$10,Paramètres!$A$1:$I$89,5,0)</f>
        <v>211.79600000000002</v>
      </c>
      <c r="AK58" s="13">
        <f t="shared" si="35"/>
        <v>52.327862151963842</v>
      </c>
      <c r="AL58" s="20">
        <f t="shared" si="4"/>
        <v>460.01572658133705</v>
      </c>
      <c r="AM58" s="59">
        <f t="shared" si="5"/>
        <v>753.34905991467031</v>
      </c>
      <c r="AN58" s="59">
        <f ca="1">AVERAGE(OFFSET($AM$3,0,0,'Données projet'!$E$10+1,1))-AVERAGE(OFFSET($H$3,0,0,'Données projet'!$E$10+1,1))</f>
        <v>269.77739619445515</v>
      </c>
      <c r="AO58" s="59">
        <f t="shared" si="36"/>
        <v>347.56964743629885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84.549355229285467</v>
      </c>
      <c r="AV58" s="21">
        <f>EXP(-LN(2)/25)*AV57+(1-EXP(-LN(2)/25))/(LN(2)/25)*Calculateur!AQ58*Calculateur!AS58*VLOOKUP('Données projet'!$B$10,Paramètres!$A$1:$I$89,3,0)*0.475*44/12</f>
        <v>45.871095980668201</v>
      </c>
      <c r="AW58" s="21">
        <f>EXP(-LN(2)/2)*AW57+(1-EXP(-LN(2)/2))/(LN(2)/2)*AQ58*AT58*VLOOKUP('Données projet'!$B$10,Paramètres!$A$1:$I$89,3,0)*0.475*44/12</f>
        <v>4.2879303977393421E-6</v>
      </c>
      <c r="AX58" s="21">
        <f t="shared" si="6"/>
        <v>130.42045549788409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739</v>
      </c>
      <c r="BB58" s="12">
        <f>VLOOKUP(A58,'Données projet'!$A$87:$I$107,9,0)</f>
        <v>15.4</v>
      </c>
      <c r="BC58" s="12">
        <f t="array" ref="BC58">INDEX(BB:BB,MIN(IF(ISNUMBER(BB58:BB254),ROW(BB58:BB254),"")))</f>
        <v>15.4</v>
      </c>
      <c r="BD58" s="12">
        <f>IF('Données projet'!$A$88&gt;35,BD57+BC58-BL57,IF(A58&lt;'Données projet'!$A$88,$BA$205^A58,IF(A58='Données projet'!$A$88,'Données projet'!$B$88,BD57+BC58-BL57)))</f>
        <v>738.99999999999943</v>
      </c>
      <c r="BE58" s="13">
        <f>BD58*VLOOKUP('Données projet'!$B$11,Paramètres!$A$1:$I$89,3,0)*VLOOKUP('Données projet'!$B$11,Paramètres!$A$1:$I$89,5,0)</f>
        <v>413.10099999999971</v>
      </c>
      <c r="BF58" s="13">
        <f t="shared" si="37"/>
        <v>94.427689670462271</v>
      </c>
      <c r="BG58" s="20">
        <f t="shared" si="7"/>
        <v>883.94580117605472</v>
      </c>
      <c r="BH58" s="59">
        <f t="shared" si="8"/>
        <v>1177.2791345093881</v>
      </c>
      <c r="BI58" s="59">
        <f ca="1">AVERAGE(OFFSET($BH$3,0,0,'Données projet'!$E$11+1,1))-AVERAGE(OFFSET($H$3,0,0,'Données projet'!$E$11+1,1))</f>
        <v>490.96084572840579</v>
      </c>
      <c r="BJ58" s="59">
        <f t="shared" si="38"/>
        <v>597.91658789908263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46</v>
      </c>
      <c r="BM58" s="16">
        <f>IF(ISNA(VLOOKUP(A58,'Données projet'!$A$87:$I$107,5,0)),0%,VLOOKUP(A58,'Données projet'!$A$87:$I$107,5,0)*VLOOKUP('Données projet'!$B$11,Paramètres!$A$1:$I$89,7,0))</f>
        <v>0.55000000000000004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106.17189861365489</v>
      </c>
      <c r="BQ58" s="21">
        <f>EXP(-LN(2)/25)*BQ57+(1-EXP(-LN(2)/25))/(LN(2)/25)*Calculateur!BL58*Calculateur!BN58*VLOOKUP('Données projet'!$B$11,Paramètres!$A$1:$I$89,3,0)*0.475*44/12</f>
        <v>28.890826989755443</v>
      </c>
      <c r="BR58" s="21">
        <f>EXP(-LN(2)/2)*BR57+(1-EXP(-LN(2)/2))/(LN(2)/2)*BL58*BO58*VLOOKUP('Données projet'!$B$11,Paramètres!$A$1:$I$89,3,0)*0.475*44/12</f>
        <v>1.4682191306333422E-4</v>
      </c>
      <c r="BS58" s="22">
        <f t="shared" si="9"/>
        <v>135.06287242532341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898</v>
      </c>
      <c r="BW58" s="12">
        <f>VLOOKUP(A58,'Données projet'!$A$113:$I$133,9,0)</f>
        <v>27.2</v>
      </c>
      <c r="BX58" s="12">
        <f t="array" ref="BX58">INDEX(BW:BW,MIN(IF(ISNUMBER(BW58:BW254),ROW(BW58:BW254),"")))</f>
        <v>27.2</v>
      </c>
      <c r="BY58" s="12">
        <f>IF('Données projet'!$A$114&gt;35,BY57+BX58-CG57,IF(A58&lt;'Données projet'!$A$114,$BV$205^A58,IF(A58='Données projet'!$A$114,'Données projet'!$B$114,BY57+BX58-CG57)))</f>
        <v>898.00000000000011</v>
      </c>
      <c r="BZ58" s="13">
        <f>BY58*VLOOKUP('Données projet'!$B$12,Paramètres!$A$1:$I$89,3,0)*VLOOKUP('Données projet'!$B$12,Paramètres!$A$1:$I$89,5,0)</f>
        <v>408.59000000000003</v>
      </c>
      <c r="CA58" s="13">
        <f t="shared" si="39"/>
        <v>93.515996500523173</v>
      </c>
      <c r="CB58" s="20">
        <f t="shared" si="10"/>
        <v>874.50127723841115</v>
      </c>
      <c r="CC58" s="59">
        <f t="shared" si="11"/>
        <v>1167.8346105717444</v>
      </c>
      <c r="CD58" s="59">
        <f ca="1">AVERAGE(OFFSET($CC$3,0,0,'Données projet'!$E$12+1,1))-AVERAGE(OFFSET($H$3,0,0,'Données projet'!$E$12+1,1))</f>
        <v>516.24288578650703</v>
      </c>
      <c r="CE58" s="59">
        <f t="shared" si="40"/>
        <v>423.99471649102406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58</v>
      </c>
      <c r="CH58" s="16">
        <f>IF(ISNA(VLOOKUP(A58,'Données projet'!$A$113:$I$133,5,0)),0%,VLOOKUP(A58,'Données projet'!$A$113:$I$133,5,0)*VLOOKUP('Données projet'!$B$12,Paramètres!$A$1:$I$89,7,0))</f>
        <v>0.55000000000000004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106.21351394228022</v>
      </c>
      <c r="CL58" s="21">
        <f>EXP(-LN(2)/25)*CL57+(1-EXP(-LN(2)/25))/(LN(2)/25)*Calculateur!CG58*Calculateur!CI58*VLOOKUP('Données projet'!$B$12,Paramètres!$A$1:$I$89,3,0)*0.475*44/12</f>
        <v>42.587101690676583</v>
      </c>
      <c r="CM58" s="21">
        <f>EXP(-LN(2)/2)*CM57+(1-EXP(-LN(2)/2))/(LN(2)/2)*CG58*CJ58*VLOOKUP('Données projet'!$B$12,Paramètres!$A$1:$I$89,3,0)*0.475*44/12</f>
        <v>2.4565014618613379E-6</v>
      </c>
      <c r="CN58" s="22">
        <f t="shared" si="12"/>
        <v>148.80061808945825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723</v>
      </c>
      <c r="CR58" s="12">
        <f>VLOOKUP(A58,'Données projet'!$A$139:$I$159,9,0)</f>
        <v>22.8</v>
      </c>
      <c r="CS58" s="12">
        <f t="array" ref="CS58">INDEX(CR:CR,MIN(IF(ISNUMBER(CR58:CR254),ROW(CR58:CR254),"")))</f>
        <v>22.8</v>
      </c>
      <c r="CT58" s="12">
        <f>IF('Données projet'!$A$140&gt;35,CT57+CS58-DB57,IF(A58&lt;'Données projet'!$A$140,$CQ$205^A58,IF(A58='Données projet'!$A$140,'Données projet'!$B$140,CT57+CS58-DB57)))</f>
        <v>722.99999999999977</v>
      </c>
      <c r="CU58" s="17">
        <f>CT58*VLOOKUP('Données projet'!$B$13,Paramètres!$A$1:$I$89,3,0)*VLOOKUP('Données projet'!$B$13,Paramètres!$A$1:$I$89,5,0)</f>
        <v>328.96499999999986</v>
      </c>
      <c r="CV58" s="13">
        <f t="shared" si="41"/>
        <v>77.215686050675629</v>
      </c>
      <c r="CW58" s="20">
        <f t="shared" si="13"/>
        <v>707.43136153825981</v>
      </c>
      <c r="CX58" s="59">
        <f t="shared" si="14"/>
        <v>1000.7646948715931</v>
      </c>
      <c r="CY58" s="59">
        <f ca="1">AVERAGE(OFFSET($CX$3,0,0,'Données projet'!$E$13+1,1))-AVERAGE(OFFSET($H$3,0,0,'Données projet'!$E$13+1,1))</f>
        <v>404.52284278475219</v>
      </c>
      <c r="CZ58" s="59">
        <f t="shared" si="42"/>
        <v>325.2594475455378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48</v>
      </c>
      <c r="DC58" s="16">
        <f>IF(ISNA(VLOOKUP(A58,'Données projet'!$A$139:$I$159,5,0)),0%,VLOOKUP(A58,'Données projet'!$A$139:$I$159,5,0)*VLOOKUP('Données projet'!$B$13,Paramètres!$A$1:$I$89,7,0))</f>
        <v>0.55000000000000004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86.367538168431693</v>
      </c>
      <c r="DG58" s="21">
        <f>EXP(-LN(2)/25)*DG57+(1-EXP(-LN(2)/25))/(LN(2)/25)*Calculateur!DB58*Calculateur!DD58*VLOOKUP('Données projet'!$B$13,Paramètres!$A$1:$I$89,3,0)*0.475*44/12</f>
        <v>23.813282613733318</v>
      </c>
      <c r="DH58" s="21">
        <f>EXP(-LN(2)/2)*DH57+(1-EXP(-LN(2)/2))/(LN(2)/2)*DB58*DE58*VLOOKUP('Données projet'!$B$13,Paramètres!$A$1:$I$89,3,0)*0.475*44/12</f>
        <v>1.6397363465429156E-4</v>
      </c>
      <c r="DI58" s="22">
        <f t="shared" si="15"/>
        <v>110.18098475579967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249.72479999999985</v>
      </c>
      <c r="DQ58" s="13">
        <f t="shared" si="43"/>
        <v>60.527007137298092</v>
      </c>
      <c r="DR58" s="20">
        <f t="shared" si="16"/>
        <v>540.35523076412721</v>
      </c>
      <c r="DS58" s="59">
        <f t="shared" si="17"/>
        <v>833.68856409746058</v>
      </c>
      <c r="DT58" s="59">
        <f ca="1">AVERAGE(OFFSET($DS$3,0,0,'Données projet'!$E$14+1,1))-AVERAGE(OFFSET($H$3,0,0,'Données projet'!$E$14+1,1))</f>
        <v>317.76403063971492</v>
      </c>
      <c r="DU58" s="59">
        <f t="shared" si="44"/>
        <v>310.10458233575025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44.050214842309479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44.050214842309479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594</v>
      </c>
      <c r="EH58" s="12">
        <f>VLOOKUP(A58,'Données projet'!$A$191:$I$211,9,0)</f>
        <v>21.6</v>
      </c>
      <c r="EI58" s="12">
        <f t="array" ref="EI58">INDEX(EH:EH,MIN(IF(ISNUMBER(EH58:EH254),ROW(EH58:EH254),"")))</f>
        <v>21.6</v>
      </c>
      <c r="EJ58" s="12">
        <f>IF('Données projet'!$A$192&gt;35,EJ57+EI58-ER57,IF(A58&lt;'Données projet'!$A$192,$EG$205^A58,IF(A58='Données projet'!$A$192,'Données projet'!$B$192,EJ57+EI58-ER57)))</f>
        <v>593.99999999999989</v>
      </c>
      <c r="EK58" s="17">
        <f>EJ58*VLOOKUP('Données projet'!$B$15,Paramètres!$A$1:$I$89,3,0)*VLOOKUP('Données projet'!$B$15,Paramètres!$A$1:$I$89,5,0)</f>
        <v>277.99199999999996</v>
      </c>
      <c r="EL58" s="13">
        <f t="shared" si="45"/>
        <v>66.542483170264177</v>
      </c>
      <c r="EM58" s="20">
        <f t="shared" si="19"/>
        <v>600.06422485487667</v>
      </c>
      <c r="EN58" s="59">
        <f t="shared" si="20"/>
        <v>893.39755818821004</v>
      </c>
      <c r="EO58" s="59">
        <f ca="1">AVERAGE(OFFSET($EN$3,0,0,'Données projet'!$E$15+1,1))-AVERAGE(OFFSET($H$3,0,0,'Données projet'!$E$15+1,1))</f>
        <v>342.49944586217674</v>
      </c>
      <c r="EP58" s="59">
        <f t="shared" si="46"/>
        <v>282.29766600872563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60</v>
      </c>
      <c r="ES58" s="16">
        <f>IF(ISNA(VLOOKUP(A58,'Données projet'!$A$191:$I$211,5,0)),0%,VLOOKUP(A58,'Données projet'!$A$191:$I$211,5,0)*VLOOKUP('Données projet'!$B$15,Paramètres!$A$1:$I$89,7,0))</f>
        <v>0.55000000000000004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88.077780207826692</v>
      </c>
      <c r="EW58" s="21">
        <f>EXP(-LN(2)/25)*EW57+(1-EXP(-LN(2)/25))/(LN(2)/25)*Calculateur!ER58*Calculateur!ET58*VLOOKUP('Données projet'!$B$15,Paramètres!$A$1:$I$89,3,0)*0.475*44/12</f>
        <v>20.040269004804134</v>
      </c>
      <c r="EX58" s="21">
        <f>EXP(-LN(2)/2)*EX57+(1-EXP(-LN(2)/2))/(LN(2)/2)*ER58*EU58*VLOOKUP('Données projet'!$B$15,Paramètres!$A$1:$I$89,3,0)*0.475*44/12</f>
        <v>1.429310132579782E-5</v>
      </c>
      <c r="EY58" s="22">
        <f t="shared" si="21"/>
        <v>108.11806350573215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542</v>
      </c>
      <c r="FC58" s="12">
        <f>VLOOKUP(A58,'Données projet'!$A$217:$I$237,9,0)</f>
        <v>19.8</v>
      </c>
      <c r="FD58" s="12">
        <f t="array" ref="FD58">INDEX(FC:FC,MIN(IF(ISNUMBER(FC58:FC254),ROW(FC58:FC254),"")))</f>
        <v>19.8</v>
      </c>
      <c r="FE58" s="12">
        <f>IF('Données projet'!$A$218&gt;35,FE57+FD58-FM57,IF(A58&lt;'Données projet'!$A$218,$FB$205^A58,IF(A58='Données projet'!$A$218,'Données projet'!$B$218,FE57+FD58-FM57)))</f>
        <v>541.99999999999955</v>
      </c>
      <c r="FF58" s="17">
        <f>FE58*VLOOKUP('Données projet'!$B$16,Paramètres!$A$1:$I$89,3,0)*VLOOKUP('Données projet'!$B$16,Paramètres!$A$1:$I$89,5,0)</f>
        <v>253.65599999999981</v>
      </c>
      <c r="FG58" s="13">
        <f t="shared" si="47"/>
        <v>61.368155505438203</v>
      </c>
      <c r="FH58" s="20">
        <f t="shared" si="22"/>
        <v>548.66707083863787</v>
      </c>
      <c r="FI58" s="59">
        <f t="shared" si="23"/>
        <v>842.00040417197124</v>
      </c>
      <c r="FJ58" s="59">
        <f ca="1">AVERAGE(OFFSET($FI$3,0,0,'Données projet'!$E$16+1,1))-AVERAGE(OFFSET($H$3,0,0,'Données projet'!$E$16+1,1))</f>
        <v>304.29617570272939</v>
      </c>
      <c r="FK58" s="59">
        <f t="shared" si="48"/>
        <v>246.20695736161576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56</v>
      </c>
      <c r="FN58" s="16">
        <f>IF(ISNA(VLOOKUP(A58,'Données projet'!$A$217:$I$237,5,0)),0%,VLOOKUP(A58,'Données projet'!$A$217:$I$237,5,0)*VLOOKUP('Données projet'!$B$16,Paramètres!$A$1:$I$89,7,0))</f>
        <v>0.55000000000000004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66.334010814754237</v>
      </c>
      <c r="FR58" s="21">
        <f>EXP(-LN(2)/25)*FR57+(1-EXP(-LN(2)/25))/(LN(2)/25)*Calculateur!FM58*Calculateur!FO58*VLOOKUP('Données projet'!$B$16,Paramètres!$A$1:$I$89,3,0)*0.475*44/12</f>
        <v>20.462421368459182</v>
      </c>
      <c r="FS58" s="21">
        <f>EXP(-LN(2)/2)*FS57+(1-EXP(-LN(2)/2))/(LN(2)/2)*FM58*FP58*VLOOKUP('Données projet'!$B$16,Paramètres!$A$1:$I$89,3,0)*0.475*44/12</f>
        <v>6.7917352417542305E-4</v>
      </c>
      <c r="FT58" s="22">
        <f t="shared" si="24"/>
        <v>86.797111356737602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438</v>
      </c>
      <c r="FX58" s="12">
        <f>VLOOKUP(A58,'Données projet'!$A$243:$I$263,9,0)</f>
        <v>15.2</v>
      </c>
      <c r="FY58" s="12">
        <f t="array" ref="FY58">INDEX(FX:FX,MIN(IF(ISNUMBER(FX58:FX254),ROW(FX58:FX254),"")))</f>
        <v>15.2</v>
      </c>
      <c r="FZ58" s="12">
        <f>IF('Données projet'!$A$244&gt;35,FZ57+FY58-GH57,IF(A58&lt;'Données projet'!$A$244,$FW$205^A58,IF(A58='Données projet'!$A$244,'Données projet'!$B$244,FZ57+FY58-GH57)))</f>
        <v>438.00000000000011</v>
      </c>
      <c r="GA58" s="17">
        <f>FZ58*VLOOKUP('Données projet'!$B$17,Paramètres!$A$1:$I$89,3,0)*VLOOKUP('Données projet'!$B$17,Paramètres!$A$1:$I$89,5,0)</f>
        <v>261.92400000000009</v>
      </c>
      <c r="GB58" s="13">
        <f t="shared" si="49"/>
        <v>63.132320859995644</v>
      </c>
      <c r="GC58" s="20">
        <f t="shared" si="25"/>
        <v>566.13975883115916</v>
      </c>
      <c r="GD58" s="59">
        <f t="shared" si="26"/>
        <v>859.47309216449253</v>
      </c>
      <c r="GE58" s="59">
        <f ca="1">AVERAGE(OFFSET($GD$3,0,0,'Données projet'!$E$17+1,1))-AVERAGE(OFFSET($H$3,0,0,'Données projet'!$E$17+1,1))</f>
        <v>333.16166938019586</v>
      </c>
      <c r="GF58" s="59">
        <f t="shared" si="50"/>
        <v>286.07945871455388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38</v>
      </c>
      <c r="GI58" s="16">
        <f>IF(ISNA(VLOOKUP(A58,'Données projet'!$A$243:$I$263,5,0)),0%,VLOOKUP(A58,'Données projet'!$A$243:$I$263,5,0)*VLOOKUP('Données projet'!$B$17,Paramètres!$A$1:$I$89,7,0))</f>
        <v>0.45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67.231691973035282</v>
      </c>
      <c r="GM58" s="21">
        <f>EXP(-LN(2)/25)*GM57+(1-EXP(-LN(2)/25))/(LN(2)/25)*Calculateur!GH58*Calculateur!GJ58*VLOOKUP('Données projet'!$B$17,Paramètres!$A$1:$I$89,3,0)*0.475*44/12</f>
        <v>16.295370251381144</v>
      </c>
      <c r="GN58" s="21">
        <f>EXP(-LN(2)/2)*GN57+(1-EXP(-LN(2)/2))/(LN(2)/2)*GH58*GK58*VLOOKUP('Données projet'!$B$17,Paramètres!$A$1:$I$89,3,0)*0.475*44/12</f>
        <v>1.5341262089689663E-4</v>
      </c>
      <c r="GO58" s="21">
        <f t="shared" si="27"/>
        <v>83.52721563703733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385</v>
      </c>
      <c r="GS58" s="12">
        <f>VLOOKUP(A58,'Données projet'!$A$269:$I$289,9,0)</f>
        <v>13.2</v>
      </c>
      <c r="GT58" s="12">
        <f t="array" ref="GT58">INDEX(GS:GS,MIN(IF(ISNUMBER(GS58:GS254),ROW(GS58:GS254),"")))</f>
        <v>13.2</v>
      </c>
      <c r="GU58" s="12">
        <f>IF('Données projet'!$A$270&gt;35,GU57+GT58-HC57,IF(A58&lt;'Données projet'!$A$270,$GR$205^A58,IF(A58='Données projet'!$A$270,'Données projet'!$B$270,GU57+GT58-HC57)))</f>
        <v>384.99999999999966</v>
      </c>
      <c r="GV58" s="17">
        <f>GU58*VLOOKUP('Données projet'!$B$18,Paramètres!$A$1:$I$89,3,0)*VLOOKUP('Données projet'!$B$18,Paramètres!$A$1:$I$89,5,0)</f>
        <v>230.22999999999982</v>
      </c>
      <c r="GW58" s="13">
        <f t="shared" si="51"/>
        <v>56.33241001525225</v>
      </c>
      <c r="GX58" s="20">
        <f t="shared" si="28"/>
        <v>499.09619744323066</v>
      </c>
      <c r="GY58" s="59">
        <f t="shared" si="29"/>
        <v>792.42953077656398</v>
      </c>
      <c r="GZ58" s="59">
        <f ca="1">AVERAGE(OFFSET($GY$3,0,0,'Données projet'!$E$18+1,1))-AVERAGE(OFFSET($H$3,0,0,'Données projet'!$E$18+1,1))</f>
        <v>288.41846134875794</v>
      </c>
      <c r="HA58" s="59">
        <f t="shared" si="52"/>
        <v>248.93951719818972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34</v>
      </c>
      <c r="HD58" s="16">
        <f>IF(ISNA(VLOOKUP(A58,'Données projet'!$A$269:$I$289,5,0)),0%,VLOOKUP(A58,'Données projet'!$A$269:$I$289,5,0)*VLOOKUP('Données projet'!$B$18,Paramètres!$A$1:$I$89,7,0))</f>
        <v>0.45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58.599025070424894</v>
      </c>
      <c r="HH58" s="21">
        <f>EXP(-LN(2)/25)*HH57+(1-EXP(-LN(2)/25))/(LN(2)/25)*Calculateur!HC58*Calculateur!HE58*VLOOKUP('Données projet'!$B$18,Paramètres!$A$1:$I$89,3,0)*0.475*44/12</f>
        <v>13.967460215469554</v>
      </c>
      <c r="HI58" s="21">
        <f>EXP(-LN(2)/2)*HI57+(1-EXP(-LN(2)/2))/(LN(2)/2)*HC58*HF58*VLOOKUP('Données projet'!$B$18,Paramètres!$A$1:$I$89,3,0)*0.475*44/12</f>
        <v>8.4011673348300639E-5</v>
      </c>
      <c r="HJ58" s="22">
        <f t="shared" si="30"/>
        <v>72.566569297567796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269.64423257646359</v>
      </c>
      <c r="T59" s="59">
        <f t="shared" si="34"/>
        <v>161.0819079811821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36.677299076967081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36.677299076967081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12.316666666666663</v>
      </c>
      <c r="AI59" s="13">
        <f>IF('Données projet'!$A$62&gt;35,AI58+AH59-AQ58,IF(A59&lt;'Données projet'!$A$62,$AF$205^A59,IF(A59='Données projet'!$A$62,'Données projet'!$B$62,AI58+AH59-AQ58)))</f>
        <v>351.73333333333335</v>
      </c>
      <c r="AJ59" s="13">
        <f>AI59*VLOOKUP('Données projet'!$B$10,Paramètres!$A$1:$I$89,3,0)*VLOOKUP('Données projet'!$B$10,Paramètres!$A$1:$I$89,5,0)</f>
        <v>219.48159999999999</v>
      </c>
      <c r="AK59" s="13">
        <f t="shared" si="35"/>
        <v>54.002198576508427</v>
      </c>
      <c r="AL59" s="20">
        <f t="shared" si="4"/>
        <v>476.31761585408549</v>
      </c>
      <c r="AM59" s="59">
        <f t="shared" si="5"/>
        <v>769.65094918741875</v>
      </c>
      <c r="AN59" s="59">
        <f ca="1">AVERAGE(OFFSET($AM$3,0,0,'Données projet'!$E$10+1,1))-AVERAGE(OFFSET($H$3,0,0,'Données projet'!$E$10+1,1))</f>
        <v>269.77739619445515</v>
      </c>
      <c r="AO59" s="59">
        <f t="shared" si="36"/>
        <v>347.56964743629885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82.891393943253746</v>
      </c>
      <c r="AV59" s="21">
        <f>EXP(-LN(2)/25)*AV58+(1-EXP(-LN(2)/25))/(LN(2)/25)*Calculateur!AQ59*Calculateur!AS59*VLOOKUP('Données projet'!$B$10,Paramètres!$A$1:$I$89,3,0)*0.475*44/12</f>
        <v>44.616748448820729</v>
      </c>
      <c r="AW59" s="21">
        <f>EXP(-LN(2)/2)*AW58+(1-EXP(-LN(2)/2))/(LN(2)/2)*AQ59*AT59*VLOOKUP('Données projet'!$B$10,Paramètres!$A$1:$I$89,3,0)*0.475*44/12</f>
        <v>3.0320246614974188E-6</v>
      </c>
      <c r="AX59" s="21">
        <f t="shared" si="6"/>
        <v>127.50814542409914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12.2</v>
      </c>
      <c r="BD59" s="12">
        <f>IF('Données projet'!$A$88&gt;35,BD58+BC59-BL58,IF(A59&lt;'Données projet'!$A$88,$BA$205^A59,IF(A59='Données projet'!$A$88,'Données projet'!$B$88,BD58+BC59-BL58)))</f>
        <v>705.19999999999948</v>
      </c>
      <c r="BE59" s="13">
        <f>BD59*VLOOKUP('Données projet'!$B$11,Paramètres!$A$1:$I$89,3,0)*VLOOKUP('Données projet'!$B$11,Paramètres!$A$1:$I$89,5,0)</f>
        <v>394.2067999999997</v>
      </c>
      <c r="BF59" s="13">
        <f t="shared" si="37"/>
        <v>90.601187466199292</v>
      </c>
      <c r="BG59" s="20">
        <f t="shared" si="7"/>
        <v>844.37391150362998</v>
      </c>
      <c r="BH59" s="59">
        <f t="shared" si="8"/>
        <v>1137.7072448369634</v>
      </c>
      <c r="BI59" s="59">
        <f ca="1">AVERAGE(OFFSET($BH$3,0,0,'Données projet'!$E$11+1,1))-AVERAGE(OFFSET($H$3,0,0,'Données projet'!$E$11+1,1))</f>
        <v>490.96084572840579</v>
      </c>
      <c r="BJ59" s="59">
        <f t="shared" si="38"/>
        <v>597.91658789908263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104.08993244030491</v>
      </c>
      <c r="BQ59" s="21">
        <f>EXP(-LN(2)/25)*BQ58+(1-EXP(-LN(2)/25))/(LN(2)/25)*Calculateur!BL59*Calculateur!BN59*VLOOKUP('Données projet'!$B$11,Paramètres!$A$1:$I$89,3,0)*0.475*44/12</f>
        <v>28.10080580641802</v>
      </c>
      <c r="BR59" s="21">
        <f>EXP(-LN(2)/2)*BR58+(1-EXP(-LN(2)/2))/(LN(2)/2)*BL59*BO59*VLOOKUP('Données projet'!$B$11,Paramètres!$A$1:$I$89,3,0)*0.475*44/12</f>
        <v>1.0381877035386538E-4</v>
      </c>
      <c r="BS59" s="22">
        <f t="shared" si="9"/>
        <v>132.19084206549329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23.8</v>
      </c>
      <c r="BY59" s="12">
        <f>IF('Données projet'!$A$114&gt;35,BY58+BX59-CG58,IF(A59&lt;'Données projet'!$A$114,$BV$205^A59,IF(A59='Données projet'!$A$114,'Données projet'!$B$114,BY58+BX59-CG58)))</f>
        <v>863.80000000000007</v>
      </c>
      <c r="BZ59" s="13">
        <f>BY59*VLOOKUP('Données projet'!$B$12,Paramètres!$A$1:$I$89,3,0)*VLOOKUP('Données projet'!$B$12,Paramètres!$A$1:$I$89,5,0)</f>
        <v>393.029</v>
      </c>
      <c r="CA59" s="13">
        <f t="shared" si="39"/>
        <v>90.361959123441025</v>
      </c>
      <c r="CB59" s="20">
        <f t="shared" si="10"/>
        <v>841.90592047332632</v>
      </c>
      <c r="CC59" s="59">
        <f t="shared" si="11"/>
        <v>1135.2392538066597</v>
      </c>
      <c r="CD59" s="59">
        <f ca="1">AVERAGE(OFFSET($CC$3,0,0,'Données projet'!$E$12+1,1))-AVERAGE(OFFSET($H$3,0,0,'Données projet'!$E$12+1,1))</f>
        <v>516.24288578650703</v>
      </c>
      <c r="CE59" s="59">
        <f t="shared" si="40"/>
        <v>423.99471649102406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104.13073171771873</v>
      </c>
      <c r="CL59" s="21">
        <f>EXP(-LN(2)/25)*CL58+(1-EXP(-LN(2)/25))/(LN(2)/25)*Calculateur!CG59*Calculateur!CI59*VLOOKUP('Données projet'!$B$12,Paramètres!$A$1:$I$89,3,0)*0.475*44/12</f>
        <v>41.422555155386689</v>
      </c>
      <c r="CM59" s="21">
        <f>EXP(-LN(2)/2)*CM58+(1-EXP(-LN(2)/2))/(LN(2)/2)*CG59*CJ59*VLOOKUP('Données projet'!$B$12,Paramètres!$A$1:$I$89,3,0)*0.475*44/12</f>
        <v>1.7370088416768192E-6</v>
      </c>
      <c r="CN59" s="22">
        <f t="shared" si="12"/>
        <v>145.55328861011427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19.600000000000001</v>
      </c>
      <c r="CT59" s="12">
        <f>IF('Données projet'!$A$140&gt;35,CT58+CS59-DB58,IF(A59&lt;'Données projet'!$A$140,$CQ$205^A59,IF(A59='Données projet'!$A$140,'Données projet'!$B$140,CT58+CS59-DB58)))</f>
        <v>694.5999999999998</v>
      </c>
      <c r="CU59" s="17">
        <f>CT59*VLOOKUP('Données projet'!$B$13,Paramètres!$A$1:$I$89,3,0)*VLOOKUP('Données projet'!$B$13,Paramètres!$A$1:$I$89,5,0)</f>
        <v>316.04299999999989</v>
      </c>
      <c r="CV59" s="13">
        <f t="shared" si="41"/>
        <v>74.5294275790597</v>
      </c>
      <c r="CW59" s="20">
        <f t="shared" si="13"/>
        <v>680.24697803352876</v>
      </c>
      <c r="CX59" s="59">
        <f t="shared" si="14"/>
        <v>973.58031136686213</v>
      </c>
      <c r="CY59" s="59">
        <f ca="1">AVERAGE(OFFSET($CX$3,0,0,'Données projet'!$E$13+1,1))-AVERAGE(OFFSET($H$3,0,0,'Données projet'!$E$13+1,1))</f>
        <v>404.52284278475219</v>
      </c>
      <c r="CZ59" s="59">
        <f t="shared" si="42"/>
        <v>325.2594475455378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84.673923423945411</v>
      </c>
      <c r="DG59" s="21">
        <f>EXP(-LN(2)/25)*DG58+(1-EXP(-LN(2)/25))/(LN(2)/25)*Calculateur!DB59*Calculateur!DD59*VLOOKUP('Données projet'!$B$13,Paramètres!$A$1:$I$89,3,0)*0.475*44/12</f>
        <v>23.162107148374673</v>
      </c>
      <c r="DH59" s="21">
        <f>EXP(-LN(2)/2)*DH58+(1-EXP(-LN(2)/2))/(LN(2)/2)*DB59*DE59*VLOOKUP('Données projet'!$B$13,Paramètres!$A$1:$I$89,3,0)*0.475*44/12</f>
        <v>1.1594686899985503E-4</v>
      </c>
      <c r="DI59" s="22">
        <f t="shared" si="15"/>
        <v>107.83614651918909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241.32887999999986</v>
      </c>
      <c r="DQ59" s="13">
        <f t="shared" si="43"/>
        <v>58.72535353992167</v>
      </c>
      <c r="DR59" s="20">
        <f t="shared" si="16"/>
        <v>522.59445674869664</v>
      </c>
      <c r="DS59" s="59">
        <f t="shared" si="17"/>
        <v>815.92779008203001</v>
      </c>
      <c r="DT59" s="59">
        <f ca="1">AVERAGE(OFFSET($DS$3,0,0,'Données projet'!$E$14+1,1))-AVERAGE(OFFSET($H$3,0,0,'Données projet'!$E$14+1,1))</f>
        <v>317.76403063971492</v>
      </c>
      <c r="DU59" s="59">
        <f t="shared" si="44"/>
        <v>310.10458233575025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43.186416997229848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43.186416997229848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20</v>
      </c>
      <c r="EJ59" s="12">
        <f>IF('Données projet'!$A$192&gt;35,EJ58+EI59-ER58,IF(A59&lt;'Données projet'!$A$192,$EG$205^A59,IF(A59='Données projet'!$A$192,'Données projet'!$B$192,EJ58+EI59-ER58)))</f>
        <v>553.99999999999989</v>
      </c>
      <c r="EK59" s="17">
        <f>EJ59*VLOOKUP('Données projet'!$B$15,Paramètres!$A$1:$I$89,3,0)*VLOOKUP('Données projet'!$B$15,Paramètres!$A$1:$I$89,5,0)</f>
        <v>259.27199999999993</v>
      </c>
      <c r="EL59" s="13">
        <f t="shared" si="45"/>
        <v>62.567172460757938</v>
      </c>
      <c r="EM59" s="20">
        <f t="shared" si="19"/>
        <v>560.53655870248667</v>
      </c>
      <c r="EN59" s="59">
        <f t="shared" si="20"/>
        <v>853.86989203581993</v>
      </c>
      <c r="EO59" s="59">
        <f ca="1">AVERAGE(OFFSET($EN$3,0,0,'Données projet'!$E$15+1,1))-AVERAGE(OFFSET($H$3,0,0,'Données projet'!$E$15+1,1))</f>
        <v>342.49944586217674</v>
      </c>
      <c r="EP59" s="59">
        <f t="shared" si="46"/>
        <v>282.29766600872563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86.350628660092511</v>
      </c>
      <c r="EW59" s="21">
        <f>EXP(-LN(2)/25)*EW58+(1-EXP(-LN(2)/25))/(LN(2)/25)*Calculateur!ER59*Calculateur!ET59*VLOOKUP('Données projet'!$B$15,Paramètres!$A$1:$I$89,3,0)*0.475*44/12</f>
        <v>19.492266794995821</v>
      </c>
      <c r="EX59" s="21">
        <f>EXP(-LN(2)/2)*EX58+(1-EXP(-LN(2)/2))/(LN(2)/2)*ER59*EU59*VLOOKUP('Données projet'!$B$15,Paramètres!$A$1:$I$89,3,0)*0.475*44/12</f>
        <v>1.0106748871658071E-5</v>
      </c>
      <c r="EY59" s="22">
        <f t="shared" si="21"/>
        <v>105.8429055618372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18.2</v>
      </c>
      <c r="FE59" s="12">
        <f>IF('Données projet'!$A$218&gt;35,FE58+FD59-FM58,IF(A59&lt;'Données projet'!$A$218,$FB$205^A59,IF(A59='Données projet'!$A$218,'Données projet'!$B$218,FE58+FD59-FM58)))</f>
        <v>504.19999999999959</v>
      </c>
      <c r="FF59" s="17">
        <f>FE59*VLOOKUP('Données projet'!$B$16,Paramètres!$A$1:$I$89,3,0)*VLOOKUP('Données projet'!$B$16,Paramètres!$A$1:$I$89,5,0)</f>
        <v>235.96559999999982</v>
      </c>
      <c r="FG59" s="13">
        <f t="shared" si="47"/>
        <v>57.570655087746921</v>
      </c>
      <c r="FH59" s="20">
        <f t="shared" si="22"/>
        <v>511.24231094449215</v>
      </c>
      <c r="FI59" s="59">
        <f t="shared" si="23"/>
        <v>804.5756442778254</v>
      </c>
      <c r="FJ59" s="59">
        <f ca="1">AVERAGE(OFFSET($FI$3,0,0,'Données projet'!$E$16+1,1))-AVERAGE(OFFSET($H$3,0,0,'Données projet'!$E$16+1,1))</f>
        <v>304.29617570272939</v>
      </c>
      <c r="FK59" s="59">
        <f t="shared" si="48"/>
        <v>246.20695736161576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65.033241322428438</v>
      </c>
      <c r="FR59" s="21">
        <f>EXP(-LN(2)/25)*FR58+(1-EXP(-LN(2)/25))/(LN(2)/25)*Calculateur!FM59*Calculateur!FO59*VLOOKUP('Données projet'!$B$16,Paramètres!$A$1:$I$89,3,0)*0.475*44/12</f>
        <v>19.902875380066693</v>
      </c>
      <c r="FS59" s="21">
        <f>EXP(-LN(2)/2)*FS58+(1-EXP(-LN(2)/2))/(LN(2)/2)*FM59*FP59*VLOOKUP('Données projet'!$B$16,Paramètres!$A$1:$I$89,3,0)*0.475*44/12</f>
        <v>4.8024820454680724E-4</v>
      </c>
      <c r="FT59" s="22">
        <f t="shared" si="24"/>
        <v>84.936596950699681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13.6</v>
      </c>
      <c r="FZ59" s="12">
        <f>IF('Données projet'!$A$244&gt;35,FZ58+FY59-GH58,IF(A59&lt;'Données projet'!$A$244,$FW$205^A59,IF(A59='Données projet'!$A$244,'Données projet'!$B$244,FZ58+FY59-GH58)))</f>
        <v>413.60000000000014</v>
      </c>
      <c r="GA59" s="17">
        <f>FZ59*VLOOKUP('Données projet'!$B$17,Paramètres!$A$1:$I$89,3,0)*VLOOKUP('Données projet'!$B$17,Paramètres!$A$1:$I$89,5,0)</f>
        <v>247.33280000000008</v>
      </c>
      <c r="GB59" s="13">
        <f t="shared" si="49"/>
        <v>60.014444064381088</v>
      </c>
      <c r="GC59" s="20">
        <f t="shared" si="25"/>
        <v>535.29645007879719</v>
      </c>
      <c r="GD59" s="59">
        <f t="shared" si="26"/>
        <v>828.62978341213056</v>
      </c>
      <c r="GE59" s="59">
        <f ca="1">AVERAGE(OFFSET($GD$3,0,0,'Données projet'!$E$17+1,1))-AVERAGE(OFFSET($H$3,0,0,'Données projet'!$E$17+1,1))</f>
        <v>333.16166938019586</v>
      </c>
      <c r="GF59" s="59">
        <f t="shared" si="50"/>
        <v>286.07945871455388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65.913319500727027</v>
      </c>
      <c r="GM59" s="21">
        <f>EXP(-LN(2)/25)*GM58+(1-EXP(-LN(2)/25))/(LN(2)/25)*Calculateur!GH59*Calculateur!GJ59*VLOOKUP('Données projet'!$B$17,Paramètres!$A$1:$I$89,3,0)*0.475*44/12</f>
        <v>15.849772494920849</v>
      </c>
      <c r="GN59" s="21">
        <f>EXP(-LN(2)/2)*GN58+(1-EXP(-LN(2)/2))/(LN(2)/2)*GH59*GK59*VLOOKUP('Données projet'!$B$17,Paramètres!$A$1:$I$89,3,0)*0.475*44/12</f>
        <v>1.0847910455579665E-4</v>
      </c>
      <c r="GO59" s="21">
        <f t="shared" si="27"/>
        <v>81.763200474752423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12.4</v>
      </c>
      <c r="GU59" s="12">
        <f>IF('Données projet'!$A$270&gt;35,GU58+GT59-HC58,IF(A59&lt;'Données projet'!$A$270,$GR$205^A59,IF(A59='Données projet'!$A$270,'Données projet'!$B$270,GU58+GT59-HC58)))</f>
        <v>363.39999999999964</v>
      </c>
      <c r="GV59" s="17">
        <f>GU59*VLOOKUP('Données projet'!$B$18,Paramètres!$A$1:$I$89,3,0)*VLOOKUP('Données projet'!$B$18,Paramètres!$A$1:$I$89,5,0)</f>
        <v>217.3131999999998</v>
      </c>
      <c r="GW59" s="13">
        <f t="shared" si="51"/>
        <v>53.530506047441698</v>
      </c>
      <c r="GX59" s="20">
        <f t="shared" si="28"/>
        <v>471.71945469929392</v>
      </c>
      <c r="GY59" s="59">
        <f t="shared" si="29"/>
        <v>765.05278803262718</v>
      </c>
      <c r="GZ59" s="59">
        <f ca="1">AVERAGE(OFFSET($GY$3,0,0,'Données projet'!$E$18+1,1))-AVERAGE(OFFSET($H$3,0,0,'Données projet'!$E$18+1,1))</f>
        <v>288.41846134875794</v>
      </c>
      <c r="HA59" s="59">
        <f t="shared" si="52"/>
        <v>248.93951719818972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57.449933930669935</v>
      </c>
      <c r="HH59" s="21">
        <f>EXP(-LN(2)/25)*HH58+(1-EXP(-LN(2)/25))/(LN(2)/25)*Calculateur!HC59*Calculateur!HE59*VLOOKUP('Données projet'!$B$18,Paramètres!$A$1:$I$89,3,0)*0.475*44/12</f>
        <v>13.58551928136073</v>
      </c>
      <c r="HI59" s="21">
        <f>EXP(-LN(2)/2)*HI58+(1-EXP(-LN(2)/2))/(LN(2)/2)*HC59*HF59*VLOOKUP('Données projet'!$B$18,Paramètres!$A$1:$I$89,3,0)*0.475*44/12</f>
        <v>5.9405223923412532E-5</v>
      </c>
      <c r="HJ59" s="22">
        <f t="shared" si="30"/>
        <v>71.035512617254582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269.64423257646359</v>
      </c>
      <c r="T60" s="59">
        <f t="shared" si="34"/>
        <v>161.0819079811821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35.958079613011243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35.958079613011243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12.316666666666663</v>
      </c>
      <c r="AI60" s="13">
        <f>IF('Données projet'!$A$62&gt;35,AI59+AH60-AQ59,IF(A60&lt;'Données projet'!$A$62,$AF$205^A60,IF(A60='Données projet'!$A$62,'Données projet'!$B$62,AI59+AH60-AQ59)))</f>
        <v>364.05</v>
      </c>
      <c r="AJ60" s="13">
        <f>AI60*VLOOKUP('Données projet'!$B$10,Paramètres!$A$1:$I$89,3,0)*VLOOKUP('Données projet'!$B$10,Paramètres!$A$1:$I$89,5,0)</f>
        <v>227.16720000000001</v>
      </c>
      <c r="AK60" s="13">
        <f t="shared" si="35"/>
        <v>55.669722848822659</v>
      </c>
      <c r="AL60" s="20">
        <f t="shared" si="4"/>
        <v>492.60764062836614</v>
      </c>
      <c r="AM60" s="59">
        <f t="shared" si="5"/>
        <v>785.94097396169946</v>
      </c>
      <c r="AN60" s="59">
        <f ca="1">AVERAGE(OFFSET($AM$3,0,0,'Données projet'!$E$10+1,1))-AVERAGE(OFFSET($H$3,0,0,'Données projet'!$E$10+1,1))</f>
        <v>269.77739619445515</v>
      </c>
      <c r="AO60" s="59">
        <f t="shared" si="36"/>
        <v>347.56964743629885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81.265944266784587</v>
      </c>
      <c r="AV60" s="21">
        <f>EXP(-LN(2)/25)*AV59+(1-EXP(-LN(2)/25))/(LN(2)/25)*Calculateur!AQ60*Calculateur!AS60*VLOOKUP('Données projet'!$B$10,Paramètres!$A$1:$I$89,3,0)*0.475*44/12</f>
        <v>43.396701116194897</v>
      </c>
      <c r="AW60" s="21">
        <f>EXP(-LN(2)/2)*AW59+(1-EXP(-LN(2)/2))/(LN(2)/2)*AQ60*AT60*VLOOKUP('Données projet'!$B$10,Paramètres!$A$1:$I$89,3,0)*0.475*44/12</f>
        <v>2.1439651988696711E-6</v>
      </c>
      <c r="AX60" s="21">
        <f t="shared" si="6"/>
        <v>124.6626475269447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12.2</v>
      </c>
      <c r="BD60" s="12">
        <f>IF('Données projet'!$A$88&gt;35,BD59+BC60-BL59,IF(A60&lt;'Données projet'!$A$88,$BA$205^A60,IF(A60='Données projet'!$A$88,'Données projet'!$B$88,BD59+BC60-BL59)))</f>
        <v>717.39999999999952</v>
      </c>
      <c r="BE60" s="13">
        <f>BD60*VLOOKUP('Données projet'!$B$11,Paramètres!$A$1:$I$89,3,0)*VLOOKUP('Données projet'!$B$11,Paramètres!$A$1:$I$89,5,0)</f>
        <v>401.02659999999975</v>
      </c>
      <c r="BF60" s="13">
        <f t="shared" si="37"/>
        <v>91.984761558101539</v>
      </c>
      <c r="BG60" s="20">
        <f t="shared" si="7"/>
        <v>858.66145471369293</v>
      </c>
      <c r="BH60" s="59">
        <f t="shared" si="8"/>
        <v>1151.9947880470263</v>
      </c>
      <c r="BI60" s="59">
        <f ca="1">AVERAGE(OFFSET($BH$3,0,0,'Données projet'!$E$11+1,1))-AVERAGE(OFFSET($H$3,0,0,'Données projet'!$E$11+1,1))</f>
        <v>490.96084572840579</v>
      </c>
      <c r="BJ60" s="59">
        <f t="shared" si="38"/>
        <v>597.91658789908263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102.04879235374034</v>
      </c>
      <c r="BQ60" s="21">
        <f>EXP(-LN(2)/25)*BQ59+(1-EXP(-LN(2)/25))/(LN(2)/25)*Calculateur!BL60*Calculateur!BN60*VLOOKUP('Données projet'!$B$11,Paramètres!$A$1:$I$89,3,0)*0.475*44/12</f>
        <v>27.332387793884365</v>
      </c>
      <c r="BR60" s="21">
        <f>EXP(-LN(2)/2)*BR59+(1-EXP(-LN(2)/2))/(LN(2)/2)*BL60*BO60*VLOOKUP('Données projet'!$B$11,Paramètres!$A$1:$I$89,3,0)*0.475*44/12</f>
        <v>7.3410956531667109E-5</v>
      </c>
      <c r="BS60" s="22">
        <f t="shared" si="9"/>
        <v>129.38125355858125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23.8</v>
      </c>
      <c r="BY60" s="12">
        <f>IF('Données projet'!$A$114&gt;35,BY59+BX60-CG59,IF(A60&lt;'Données projet'!$A$114,$BV$205^A60,IF(A60='Données projet'!$A$114,'Données projet'!$B$114,BY59+BX60-CG59)))</f>
        <v>887.6</v>
      </c>
      <c r="BZ60" s="13">
        <f>BY60*VLOOKUP('Données projet'!$B$12,Paramètres!$A$1:$I$89,3,0)*VLOOKUP('Données projet'!$B$12,Paramètres!$A$1:$I$89,5,0)</f>
        <v>403.85799999999995</v>
      </c>
      <c r="CA60" s="13">
        <f t="shared" si="39"/>
        <v>92.558378030744976</v>
      </c>
      <c r="CB60" s="20">
        <f t="shared" si="10"/>
        <v>864.59185840354723</v>
      </c>
      <c r="CC60" s="59">
        <f t="shared" si="11"/>
        <v>1157.9251917368806</v>
      </c>
      <c r="CD60" s="59">
        <f ca="1">AVERAGE(OFFSET($CC$3,0,0,'Données projet'!$E$12+1,1))-AVERAGE(OFFSET($H$3,0,0,'Données projet'!$E$12+1,1))</f>
        <v>516.24288578650703</v>
      </c>
      <c r="CE60" s="59">
        <f t="shared" si="40"/>
        <v>423.99471649102406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102.08879158220918</v>
      </c>
      <c r="CL60" s="21">
        <f>EXP(-LN(2)/25)*CL59+(1-EXP(-LN(2)/25))/(LN(2)/25)*Calculateur!CG60*Calculateur!CI60*VLOOKUP('Données projet'!$B$12,Paramètres!$A$1:$I$89,3,0)*0.475*44/12</f>
        <v>40.289853206345136</v>
      </c>
      <c r="CM60" s="21">
        <f>EXP(-LN(2)/2)*CM59+(1-EXP(-LN(2)/2))/(LN(2)/2)*CG60*CJ60*VLOOKUP('Données projet'!$B$12,Paramètres!$A$1:$I$89,3,0)*0.475*44/12</f>
        <v>1.2282507309306689E-6</v>
      </c>
      <c r="CN60" s="22">
        <f t="shared" si="12"/>
        <v>142.37864601680505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19.600000000000001</v>
      </c>
      <c r="CT60" s="12">
        <f>IF('Données projet'!$A$140&gt;35,CT59+CS60-DB59,IF(A60&lt;'Données projet'!$A$140,$CQ$205^A60,IF(A60='Données projet'!$A$140,'Données projet'!$B$140,CT59+CS60-DB59)))</f>
        <v>714.19999999999982</v>
      </c>
      <c r="CU60" s="17">
        <f>CT60*VLOOKUP('Données projet'!$B$13,Paramètres!$A$1:$I$89,3,0)*VLOOKUP('Données projet'!$B$13,Paramètres!$A$1:$I$89,5,0)</f>
        <v>324.9609999999999</v>
      </c>
      <c r="CV60" s="13">
        <f t="shared" si="41"/>
        <v>76.384660158272212</v>
      </c>
      <c r="CW60" s="20">
        <f t="shared" si="13"/>
        <v>699.01035810899054</v>
      </c>
      <c r="CX60" s="59">
        <f t="shared" si="14"/>
        <v>992.34369144232392</v>
      </c>
      <c r="CY60" s="59">
        <f ca="1">AVERAGE(OFFSET($CX$3,0,0,'Données projet'!$E$13+1,1))-AVERAGE(OFFSET($H$3,0,0,'Données projet'!$E$13+1,1))</f>
        <v>404.52284278475219</v>
      </c>
      <c r="CZ60" s="59">
        <f t="shared" si="42"/>
        <v>325.2594475455378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83.013519431595512</v>
      </c>
      <c r="DG60" s="21">
        <f>EXP(-LN(2)/25)*DG59+(1-EXP(-LN(2)/25))/(LN(2)/25)*Calculateur!DB60*Calculateur!DD60*VLOOKUP('Données projet'!$B$13,Paramètres!$A$1:$I$89,3,0)*0.475*44/12</f>
        <v>22.528738110360091</v>
      </c>
      <c r="DH60" s="21">
        <f>EXP(-LN(2)/2)*DH59+(1-EXP(-LN(2)/2))/(LN(2)/2)*DB60*DE60*VLOOKUP('Données projet'!$B$13,Paramètres!$A$1:$I$89,3,0)*0.475*44/12</f>
        <v>8.198681732714578E-5</v>
      </c>
      <c r="DI60" s="22">
        <f t="shared" si="15"/>
        <v>105.54233952877293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246.92615999999984</v>
      </c>
      <c r="DQ60" s="13">
        <f t="shared" si="43"/>
        <v>59.927251097218132</v>
      </c>
      <c r="DR60" s="20">
        <f t="shared" si="16"/>
        <v>534.43635766098805</v>
      </c>
      <c r="DS60" s="59">
        <f t="shared" si="17"/>
        <v>827.76969099432131</v>
      </c>
      <c r="DT60" s="59">
        <f ca="1">AVERAGE(OFFSET($DS$3,0,0,'Données projet'!$E$14+1,1))-AVERAGE(OFFSET($H$3,0,0,'Données projet'!$E$14+1,1))</f>
        <v>317.76403063971492</v>
      </c>
      <c r="DU60" s="59">
        <f t="shared" si="44"/>
        <v>310.10458233575025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42.339557701027573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42.339557701027573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20</v>
      </c>
      <c r="EJ60" s="12">
        <f>IF('Données projet'!$A$192&gt;35,EJ59+EI60-ER59,IF(A60&lt;'Données projet'!$A$192,$EG$205^A60,IF(A60='Données projet'!$A$192,'Données projet'!$B$192,EJ59+EI60-ER59)))</f>
        <v>573.99999999999989</v>
      </c>
      <c r="EK60" s="17">
        <f>EJ60*VLOOKUP('Données projet'!$B$15,Paramètres!$A$1:$I$89,3,0)*VLOOKUP('Données projet'!$B$15,Paramètres!$A$1:$I$89,5,0)</f>
        <v>268.63199999999995</v>
      </c>
      <c r="EL60" s="13">
        <f t="shared" si="45"/>
        <v>64.558859389206148</v>
      </c>
      <c r="EM60" s="20">
        <f t="shared" si="19"/>
        <v>580.30741343620048</v>
      </c>
      <c r="EN60" s="59">
        <f t="shared" si="20"/>
        <v>873.64074676953373</v>
      </c>
      <c r="EO60" s="59">
        <f ca="1">AVERAGE(OFFSET($EN$3,0,0,'Données projet'!$E$15+1,1))-AVERAGE(OFFSET($H$3,0,0,'Données projet'!$E$15+1,1))</f>
        <v>342.49944586217674</v>
      </c>
      <c r="EP60" s="59">
        <f t="shared" si="46"/>
        <v>282.29766600872563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84.657345500750978</v>
      </c>
      <c r="EW60" s="21">
        <f>EXP(-LN(2)/25)*EW59+(1-EXP(-LN(2)/25))/(LN(2)/25)*Calculateur!ER60*Calculateur!ET60*VLOOKUP('Données projet'!$B$15,Paramètres!$A$1:$I$89,3,0)*0.475*44/12</f>
        <v>18.959249734432898</v>
      </c>
      <c r="EX60" s="21">
        <f>EXP(-LN(2)/2)*EX59+(1-EXP(-LN(2)/2))/(LN(2)/2)*ER60*EU60*VLOOKUP('Données projet'!$B$15,Paramètres!$A$1:$I$89,3,0)*0.475*44/12</f>
        <v>7.1465506628989098E-6</v>
      </c>
      <c r="EY60" s="22">
        <f t="shared" si="21"/>
        <v>103.61660238173454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18.2</v>
      </c>
      <c r="FE60" s="12">
        <f>IF('Données projet'!$A$218&gt;35,FE59+FD60-FM59,IF(A60&lt;'Données projet'!$A$218,$FB$205^A60,IF(A60='Données projet'!$A$218,'Données projet'!$B$218,FE59+FD60-FM59)))</f>
        <v>522.39999999999964</v>
      </c>
      <c r="FF60" s="17">
        <f>FE60*VLOOKUP('Données projet'!$B$16,Paramètres!$A$1:$I$89,3,0)*VLOOKUP('Données projet'!$B$16,Paramètres!$A$1:$I$89,5,0)</f>
        <v>244.48319999999981</v>
      </c>
      <c r="FG60" s="13">
        <f t="shared" si="47"/>
        <v>59.403071349453455</v>
      </c>
      <c r="FH60" s="20">
        <f t="shared" si="22"/>
        <v>529.26858926696434</v>
      </c>
      <c r="FI60" s="59">
        <f t="shared" si="23"/>
        <v>822.60192260029771</v>
      </c>
      <c r="FJ60" s="59">
        <f ca="1">AVERAGE(OFFSET($FI$3,0,0,'Données projet'!$E$16+1,1))-AVERAGE(OFFSET($H$3,0,0,'Données projet'!$E$16+1,1))</f>
        <v>304.29617570272939</v>
      </c>
      <c r="FK60" s="59">
        <f t="shared" si="48"/>
        <v>246.20695736161576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63.757979126456092</v>
      </c>
      <c r="FR60" s="21">
        <f>EXP(-LN(2)/25)*FR59+(1-EXP(-LN(2)/25))/(LN(2)/25)*Calculateur!FM60*Calculateur!FO60*VLOOKUP('Données projet'!$B$16,Paramètres!$A$1:$I$89,3,0)*0.475*44/12</f>
        <v>19.358630206152043</v>
      </c>
      <c r="FS60" s="21">
        <f>EXP(-LN(2)/2)*FS59+(1-EXP(-LN(2)/2))/(LN(2)/2)*FM60*FP60*VLOOKUP('Données projet'!$B$16,Paramètres!$A$1:$I$89,3,0)*0.475*44/12</f>
        <v>3.3958676208771158E-4</v>
      </c>
      <c r="FT60" s="22">
        <f t="shared" si="24"/>
        <v>83.116948919370216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13.6</v>
      </c>
      <c r="FZ60" s="12">
        <f>IF('Données projet'!$A$244&gt;35,FZ59+FY60-GH59,IF(A60&lt;'Données projet'!$A$244,$FW$205^A60,IF(A60='Données projet'!$A$244,'Données projet'!$B$244,FZ59+FY60-GH59)))</f>
        <v>427.20000000000016</v>
      </c>
      <c r="GA60" s="17">
        <f>FZ60*VLOOKUP('Données projet'!$B$17,Paramètres!$A$1:$I$89,3,0)*VLOOKUP('Données projet'!$B$17,Paramètres!$A$1:$I$89,5,0)</f>
        <v>255.46560000000011</v>
      </c>
      <c r="GB60" s="13">
        <f t="shared" si="49"/>
        <v>61.754839632117942</v>
      </c>
      <c r="GC60" s="20">
        <f t="shared" si="25"/>
        <v>552.49226569260554</v>
      </c>
      <c r="GD60" s="59">
        <f t="shared" si="26"/>
        <v>845.8255990259388</v>
      </c>
      <c r="GE60" s="59">
        <f ca="1">AVERAGE(OFFSET($GD$3,0,0,'Données projet'!$E$17+1,1))-AVERAGE(OFFSET($H$3,0,0,'Données projet'!$E$17+1,1))</f>
        <v>333.16166938019586</v>
      </c>
      <c r="GF60" s="59">
        <f t="shared" si="50"/>
        <v>286.07945871455388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64.620799508472928</v>
      </c>
      <c r="GM60" s="21">
        <f>EXP(-LN(2)/25)*GM59+(1-EXP(-LN(2)/25))/(LN(2)/25)*Calculateur!GH60*Calculateur!GJ60*VLOOKUP('Données projet'!$B$17,Paramètres!$A$1:$I$89,3,0)*0.475*44/12</f>
        <v>15.416359632543928</v>
      </c>
      <c r="GN60" s="21">
        <f>EXP(-LN(2)/2)*GN59+(1-EXP(-LN(2)/2))/(LN(2)/2)*GH60*GK60*VLOOKUP('Données projet'!$B$17,Paramètres!$A$1:$I$89,3,0)*0.475*44/12</f>
        <v>7.6706310448448314E-5</v>
      </c>
      <c r="GO60" s="21">
        <f t="shared" si="27"/>
        <v>80.03723584732731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12.4</v>
      </c>
      <c r="GU60" s="12">
        <f>IF('Données projet'!$A$270&gt;35,GU59+GT60-HC59,IF(A60&lt;'Données projet'!$A$270,$GR$205^A60,IF(A60='Données projet'!$A$270,'Données projet'!$B$270,GU59+GT60-HC59)))</f>
        <v>375.79999999999961</v>
      </c>
      <c r="GV60" s="17">
        <f>GU60*VLOOKUP('Données projet'!$B$18,Paramètres!$A$1:$I$89,3,0)*VLOOKUP('Données projet'!$B$18,Paramètres!$A$1:$I$89,5,0)</f>
        <v>224.72839999999977</v>
      </c>
      <c r="GW60" s="13">
        <f t="shared" si="51"/>
        <v>55.14130474591758</v>
      </c>
      <c r="GX60" s="20">
        <f t="shared" si="28"/>
        <v>487.43973576580606</v>
      </c>
      <c r="GY60" s="59">
        <f t="shared" si="29"/>
        <v>780.77306909913932</v>
      </c>
      <c r="GZ60" s="59">
        <f ca="1">AVERAGE(OFFSET($GY$3,0,0,'Données projet'!$E$18+1,1))-AVERAGE(OFFSET($H$3,0,0,'Données projet'!$E$18+1,1))</f>
        <v>288.41846134875794</v>
      </c>
      <c r="HA60" s="59">
        <f t="shared" si="52"/>
        <v>248.93951719818972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56.323375767289185</v>
      </c>
      <c r="HH60" s="21">
        <f>EXP(-LN(2)/25)*HH59+(1-EXP(-LN(2)/25))/(LN(2)/25)*Calculateur!HC60*Calculateur!HE60*VLOOKUP('Données projet'!$B$18,Paramètres!$A$1:$I$89,3,0)*0.475*44/12</f>
        <v>13.214022542180512</v>
      </c>
      <c r="HI60" s="21">
        <f>EXP(-LN(2)/2)*HI59+(1-EXP(-LN(2)/2))/(LN(2)/2)*HC60*HF60*VLOOKUP('Données projet'!$B$18,Paramètres!$A$1:$I$89,3,0)*0.475*44/12</f>
        <v>4.2005836674150326E-5</v>
      </c>
      <c r="HJ60" s="22">
        <f t="shared" si="30"/>
        <v>69.53744031530637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269.64423257646359</v>
      </c>
      <c r="T61" s="59">
        <f t="shared" si="34"/>
        <v>161.0819079811821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35.252963604063027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35.252963604063027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12.316666666666663</v>
      </c>
      <c r="AI61" s="13">
        <f>IF('Données projet'!$A$62&gt;35,AI60+AH61-AQ60,IF(A61&lt;'Données projet'!$A$62,$AF$205^A61,IF(A61='Données projet'!$A$62,'Données projet'!$B$62,AI60+AH61-AQ60)))</f>
        <v>376.36666666666667</v>
      </c>
      <c r="AJ61" s="13">
        <f>AI61*VLOOKUP('Données projet'!$B$10,Paramètres!$A$1:$I$89,3,0)*VLOOKUP('Données projet'!$B$10,Paramètres!$A$1:$I$89,5,0)</f>
        <v>234.8528</v>
      </c>
      <c r="AK61" s="13">
        <f t="shared" si="35"/>
        <v>57.330691860456056</v>
      </c>
      <c r="AL61" s="20">
        <f t="shared" si="4"/>
        <v>508.88624832362757</v>
      </c>
      <c r="AM61" s="59">
        <f t="shared" si="5"/>
        <v>802.21958165696083</v>
      </c>
      <c r="AN61" s="59">
        <f ca="1">AVERAGE(OFFSET($AM$3,0,0,'Données projet'!$E$10+1,1))-AVERAGE(OFFSET($H$3,0,0,'Données projet'!$E$10+1,1))</f>
        <v>269.77739619445515</v>
      </c>
      <c r="AO61" s="59">
        <f t="shared" si="36"/>
        <v>347.56964743629885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79.67236866704458</v>
      </c>
      <c r="AV61" s="21">
        <f>EXP(-LN(2)/25)*AV60+(1-EXP(-LN(2)/25))/(LN(2)/25)*Calculateur!AQ61*Calculateur!AS61*VLOOKUP('Données projet'!$B$10,Paramètres!$A$1:$I$89,3,0)*0.475*44/12</f>
        <v>42.210016042039221</v>
      </c>
      <c r="AW61" s="21">
        <f>EXP(-LN(2)/2)*AW60+(1-EXP(-LN(2)/2))/(LN(2)/2)*AQ61*AT61*VLOOKUP('Données projet'!$B$10,Paramètres!$A$1:$I$89,3,0)*0.475*44/12</f>
        <v>1.5160123307487094E-6</v>
      </c>
      <c r="AX61" s="21">
        <f t="shared" si="6"/>
        <v>121.88238622509613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12.2</v>
      </c>
      <c r="BD61" s="12">
        <f>IF('Données projet'!$A$88&gt;35,BD60+BC61-BL60,IF(A61&lt;'Données projet'!$A$88,$BA$205^A61,IF(A61='Données projet'!$A$88,'Données projet'!$B$88,BD60+BC61-BL60)))</f>
        <v>729.59999999999957</v>
      </c>
      <c r="BE61" s="13">
        <f>BD61*VLOOKUP('Données projet'!$B$11,Paramètres!$A$1:$I$89,3,0)*VLOOKUP('Données projet'!$B$11,Paramètres!$A$1:$I$89,5,0)</f>
        <v>407.84639999999973</v>
      </c>
      <c r="BF61" s="13">
        <f t="shared" si="37"/>
        <v>93.365599460181741</v>
      </c>
      <c r="BG61" s="20">
        <f t="shared" si="7"/>
        <v>872.94423239314926</v>
      </c>
      <c r="BH61" s="59">
        <f t="shared" si="8"/>
        <v>1166.2775657264826</v>
      </c>
      <c r="BI61" s="59">
        <f ca="1">AVERAGE(OFFSET($BH$3,0,0,'Données projet'!$E$11+1,1))-AVERAGE(OFFSET($H$3,0,0,'Données projet'!$E$11+1,1))</f>
        <v>490.96084572840579</v>
      </c>
      <c r="BJ61" s="59">
        <f t="shared" si="38"/>
        <v>597.91658789908263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100.04767777930078</v>
      </c>
      <c r="BQ61" s="21">
        <f>EXP(-LN(2)/25)*BQ60+(1-EXP(-LN(2)/25))/(LN(2)/25)*Calculateur!BL61*Calculateur!BN61*VLOOKUP('Données projet'!$B$11,Paramètres!$A$1:$I$89,3,0)*0.475*44/12</f>
        <v>26.584982212312791</v>
      </c>
      <c r="BR61" s="21">
        <f>EXP(-LN(2)/2)*BR60+(1-EXP(-LN(2)/2))/(LN(2)/2)*BL61*BO61*VLOOKUP('Données projet'!$B$11,Paramètres!$A$1:$I$89,3,0)*0.475*44/12</f>
        <v>5.1909385176932688E-5</v>
      </c>
      <c r="BS61" s="22">
        <f t="shared" si="9"/>
        <v>126.63271190099876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23.8</v>
      </c>
      <c r="BY61" s="12">
        <f>IF('Données projet'!$A$114&gt;35,BY60+BX61-CG60,IF(A61&lt;'Données projet'!$A$114,$BV$205^A61,IF(A61='Données projet'!$A$114,'Données projet'!$B$114,BY60+BX61-CG60)))</f>
        <v>911.4</v>
      </c>
      <c r="BZ61" s="13">
        <f>BY61*VLOOKUP('Données projet'!$B$12,Paramètres!$A$1:$I$89,3,0)*VLOOKUP('Données projet'!$B$12,Paramètres!$A$1:$I$89,5,0)</f>
        <v>414.68699999999995</v>
      </c>
      <c r="CA61" s="13">
        <f t="shared" si="39"/>
        <v>94.747951436934883</v>
      </c>
      <c r="CB61" s="20">
        <f t="shared" si="10"/>
        <v>887.26587375266138</v>
      </c>
      <c r="CC61" s="59">
        <f t="shared" si="11"/>
        <v>1180.5992070859947</v>
      </c>
      <c r="CD61" s="59">
        <f ca="1">AVERAGE(OFFSET($CC$3,0,0,'Données projet'!$E$12+1,1))-AVERAGE(OFFSET($H$3,0,0,'Données projet'!$E$12+1,1))</f>
        <v>516.24288578650703</v>
      </c>
      <c r="CE61" s="59">
        <f t="shared" si="40"/>
        <v>423.99471649102406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100.08689264729647</v>
      </c>
      <c r="CL61" s="21">
        <f>EXP(-LN(2)/25)*CL60+(1-EXP(-LN(2)/25))/(LN(2)/25)*Calculateur!CG61*Calculateur!CI61*VLOOKUP('Données projet'!$B$12,Paramètres!$A$1:$I$89,3,0)*0.475*44/12</f>
        <v>39.188125051666333</v>
      </c>
      <c r="CM61" s="21">
        <f>EXP(-LN(2)/2)*CM60+(1-EXP(-LN(2)/2))/(LN(2)/2)*CG61*CJ61*VLOOKUP('Données projet'!$B$12,Paramètres!$A$1:$I$89,3,0)*0.475*44/12</f>
        <v>8.6850442083840959E-7</v>
      </c>
      <c r="CN61" s="22">
        <f t="shared" si="12"/>
        <v>139.27501856746724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19.600000000000001</v>
      </c>
      <c r="CT61" s="12">
        <f>IF('Données projet'!$A$140&gt;35,CT60+CS61-DB60,IF(A61&lt;'Données projet'!$A$140,$CQ$205^A61,IF(A61='Données projet'!$A$140,'Données projet'!$B$140,CT60+CS61-DB60)))</f>
        <v>733.79999999999984</v>
      </c>
      <c r="CU61" s="17">
        <f>CT61*VLOOKUP('Données projet'!$B$13,Paramètres!$A$1:$I$89,3,0)*VLOOKUP('Données projet'!$B$13,Paramètres!$A$1:$I$89,5,0)</f>
        <v>333.87899999999991</v>
      </c>
      <c r="CV61" s="13">
        <f t="shared" si="41"/>
        <v>78.233975054358396</v>
      </c>
      <c r="CW61" s="20">
        <f t="shared" si="13"/>
        <v>717.76343155300731</v>
      </c>
      <c r="CX61" s="59">
        <f t="shared" si="14"/>
        <v>1011.0967648863407</v>
      </c>
      <c r="CY61" s="59">
        <f ca="1">AVERAGE(OFFSET($CX$3,0,0,'Données projet'!$E$13+1,1))-AVERAGE(OFFSET($H$3,0,0,'Données projet'!$E$13+1,1))</f>
        <v>404.52284278475219</v>
      </c>
      <c r="CZ61" s="59">
        <f t="shared" si="42"/>
        <v>325.2594475455378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81.385674948789159</v>
      </c>
      <c r="DG61" s="21">
        <f>EXP(-LN(2)/25)*DG60+(1-EXP(-LN(2)/25))/(LN(2)/25)*Calculateur!DB61*Calculateur!DD61*VLOOKUP('Données projet'!$B$13,Paramètres!$A$1:$I$89,3,0)*0.475*44/12</f>
        <v>21.912688581997447</v>
      </c>
      <c r="DH61" s="21">
        <f>EXP(-LN(2)/2)*DH60+(1-EXP(-LN(2)/2))/(LN(2)/2)*DB61*DE61*VLOOKUP('Données projet'!$B$13,Paramètres!$A$1:$I$89,3,0)*0.475*44/12</f>
        <v>5.7973434499927515E-5</v>
      </c>
      <c r="DI61" s="22">
        <f t="shared" si="15"/>
        <v>103.2984215042211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252.52343999999982</v>
      </c>
      <c r="DQ61" s="13">
        <f t="shared" si="43"/>
        <v>61.125981298729279</v>
      </c>
      <c r="DR61" s="20">
        <f t="shared" si="16"/>
        <v>546.2727420952865</v>
      </c>
      <c r="DS61" s="59">
        <f t="shared" si="17"/>
        <v>839.60607542861976</v>
      </c>
      <c r="DT61" s="59">
        <f ca="1">AVERAGE(OFFSET($DS$3,0,0,'Données projet'!$E$14+1,1))-AVERAGE(OFFSET($H$3,0,0,'Données projet'!$E$14+1,1))</f>
        <v>317.76403063971492</v>
      </c>
      <c r="DU61" s="59">
        <f t="shared" si="44"/>
        <v>310.10458233575025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41.509304799090657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41.509304799090657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20</v>
      </c>
      <c r="EJ61" s="12">
        <f>IF('Données projet'!$A$192&gt;35,EJ60+EI61-ER60,IF(A61&lt;'Données projet'!$A$192,$EG$205^A61,IF(A61='Données projet'!$A$192,'Données projet'!$B$192,EJ60+EI61-ER60)))</f>
        <v>593.99999999999989</v>
      </c>
      <c r="EK61" s="17">
        <f>EJ61*VLOOKUP('Données projet'!$B$15,Paramètres!$A$1:$I$89,3,0)*VLOOKUP('Données projet'!$B$15,Paramètres!$A$1:$I$89,5,0)</f>
        <v>277.99199999999996</v>
      </c>
      <c r="EL61" s="13">
        <f t="shared" si="45"/>
        <v>66.542483170264177</v>
      </c>
      <c r="EM61" s="20">
        <f t="shared" si="19"/>
        <v>600.06422485487667</v>
      </c>
      <c r="EN61" s="59">
        <f t="shared" si="20"/>
        <v>893.39755818821004</v>
      </c>
      <c r="EO61" s="59">
        <f ca="1">AVERAGE(OFFSET($EN$3,0,0,'Données projet'!$E$15+1,1))-AVERAGE(OFFSET($H$3,0,0,'Données projet'!$E$15+1,1))</f>
        <v>342.49944586217674</v>
      </c>
      <c r="EP61" s="59">
        <f t="shared" si="46"/>
        <v>282.29766600872563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82.997266591363385</v>
      </c>
      <c r="EW61" s="21">
        <f>EXP(-LN(2)/25)*EW60+(1-EXP(-LN(2)/25))/(LN(2)/25)*Calculateur!ER61*Calculateur!ET61*VLOOKUP('Données projet'!$B$15,Paramètres!$A$1:$I$89,3,0)*0.475*44/12</f>
        <v>18.440808053421218</v>
      </c>
      <c r="EX61" s="21">
        <f>EXP(-LN(2)/2)*EX60+(1-EXP(-LN(2)/2))/(LN(2)/2)*ER61*EU61*VLOOKUP('Données projet'!$B$15,Paramètres!$A$1:$I$89,3,0)*0.475*44/12</f>
        <v>5.0533744358290355E-6</v>
      </c>
      <c r="EY61" s="22">
        <f t="shared" si="21"/>
        <v>101.43807969815904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18.2</v>
      </c>
      <c r="FE61" s="12">
        <f>IF('Données projet'!$A$218&gt;35,FE60+FD61-FM60,IF(A61&lt;'Données projet'!$A$218,$FB$205^A61,IF(A61='Données projet'!$A$218,'Données projet'!$B$218,FE60+FD61-FM60)))</f>
        <v>540.59999999999968</v>
      </c>
      <c r="FF61" s="17">
        <f>FE61*VLOOKUP('Données projet'!$B$16,Paramètres!$A$1:$I$89,3,0)*VLOOKUP('Données projet'!$B$16,Paramètres!$A$1:$I$89,5,0)</f>
        <v>253.00079999999986</v>
      </c>
      <c r="FG61" s="13">
        <f t="shared" si="47"/>
        <v>61.228070105968683</v>
      </c>
      <c r="FH61" s="20">
        <f t="shared" si="22"/>
        <v>547.28194876789519</v>
      </c>
      <c r="FI61" s="59">
        <f t="shared" si="23"/>
        <v>840.61528210122856</v>
      </c>
      <c r="FJ61" s="59">
        <f ca="1">AVERAGE(OFFSET($FI$3,0,0,'Données projet'!$E$16+1,1))-AVERAGE(OFFSET($H$3,0,0,'Données projet'!$E$16+1,1))</f>
        <v>304.29617570272939</v>
      </c>
      <c r="FK61" s="59">
        <f t="shared" si="48"/>
        <v>246.20695736161576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62.507724044313633</v>
      </c>
      <c r="FR61" s="21">
        <f>EXP(-LN(2)/25)*FR60+(1-EXP(-LN(2)/25))/(LN(2)/25)*Calculateur!FM61*Calculateur!FO61*VLOOKUP('Données projet'!$B$16,Paramètres!$A$1:$I$89,3,0)*0.475*44/12</f>
        <v>18.829267445138697</v>
      </c>
      <c r="FS61" s="21">
        <f>EXP(-LN(2)/2)*FS60+(1-EXP(-LN(2)/2))/(LN(2)/2)*FM61*FP61*VLOOKUP('Données projet'!$B$16,Paramètres!$A$1:$I$89,3,0)*0.475*44/12</f>
        <v>2.4012410227340365E-4</v>
      </c>
      <c r="FT61" s="22">
        <f t="shared" si="24"/>
        <v>81.337231613554607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13.6</v>
      </c>
      <c r="FZ61" s="12">
        <f>IF('Données projet'!$A$244&gt;35,FZ60+FY61-GH60,IF(A61&lt;'Données projet'!$A$244,$FW$205^A61,IF(A61='Données projet'!$A$244,'Données projet'!$B$244,FZ60+FY61-GH60)))</f>
        <v>440.80000000000018</v>
      </c>
      <c r="GA61" s="17">
        <f>FZ61*VLOOKUP('Données projet'!$B$17,Paramètres!$A$1:$I$89,3,0)*VLOOKUP('Données projet'!$B$17,Paramètres!$A$1:$I$89,5,0)</f>
        <v>263.59840000000014</v>
      </c>
      <c r="GB61" s="13">
        <f t="shared" si="49"/>
        <v>63.488796744229134</v>
      </c>
      <c r="GC61" s="20">
        <f t="shared" si="25"/>
        <v>569.67686766286602</v>
      </c>
      <c r="GD61" s="59">
        <f t="shared" si="26"/>
        <v>863.01020099619927</v>
      </c>
      <c r="GE61" s="59">
        <f ca="1">AVERAGE(OFFSET($GD$3,0,0,'Données projet'!$E$17+1,1))-AVERAGE(OFFSET($H$3,0,0,'Données projet'!$E$17+1,1))</f>
        <v>333.16166938019586</v>
      </c>
      <c r="GF61" s="59">
        <f t="shared" si="50"/>
        <v>286.07945871455388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63.353625044907588</v>
      </c>
      <c r="GM61" s="21">
        <f>EXP(-LN(2)/25)*GM60+(1-EXP(-LN(2)/25))/(LN(2)/25)*Calculateur!GH61*Calculateur!GJ61*VLOOKUP('Données projet'!$B$17,Paramètres!$A$1:$I$89,3,0)*0.475*44/12</f>
        <v>14.994798467680896</v>
      </c>
      <c r="GN61" s="21">
        <f>EXP(-LN(2)/2)*GN60+(1-EXP(-LN(2)/2))/(LN(2)/2)*GH61*GK61*VLOOKUP('Données projet'!$B$17,Paramètres!$A$1:$I$89,3,0)*0.475*44/12</f>
        <v>5.4239552277898327E-5</v>
      </c>
      <c r="GO61" s="21">
        <f t="shared" si="27"/>
        <v>78.348477752140766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12.4</v>
      </c>
      <c r="GU61" s="12">
        <f>IF('Données projet'!$A$270&gt;35,GU60+GT61-HC60,IF(A61&lt;'Données projet'!$A$270,$GR$205^A61,IF(A61='Données projet'!$A$270,'Données projet'!$B$270,GU60+GT61-HC60)))</f>
        <v>388.19999999999959</v>
      </c>
      <c r="GV61" s="17">
        <f>GU61*VLOOKUP('Données projet'!$B$18,Paramètres!$A$1:$I$89,3,0)*VLOOKUP('Données projet'!$B$18,Paramètres!$A$1:$I$89,5,0)</f>
        <v>232.14359999999979</v>
      </c>
      <c r="GW61" s="13">
        <f t="shared" si="51"/>
        <v>56.745927424617399</v>
      </c>
      <c r="GX61" s="20">
        <f t="shared" si="28"/>
        <v>503.14926026454168</v>
      </c>
      <c r="GY61" s="59">
        <f t="shared" si="29"/>
        <v>796.48259359787494</v>
      </c>
      <c r="GZ61" s="59">
        <f ca="1">AVERAGE(OFFSET($GY$3,0,0,'Données projet'!$E$18+1,1))-AVERAGE(OFFSET($H$3,0,0,'Données projet'!$E$18+1,1))</f>
        <v>288.41846134875794</v>
      </c>
      <c r="HA61" s="59">
        <f t="shared" si="52"/>
        <v>248.93951719818972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55.2189087223597</v>
      </c>
      <c r="HH61" s="21">
        <f>EXP(-LN(2)/25)*HH60+(1-EXP(-LN(2)/25))/(LN(2)/25)*Calculateur!HC61*Calculateur!HE61*VLOOKUP('Données projet'!$B$18,Paramètres!$A$1:$I$89,3,0)*0.475*44/12</f>
        <v>12.852684400869341</v>
      </c>
      <c r="HI61" s="21">
        <f>EXP(-LN(2)/2)*HI60+(1-EXP(-LN(2)/2))/(LN(2)/2)*HC61*HF61*VLOOKUP('Données projet'!$B$18,Paramètres!$A$1:$I$89,3,0)*0.475*44/12</f>
        <v>2.9702611961706269E-5</v>
      </c>
      <c r="HJ61" s="22">
        <f t="shared" si="30"/>
        <v>68.071622825841004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269.64423257646359</v>
      </c>
      <c r="T62" s="59">
        <f t="shared" si="34"/>
        <v>161.0819079811821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34.561674489971985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34.561674489971985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12.316666666666663</v>
      </c>
      <c r="AI62" s="13">
        <f>IF('Données projet'!$A$62&gt;35,AI61+AH62-AQ61,IF(A62&lt;'Données projet'!$A$62,$AF$205^A62,IF(A62='Données projet'!$A$62,'Données projet'!$B$62,AI61+AH62-AQ61)))</f>
        <v>388.68333333333334</v>
      </c>
      <c r="AJ62" s="13">
        <f>AI62*VLOOKUP('Données projet'!$B$10,Paramètres!$A$1:$I$89,3,0)*VLOOKUP('Données projet'!$B$10,Paramètres!$A$1:$I$89,5,0)</f>
        <v>242.5384</v>
      </c>
      <c r="AK62" s="13">
        <f t="shared" si="35"/>
        <v>58.985344734966667</v>
      </c>
      <c r="AL62" s="20">
        <f t="shared" si="4"/>
        <v>525.15385541340027</v>
      </c>
      <c r="AM62" s="59">
        <f t="shared" si="5"/>
        <v>818.48718874673364</v>
      </c>
      <c r="AN62" s="59">
        <f ca="1">AVERAGE(OFFSET($AM$3,0,0,'Données projet'!$E$10+1,1))-AVERAGE(OFFSET($H$3,0,0,'Données projet'!$E$10+1,1))</f>
        <v>269.77739619445515</v>
      </c>
      <c r="AO62" s="59">
        <f t="shared" si="36"/>
        <v>347.56964743629885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78.110042112830328</v>
      </c>
      <c r="AV62" s="21">
        <f>EXP(-LN(2)/25)*AV61+(1-EXP(-LN(2)/25))/(LN(2)/25)*Calculateur!AQ62*Calculateur!AS62*VLOOKUP('Données projet'!$B$10,Paramètres!$A$1:$I$89,3,0)*0.475*44/12</f>
        <v>41.055780933641387</v>
      </c>
      <c r="AW62" s="21">
        <f>EXP(-LN(2)/2)*AW61+(1-EXP(-LN(2)/2))/(LN(2)/2)*AQ62*AT62*VLOOKUP('Données projet'!$B$10,Paramètres!$A$1:$I$89,3,0)*0.475*44/12</f>
        <v>1.0719825994348355E-6</v>
      </c>
      <c r="AX62" s="21">
        <f t="shared" si="6"/>
        <v>119.16582411845431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12.2</v>
      </c>
      <c r="BD62" s="12">
        <f>IF('Données projet'!$A$88&gt;35,BD61+BC62-BL61,IF(A62&lt;'Données projet'!$A$88,$BA$205^A62,IF(A62='Données projet'!$A$88,'Données projet'!$B$88,BD61+BC62-BL61)))</f>
        <v>741.79999999999961</v>
      </c>
      <c r="BE62" s="13">
        <f>BD62*VLOOKUP('Données projet'!$B$11,Paramètres!$A$1:$I$89,3,0)*VLOOKUP('Données projet'!$B$11,Paramètres!$A$1:$I$89,5,0)</f>
        <v>414.66619999999978</v>
      </c>
      <c r="BF62" s="13">
        <f t="shared" si="37"/>
        <v>94.743752206399009</v>
      </c>
      <c r="BG62" s="20">
        <f t="shared" si="7"/>
        <v>887.22233342614447</v>
      </c>
      <c r="BH62" s="59">
        <f t="shared" si="8"/>
        <v>1180.5556667594778</v>
      </c>
      <c r="BI62" s="59">
        <f ca="1">AVERAGE(OFFSET($BH$3,0,0,'Données projet'!$E$11+1,1))-AVERAGE(OFFSET($H$3,0,0,'Données projet'!$E$11+1,1))</f>
        <v>490.96084572840579</v>
      </c>
      <c r="BJ62" s="59">
        <f t="shared" si="38"/>
        <v>597.91658789908263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98.08580384110661</v>
      </c>
      <c r="BQ62" s="21">
        <f>EXP(-LN(2)/25)*BQ61+(1-EXP(-LN(2)/25))/(LN(2)/25)*Calculateur!BL62*Calculateur!BN62*VLOOKUP('Données projet'!$B$11,Paramètres!$A$1:$I$89,3,0)*0.475*44/12</f>
        <v>25.858014475673645</v>
      </c>
      <c r="BR62" s="21">
        <f>EXP(-LN(2)/2)*BR61+(1-EXP(-LN(2)/2))/(LN(2)/2)*BL62*BO62*VLOOKUP('Données projet'!$B$11,Paramètres!$A$1:$I$89,3,0)*0.475*44/12</f>
        <v>3.6705478265833555E-5</v>
      </c>
      <c r="BS62" s="22">
        <f t="shared" si="9"/>
        <v>123.94385502225852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23.8</v>
      </c>
      <c r="BY62" s="12">
        <f>IF('Données projet'!$A$114&gt;35,BY61+BX62-CG61,IF(A62&lt;'Données projet'!$A$114,$BV$205^A62,IF(A62='Données projet'!$A$114,'Données projet'!$B$114,BY61+BX62-CG61)))</f>
        <v>935.19999999999993</v>
      </c>
      <c r="BZ62" s="13">
        <f>BY62*VLOOKUP('Données projet'!$B$12,Paramètres!$A$1:$I$89,3,0)*VLOOKUP('Données projet'!$B$12,Paramètres!$A$1:$I$89,5,0)</f>
        <v>425.51599999999991</v>
      </c>
      <c r="CA62" s="13">
        <f t="shared" si="39"/>
        <v>96.930878653826113</v>
      </c>
      <c r="CB62" s="20">
        <f t="shared" si="10"/>
        <v>909.92831365541372</v>
      </c>
      <c r="CC62" s="59">
        <f t="shared" si="11"/>
        <v>1203.2616469887471</v>
      </c>
      <c r="CD62" s="59">
        <f ca="1">AVERAGE(OFFSET($CC$3,0,0,'Données projet'!$E$12+1,1))-AVERAGE(OFFSET($H$3,0,0,'Données projet'!$E$12+1,1))</f>
        <v>516.24288578650703</v>
      </c>
      <c r="CE62" s="59">
        <f t="shared" si="40"/>
        <v>423.99471649102406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98.124249729459606</v>
      </c>
      <c r="CL62" s="21">
        <f>EXP(-LN(2)/25)*CL61+(1-EXP(-LN(2)/25))/(LN(2)/25)*Calculateur!CG62*Calculateur!CI62*VLOOKUP('Données projet'!$B$12,Paramètres!$A$1:$I$89,3,0)*0.475*44/12</f>
        <v>38.116523711314585</v>
      </c>
      <c r="CM62" s="21">
        <f>EXP(-LN(2)/2)*CM61+(1-EXP(-LN(2)/2))/(LN(2)/2)*CG62*CJ62*VLOOKUP('Données projet'!$B$12,Paramètres!$A$1:$I$89,3,0)*0.475*44/12</f>
        <v>6.1412536546533447E-7</v>
      </c>
      <c r="CN62" s="22">
        <f t="shared" si="12"/>
        <v>136.24077405489956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19.600000000000001</v>
      </c>
      <c r="CT62" s="12">
        <f>IF('Données projet'!$A$140&gt;35,CT61+CS62-DB61,IF(A62&lt;'Données projet'!$A$140,$CQ$205^A62,IF(A62='Données projet'!$A$140,'Données projet'!$B$140,CT61+CS62-DB61)))</f>
        <v>753.39999999999986</v>
      </c>
      <c r="CU62" s="17">
        <f>CT62*VLOOKUP('Données projet'!$B$13,Paramètres!$A$1:$I$89,3,0)*VLOOKUP('Données projet'!$B$13,Paramètres!$A$1:$I$89,5,0)</f>
        <v>342.79699999999991</v>
      </c>
      <c r="CV62" s="13">
        <f t="shared" si="41"/>
        <v>80.077548497185248</v>
      </c>
      <c r="CW62" s="20">
        <f t="shared" si="13"/>
        <v>736.50650529926418</v>
      </c>
      <c r="CX62" s="59">
        <f t="shared" si="14"/>
        <v>1029.8398386325975</v>
      </c>
      <c r="CY62" s="59">
        <f ca="1">AVERAGE(OFFSET($CX$3,0,0,'Données projet'!$E$13+1,1))-AVERAGE(OFFSET($H$3,0,0,'Données projet'!$E$13+1,1))</f>
        <v>404.52284278475219</v>
      </c>
      <c r="CZ62" s="59">
        <f t="shared" si="42"/>
        <v>325.2594475455378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79.789751503403551</v>
      </c>
      <c r="DG62" s="21">
        <f>EXP(-LN(2)/25)*DG61+(1-EXP(-LN(2)/25))/(LN(2)/25)*Calculateur!DB62*Calculateur!DD62*VLOOKUP('Données projet'!$B$13,Paramètres!$A$1:$I$89,3,0)*0.475*44/12</f>
        <v>21.313484960384518</v>
      </c>
      <c r="DH62" s="21">
        <f>EXP(-LN(2)/2)*DH61+(1-EXP(-LN(2)/2))/(LN(2)/2)*DB62*DE62*VLOOKUP('Données projet'!$B$13,Paramètres!$A$1:$I$89,3,0)*0.475*44/12</f>
        <v>4.099340866357289E-5</v>
      </c>
      <c r="DI62" s="22">
        <f t="shared" si="15"/>
        <v>101.10327745719673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258.12071999999984</v>
      </c>
      <c r="DQ62" s="13">
        <f t="shared" si="43"/>
        <v>62.321622433993987</v>
      </c>
      <c r="DR62" s="20">
        <f t="shared" si="16"/>
        <v>558.10374640587258</v>
      </c>
      <c r="DS62" s="59">
        <f t="shared" si="17"/>
        <v>851.43707973920596</v>
      </c>
      <c r="DT62" s="59">
        <f ca="1">AVERAGE(OFFSET($DS$3,0,0,'Données projet'!$E$14+1,1))-AVERAGE(OFFSET($H$3,0,0,'Données projet'!$E$14+1,1))</f>
        <v>317.76403063971492</v>
      </c>
      <c r="DU62" s="59">
        <f t="shared" si="44"/>
        <v>310.10458233575025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40.695332650156452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40.695332650156452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20</v>
      </c>
      <c r="EJ62" s="12">
        <f>IF('Données projet'!$A$192&gt;35,EJ61+EI62-ER61,IF(A62&lt;'Données projet'!$A$192,$EG$205^A62,IF(A62='Données projet'!$A$192,'Données projet'!$B$192,EJ61+EI62-ER61)))</f>
        <v>613.99999999999989</v>
      </c>
      <c r="EK62" s="17">
        <f>EJ62*VLOOKUP('Données projet'!$B$15,Paramètres!$A$1:$I$89,3,0)*VLOOKUP('Données projet'!$B$15,Paramètres!$A$1:$I$89,5,0)</f>
        <v>287.35199999999998</v>
      </c>
      <c r="EL62" s="13">
        <f t="shared" si="45"/>
        <v>68.518346414398778</v>
      </c>
      <c r="EM62" s="20">
        <f t="shared" si="19"/>
        <v>619.80752000507778</v>
      </c>
      <c r="EN62" s="59">
        <f t="shared" si="20"/>
        <v>913.14085333841103</v>
      </c>
      <c r="EO62" s="59">
        <f ca="1">AVERAGE(OFFSET($EN$3,0,0,'Données projet'!$E$15+1,1))-AVERAGE(OFFSET($H$3,0,0,'Données projet'!$E$15+1,1))</f>
        <v>342.49944586217674</v>
      </c>
      <c r="EP62" s="59">
        <f t="shared" si="46"/>
        <v>282.29766600872563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81.369740816840732</v>
      </c>
      <c r="EW62" s="21">
        <f>EXP(-LN(2)/25)*EW61+(1-EXP(-LN(2)/25))/(LN(2)/25)*Calculateur!ER62*Calculateur!ET62*VLOOKUP('Données projet'!$B$15,Paramètres!$A$1:$I$89,3,0)*0.475*44/12</f>
        <v>17.936543187440467</v>
      </c>
      <c r="EX62" s="21">
        <f>EXP(-LN(2)/2)*EX61+(1-EXP(-LN(2)/2))/(LN(2)/2)*ER62*EU62*VLOOKUP('Données projet'!$B$15,Paramètres!$A$1:$I$89,3,0)*0.475*44/12</f>
        <v>3.5732753314494549E-6</v>
      </c>
      <c r="EY62" s="22">
        <f t="shared" si="21"/>
        <v>99.306287577556532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18.2</v>
      </c>
      <c r="FE62" s="12">
        <f>IF('Données projet'!$A$218&gt;35,FE61+FD62-FM61,IF(A62&lt;'Données projet'!$A$218,$FB$205^A62,IF(A62='Données projet'!$A$218,'Données projet'!$B$218,FE61+FD62-FM61)))</f>
        <v>558.79999999999973</v>
      </c>
      <c r="FF62" s="17">
        <f>FE62*VLOOKUP('Données projet'!$B$16,Paramètres!$A$1:$I$89,3,0)*VLOOKUP('Données projet'!$B$16,Paramètres!$A$1:$I$89,5,0)</f>
        <v>261.51839999999987</v>
      </c>
      <c r="FG62" s="13">
        <f t="shared" si="47"/>
        <v>63.045929705903603</v>
      </c>
      <c r="FH62" s="20">
        <f t="shared" si="22"/>
        <v>565.28287423778181</v>
      </c>
      <c r="FI62" s="59">
        <f t="shared" si="23"/>
        <v>858.61620757111518</v>
      </c>
      <c r="FJ62" s="59">
        <f ca="1">AVERAGE(OFFSET($FI$3,0,0,'Données projet'!$E$16+1,1))-AVERAGE(OFFSET($H$3,0,0,'Données projet'!$E$16+1,1))</f>
        <v>304.29617570272939</v>
      </c>
      <c r="FK62" s="59">
        <f t="shared" si="48"/>
        <v>246.20695736161576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61.281985701751687</v>
      </c>
      <c r="FR62" s="21">
        <f>EXP(-LN(2)/25)*FR61+(1-EXP(-LN(2)/25))/(LN(2)/25)*Calculateur!FM62*Calculateur!FO62*VLOOKUP('Données projet'!$B$16,Paramètres!$A$1:$I$89,3,0)*0.475*44/12</f>
        <v>18.314380136663239</v>
      </c>
      <c r="FS62" s="21">
        <f>EXP(-LN(2)/2)*FS61+(1-EXP(-LN(2)/2))/(LN(2)/2)*FM62*FP62*VLOOKUP('Données projet'!$B$16,Paramètres!$A$1:$I$89,3,0)*0.475*44/12</f>
        <v>1.6979338104385582E-4</v>
      </c>
      <c r="FT62" s="22">
        <f t="shared" si="24"/>
        <v>79.596535631795973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13.6</v>
      </c>
      <c r="FZ62" s="12">
        <f>IF('Données projet'!$A$244&gt;35,FZ61+FY62-GH61,IF(A62&lt;'Données projet'!$A$244,$FW$205^A62,IF(A62='Données projet'!$A$244,'Données projet'!$B$244,FZ61+FY62-GH61)))</f>
        <v>454.4000000000002</v>
      </c>
      <c r="GA62" s="17">
        <f>FZ62*VLOOKUP('Données projet'!$B$17,Paramètres!$A$1:$I$89,3,0)*VLOOKUP('Données projet'!$B$17,Paramètres!$A$1:$I$89,5,0)</f>
        <v>271.73120000000017</v>
      </c>
      <c r="GB62" s="13">
        <f t="shared" si="49"/>
        <v>65.216536842235598</v>
      </c>
      <c r="GC62" s="20">
        <f t="shared" si="25"/>
        <v>586.85064166689392</v>
      </c>
      <c r="GD62" s="59">
        <f t="shared" si="26"/>
        <v>880.18397500022729</v>
      </c>
      <c r="GE62" s="59">
        <f ca="1">AVERAGE(OFFSET($GD$3,0,0,'Données projet'!$E$17+1,1))-AVERAGE(OFFSET($H$3,0,0,'Données projet'!$E$17+1,1))</f>
        <v>333.16166938019586</v>
      </c>
      <c r="GF62" s="59">
        <f t="shared" si="50"/>
        <v>286.07945871455388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62.111299099672657</v>
      </c>
      <c r="GM62" s="21">
        <f>EXP(-LN(2)/25)*GM61+(1-EXP(-LN(2)/25))/(LN(2)/25)*Calculateur!GH62*Calculateur!GJ62*VLOOKUP('Données projet'!$B$17,Paramètres!$A$1:$I$89,3,0)*0.475*44/12</f>
        <v>14.584764915039981</v>
      </c>
      <c r="GN62" s="21">
        <f>EXP(-LN(2)/2)*GN61+(1-EXP(-LN(2)/2))/(LN(2)/2)*GH62*GK62*VLOOKUP('Données projet'!$B$17,Paramètres!$A$1:$I$89,3,0)*0.475*44/12</f>
        <v>3.8353155224224157E-5</v>
      </c>
      <c r="GO62" s="21">
        <f t="shared" si="27"/>
        <v>76.696102367867852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12.4</v>
      </c>
      <c r="GU62" s="12">
        <f>IF('Données projet'!$A$270&gt;35,GU61+GT62-HC61,IF(A62&lt;'Données projet'!$A$270,$GR$205^A62,IF(A62='Données projet'!$A$270,'Données projet'!$B$270,GU61+GT62-HC61)))</f>
        <v>400.59999999999957</v>
      </c>
      <c r="GV62" s="17">
        <f>GU62*VLOOKUP('Données projet'!$B$18,Paramètres!$A$1:$I$89,3,0)*VLOOKUP('Données projet'!$B$18,Paramètres!$A$1:$I$89,5,0)</f>
        <v>239.55879999999976</v>
      </c>
      <c r="GW62" s="13">
        <f t="shared" si="51"/>
        <v>58.344593989738705</v>
      </c>
      <c r="GX62" s="20">
        <f t="shared" si="28"/>
        <v>518.84841119879445</v>
      </c>
      <c r="GY62" s="59">
        <f t="shared" si="29"/>
        <v>812.18174453212782</v>
      </c>
      <c r="GZ62" s="59">
        <f ca="1">AVERAGE(OFFSET($GY$3,0,0,'Données projet'!$E$18+1,1))-AVERAGE(OFFSET($H$3,0,0,'Données projet'!$E$18+1,1))</f>
        <v>288.41846134875794</v>
      </c>
      <c r="HA62" s="59">
        <f t="shared" si="52"/>
        <v>248.93951719818972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54.136099602522904</v>
      </c>
      <c r="HH62" s="21">
        <f>EXP(-LN(2)/25)*HH61+(1-EXP(-LN(2)/25))/(LN(2)/25)*Calculateur!HC62*Calculateur!HE62*VLOOKUP('Données projet'!$B$18,Paramètres!$A$1:$I$89,3,0)*0.475*44/12</f>
        <v>12.501227070034272</v>
      </c>
      <c r="HI62" s="21">
        <f>EXP(-LN(2)/2)*HI61+(1-EXP(-LN(2)/2))/(LN(2)/2)*HC62*HF62*VLOOKUP('Données projet'!$B$18,Paramètres!$A$1:$I$89,3,0)*0.475*44/12</f>
        <v>2.1002918337075167E-5</v>
      </c>
      <c r="HJ62" s="22">
        <f t="shared" si="30"/>
        <v>66.63734767547551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269.64423257646359</v>
      </c>
      <c r="T63" s="59">
        <f t="shared" si="34"/>
        <v>161.0819079811821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42.916014416358301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42.916014416358301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401</v>
      </c>
      <c r="AG63" s="12">
        <f>VLOOKUP(A63,'Données projet'!$A$61:$I$81,9,0)</f>
        <v>12.316666666666663</v>
      </c>
      <c r="AH63" s="12">
        <f t="array" ref="AH63">INDEX(AG:AG,MIN(IF(ISNUMBER(AG63:AG259),ROW(AG63:AG259),"")))</f>
        <v>12.316666666666663</v>
      </c>
      <c r="AI63" s="13">
        <f>IF('Données projet'!$A$62&gt;35,AI62+AH63-AQ62,IF(A63&lt;'Données projet'!$A$62,$AF$205^A63,IF(A63='Données projet'!$A$62,'Données projet'!$B$62,AI62+AH63-AQ62)))</f>
        <v>401</v>
      </c>
      <c r="AJ63" s="13">
        <f>AI63*VLOOKUP('Données projet'!$B$10,Paramètres!$A$1:$I$89,3,0)*VLOOKUP('Données projet'!$B$10,Paramètres!$A$1:$I$89,5,0)</f>
        <v>250.22399999999999</v>
      </c>
      <c r="AK63" s="13">
        <f t="shared" si="35"/>
        <v>60.633904580527918</v>
      </c>
      <c r="AL63" s="20">
        <f t="shared" si="4"/>
        <v>541.41085047775289</v>
      </c>
      <c r="AM63" s="59">
        <f t="shared" si="5"/>
        <v>834.74418381108626</v>
      </c>
      <c r="AN63" s="59">
        <f ca="1">AVERAGE(OFFSET($AM$3,0,0,'Données projet'!$E$10+1,1))-AVERAGE(OFFSET($H$3,0,0,'Données projet'!$E$10+1,1))</f>
        <v>269.77739619445515</v>
      </c>
      <c r="AO63" s="59">
        <f t="shared" si="36"/>
        <v>347.56964743629885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76.57835182941912</v>
      </c>
      <c r="AV63" s="21">
        <f>EXP(-LN(2)/25)*AV62+(1-EXP(-LN(2)/25))/(LN(2)/25)*Calculateur!AQ63*Calculateur!AS63*VLOOKUP('Données projet'!$B$10,Paramètres!$A$1:$I$89,3,0)*0.475*44/12</f>
        <v>39.933108444981279</v>
      </c>
      <c r="AW63" s="21">
        <f>EXP(-LN(2)/2)*AW62+(1-EXP(-LN(2)/2))/(LN(2)/2)*AQ63*AT63*VLOOKUP('Données projet'!$B$10,Paramètres!$A$1:$I$89,3,0)*0.475*44/12</f>
        <v>7.5800616537435469E-7</v>
      </c>
      <c r="AX63" s="21">
        <f t="shared" si="6"/>
        <v>116.51146103240657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754</v>
      </c>
      <c r="BB63" s="12">
        <f>VLOOKUP(A63,'Données projet'!$A$87:$I$107,9,0)</f>
        <v>12.2</v>
      </c>
      <c r="BC63" s="12">
        <f t="array" ref="BC63">INDEX(BB:BB,MIN(IF(ISNUMBER(BB63:BB259),ROW(BB63:BB259),"")))</f>
        <v>12.2</v>
      </c>
      <c r="BD63" s="12">
        <f>IF('Données projet'!$A$88&gt;35,BD62+BC63-BL62,IF(A63&lt;'Données projet'!$A$88,$BA$205^A63,IF(A63='Données projet'!$A$88,'Données projet'!$B$88,BD62+BC63-BL62)))</f>
        <v>753.99999999999966</v>
      </c>
      <c r="BE63" s="13">
        <f>BD63*VLOOKUP('Données projet'!$B$11,Paramètres!$A$1:$I$89,3,0)*VLOOKUP('Données projet'!$B$11,Paramètres!$A$1:$I$89,5,0)</f>
        <v>421.48599999999982</v>
      </c>
      <c r="BF63" s="13">
        <f t="shared" si="37"/>
        <v>96.119269055816147</v>
      </c>
      <c r="BG63" s="20">
        <f t="shared" si="7"/>
        <v>901.49584360554616</v>
      </c>
      <c r="BH63" s="59">
        <f t="shared" si="8"/>
        <v>1194.8291769388795</v>
      </c>
      <c r="BI63" s="59">
        <f ca="1">AVERAGE(OFFSET($BH$3,0,0,'Données projet'!$E$11+1,1))-AVERAGE(OFFSET($H$3,0,0,'Données projet'!$E$11+1,1))</f>
        <v>490.96084572840579</v>
      </c>
      <c r="BJ63" s="59">
        <f t="shared" si="38"/>
        <v>597.91658789908263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0.55000000000000004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110.43722951808651</v>
      </c>
      <c r="BQ63" s="21">
        <f>EXP(-LN(2)/25)*BQ62+(1-EXP(-LN(2)/25))/(LN(2)/25)*Calculateur!BL63*Calculateur!BN63*VLOOKUP('Données projet'!$B$11,Paramètres!$A$1:$I$89,3,0)*0.475*44/12</f>
        <v>25.150925710022467</v>
      </c>
      <c r="BR63" s="21">
        <f>EXP(-LN(2)/2)*BR62+(1-EXP(-LN(2)/2))/(LN(2)/2)*BL63*BO63*VLOOKUP('Données projet'!$B$11,Paramètres!$A$1:$I$89,3,0)*0.475*44/12</f>
        <v>2.5954692588466344E-5</v>
      </c>
      <c r="BS63" s="22">
        <f t="shared" si="9"/>
        <v>135.58818118280155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959</v>
      </c>
      <c r="BW63" s="12">
        <f>VLOOKUP(A63,'Données projet'!$A$113:$I$133,9,0)</f>
        <v>23.8</v>
      </c>
      <c r="BX63" s="12">
        <f t="array" ref="BX63">INDEX(BW:BW,MIN(IF(ISNUMBER(BW63:BW259),ROW(BW63:BW259),"")))</f>
        <v>23.8</v>
      </c>
      <c r="BY63" s="12">
        <f>IF('Données projet'!$A$114&gt;35,BY62+BX63-CG62,IF(A63&lt;'Données projet'!$A$114,$BV$205^A63,IF(A63='Données projet'!$A$114,'Données projet'!$B$114,BY62+BX63-CG62)))</f>
        <v>958.99999999999989</v>
      </c>
      <c r="BZ63" s="13">
        <f>BY63*VLOOKUP('Données projet'!$B$12,Paramètres!$A$1:$I$89,3,0)*VLOOKUP('Données projet'!$B$12,Paramètres!$A$1:$I$89,5,0)</f>
        <v>436.34499999999991</v>
      </c>
      <c r="CA63" s="13">
        <f t="shared" si="39"/>
        <v>99.107348270597839</v>
      </c>
      <c r="CB63" s="20">
        <f t="shared" si="10"/>
        <v>932.57950657129106</v>
      </c>
      <c r="CC63" s="59">
        <f t="shared" si="11"/>
        <v>1225.9128399046244</v>
      </c>
      <c r="CD63" s="59">
        <f ca="1">AVERAGE(OFFSET($CC$3,0,0,'Données projet'!$E$12+1,1))-AVERAGE(OFFSET($H$3,0,0,'Données projet'!$E$12+1,1))</f>
        <v>516.24288578650703</v>
      </c>
      <c r="CE63" s="59">
        <f t="shared" si="40"/>
        <v>423.99471649102406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52</v>
      </c>
      <c r="CH63" s="16">
        <f>IF(ISNA(VLOOKUP(A63,'Données projet'!$A$113:$I$133,5,0)),0%,VLOOKUP(A63,'Données projet'!$A$113:$I$133,5,0)*VLOOKUP('Données projet'!$B$12,Paramètres!$A$1:$I$89,7,0))</f>
        <v>0.55000000000000004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113.46267630078229</v>
      </c>
      <c r="CL63" s="21">
        <f>EXP(-LN(2)/25)*CL62+(1-EXP(-LN(2)/25))/(LN(2)/25)*Calculateur!CG63*Calculateur!CI63*VLOOKUP('Données projet'!$B$12,Paramètres!$A$1:$I$89,3,0)*0.475*44/12</f>
        <v>37.07422536596782</v>
      </c>
      <c r="CM63" s="21">
        <f>EXP(-LN(2)/2)*CM62+(1-EXP(-LN(2)/2))/(LN(2)/2)*CG63*CJ63*VLOOKUP('Données projet'!$B$12,Paramètres!$A$1:$I$89,3,0)*0.475*44/12</f>
        <v>4.342522104192048E-7</v>
      </c>
      <c r="CN63" s="22">
        <f t="shared" si="12"/>
        <v>150.53690210100231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773</v>
      </c>
      <c r="CR63" s="12">
        <f>VLOOKUP(A63,'Données projet'!$A$139:$I$159,9,0)</f>
        <v>19.600000000000001</v>
      </c>
      <c r="CS63" s="12">
        <f t="array" ref="CS63">INDEX(CR:CR,MIN(IF(ISNUMBER(CR63:CR259),ROW(CR63:CR259),"")))</f>
        <v>19.600000000000001</v>
      </c>
      <c r="CT63" s="12">
        <f>IF('Données projet'!$A$140&gt;35,CT62+CS63-DB62,IF(A63&lt;'Données projet'!$A$140,$CQ$205^A63,IF(A63='Données projet'!$A$140,'Données projet'!$B$140,CT62+CS63-DB62)))</f>
        <v>772.99999999999989</v>
      </c>
      <c r="CU63" s="17">
        <f>CT63*VLOOKUP('Données projet'!$B$13,Paramètres!$A$1:$I$89,3,0)*VLOOKUP('Données projet'!$B$13,Paramètres!$A$1:$I$89,5,0)</f>
        <v>351.71499999999997</v>
      </c>
      <c r="CV63" s="13">
        <f t="shared" si="41"/>
        <v>81.915547024959096</v>
      </c>
      <c r="CW63" s="20">
        <f t="shared" si="13"/>
        <v>755.23986940180373</v>
      </c>
      <c r="CX63" s="59">
        <f t="shared" si="14"/>
        <v>1048.5732027351371</v>
      </c>
      <c r="CY63" s="59">
        <f ca="1">AVERAGE(OFFSET($CX$3,0,0,'Données projet'!$E$13+1,1))-AVERAGE(OFFSET($H$3,0,0,'Données projet'!$E$13+1,1))</f>
        <v>404.52284278475219</v>
      </c>
      <c r="CZ63" s="59">
        <f t="shared" si="42"/>
        <v>325.2594475455378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42</v>
      </c>
      <c r="DC63" s="16">
        <f>IF(ISNA(VLOOKUP(A63,'Données projet'!$A$139:$I$159,5,0)),0%,VLOOKUP(A63,'Données projet'!$A$139:$I$159,5,0)*VLOOKUP('Données projet'!$B$13,Paramètres!$A$1:$I$89,7,0))</f>
        <v>0.55000000000000004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92.167978852262053</v>
      </c>
      <c r="DG63" s="21">
        <f>EXP(-LN(2)/25)*DG62+(1-EXP(-LN(2)/25))/(LN(2)/25)*Calculateur!DB63*Calculateur!DD63*VLOOKUP('Données projet'!$B$13,Paramètres!$A$1:$I$89,3,0)*0.475*44/12</f>
        <v>20.730666593315341</v>
      </c>
      <c r="DH63" s="21">
        <f>EXP(-LN(2)/2)*DH62+(1-EXP(-LN(2)/2))/(LN(2)/2)*DB63*DE63*VLOOKUP('Données projet'!$B$13,Paramètres!$A$1:$I$89,3,0)*0.475*44/12</f>
        <v>2.8986717249963757E-5</v>
      </c>
      <c r="DI63" s="22">
        <f t="shared" si="15"/>
        <v>112.89867443229464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263.71799999999979</v>
      </c>
      <c r="DQ63" s="13">
        <f t="shared" si="43"/>
        <v>63.514249203249541</v>
      </c>
      <c r="DR63" s="20">
        <f t="shared" si="16"/>
        <v>569.92950069565927</v>
      </c>
      <c r="DS63" s="59">
        <f t="shared" si="17"/>
        <v>863.26283402899253</v>
      </c>
      <c r="DT63" s="59">
        <f ca="1">AVERAGE(OFFSET($DS$3,0,0,'Données projet'!$E$14+1,1))-AVERAGE(OFFSET($H$3,0,0,'Données projet'!$E$14+1,1))</f>
        <v>317.76403063971492</v>
      </c>
      <c r="DU63" s="59">
        <f t="shared" si="44"/>
        <v>310.10458233575025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46.037352111879876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46.037352111879876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634</v>
      </c>
      <c r="EH63" s="12">
        <f>VLOOKUP(A63,'Données projet'!$A$191:$I$211,9,0)</f>
        <v>20</v>
      </c>
      <c r="EI63" s="12">
        <f t="array" ref="EI63">INDEX(EH:EH,MIN(IF(ISNUMBER(EH63:EH259),ROW(EH63:EH259),"")))</f>
        <v>20</v>
      </c>
      <c r="EJ63" s="12">
        <f>IF('Données projet'!$A$192&gt;35,EJ62+EI63-ER62,IF(A63&lt;'Données projet'!$A$192,$EG$205^A63,IF(A63='Données projet'!$A$192,'Données projet'!$B$192,EJ62+EI63-ER62)))</f>
        <v>633.99999999999989</v>
      </c>
      <c r="EK63" s="17">
        <f>EJ63*VLOOKUP('Données projet'!$B$15,Paramètres!$A$1:$I$89,3,0)*VLOOKUP('Données projet'!$B$15,Paramètres!$A$1:$I$89,5,0)</f>
        <v>296.71199999999993</v>
      </c>
      <c r="EL63" s="13">
        <f t="shared" si="45"/>
        <v>70.486730898987503</v>
      </c>
      <c r="EM63" s="20">
        <f t="shared" si="19"/>
        <v>639.53778964906974</v>
      </c>
      <c r="EN63" s="59">
        <f t="shared" si="20"/>
        <v>932.87112298240299</v>
      </c>
      <c r="EO63" s="59">
        <f ca="1">AVERAGE(OFFSET($EN$3,0,0,'Données projet'!$E$15+1,1))-AVERAGE(OFFSET($H$3,0,0,'Données projet'!$E$15+1,1))</f>
        <v>342.49944586217674</v>
      </c>
      <c r="EP63" s="59">
        <f t="shared" si="46"/>
        <v>282.29766600872563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53</v>
      </c>
      <c r="ES63" s="16">
        <f>IF(ISNA(VLOOKUP(A63,'Données projet'!$A$191:$I$211,5,0)),0%,VLOOKUP(A63,'Données projet'!$A$191:$I$211,5,0)*VLOOKUP('Données projet'!$B$15,Paramètres!$A$1:$I$89,7,0))</f>
        <v>0.55000000000000004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97.871387444061071</v>
      </c>
      <c r="EW63" s="21">
        <f>EXP(-LN(2)/25)*EW62+(1-EXP(-LN(2)/25))/(LN(2)/25)*Calculateur!ER63*Calculateur!ET63*VLOOKUP('Données projet'!$B$15,Paramètres!$A$1:$I$89,3,0)*0.475*44/12</f>
        <v>17.446067470738097</v>
      </c>
      <c r="EX63" s="21">
        <f>EXP(-LN(2)/2)*EX62+(1-EXP(-LN(2)/2))/(LN(2)/2)*ER63*EU63*VLOOKUP('Données projet'!$B$15,Paramètres!$A$1:$I$89,3,0)*0.475*44/12</f>
        <v>2.5266872179145177E-6</v>
      </c>
      <c r="EY63" s="22">
        <f t="shared" si="21"/>
        <v>115.31745744148638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577</v>
      </c>
      <c r="FC63" s="12">
        <f>VLOOKUP(A63,'Données projet'!$A$217:$I$237,9,0)</f>
        <v>18.2</v>
      </c>
      <c r="FD63" s="12">
        <f t="array" ref="FD63">INDEX(FC:FC,MIN(IF(ISNUMBER(FC63:FC259),ROW(FC63:FC259),"")))</f>
        <v>18.2</v>
      </c>
      <c r="FE63" s="12">
        <f>IF('Données projet'!$A$218&gt;35,FE62+FD63-FM62,IF(A63&lt;'Données projet'!$A$218,$FB$205^A63,IF(A63='Données projet'!$A$218,'Données projet'!$B$218,FE62+FD63-FM62)))</f>
        <v>576.99999999999977</v>
      </c>
      <c r="FF63" s="17">
        <f>FE63*VLOOKUP('Données projet'!$B$16,Paramètres!$A$1:$I$89,3,0)*VLOOKUP('Données projet'!$B$16,Paramètres!$A$1:$I$89,5,0)</f>
        <v>270.03599999999989</v>
      </c>
      <c r="FG63" s="13">
        <f t="shared" si="47"/>
        <v>64.856909337133416</v>
      </c>
      <c r="FH63" s="20">
        <f t="shared" si="22"/>
        <v>583.27181709550712</v>
      </c>
      <c r="FI63" s="59">
        <f t="shared" si="23"/>
        <v>876.60515042884049</v>
      </c>
      <c r="FJ63" s="59">
        <f ca="1">AVERAGE(OFFSET($FI$3,0,0,'Données projet'!$E$16+1,1))-AVERAGE(OFFSET($H$3,0,0,'Données projet'!$E$16+1,1))</f>
        <v>304.29617570272939</v>
      </c>
      <c r="FK63" s="59">
        <f t="shared" si="48"/>
        <v>246.20695736161576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50</v>
      </c>
      <c r="FN63" s="16">
        <f>IF(ISNA(VLOOKUP(A63,'Données projet'!$A$217:$I$237,5,0)),0%,VLOOKUP(A63,'Données projet'!$A$217:$I$237,5,0)*VLOOKUP('Données projet'!$B$16,Paramètres!$A$1:$I$89,7,0))</f>
        <v>0.55000000000000004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77.15316788196769</v>
      </c>
      <c r="FR63" s="21">
        <f>EXP(-LN(2)/25)*FR62+(1-EXP(-LN(2)/25))/(LN(2)/25)*Calculateur!FM63*Calculateur!FO63*VLOOKUP('Données projet'!$B$16,Paramètres!$A$1:$I$89,3,0)*0.475*44/12</f>
        <v>17.81357244871479</v>
      </c>
      <c r="FS63" s="21">
        <f>EXP(-LN(2)/2)*FS62+(1-EXP(-LN(2)/2))/(LN(2)/2)*FM63*FP63*VLOOKUP('Données projet'!$B$16,Paramètres!$A$1:$I$89,3,0)*0.475*44/12</f>
        <v>1.2006205113670185E-4</v>
      </c>
      <c r="FT63" s="22">
        <f t="shared" si="24"/>
        <v>94.966860392733622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468</v>
      </c>
      <c r="FX63" s="12">
        <f>VLOOKUP(A63,'Données projet'!$A$243:$I$263,9,0)</f>
        <v>13.6</v>
      </c>
      <c r="FY63" s="12">
        <f t="array" ref="FY63">INDEX(FX:FX,MIN(IF(ISNUMBER(FX63:FX259),ROW(FX63:FX259),"")))</f>
        <v>13.6</v>
      </c>
      <c r="FZ63" s="12">
        <f>IF('Données projet'!$A$244&gt;35,FZ62+FY63-GH62,IF(A63&lt;'Données projet'!$A$244,$FW$205^A63,IF(A63='Données projet'!$A$244,'Données projet'!$B$244,FZ62+FY63-GH62)))</f>
        <v>468.00000000000023</v>
      </c>
      <c r="GA63" s="17">
        <f>FZ63*VLOOKUP('Données projet'!$B$17,Paramètres!$A$1:$I$89,3,0)*VLOOKUP('Données projet'!$B$17,Paramètres!$A$1:$I$89,5,0)</f>
        <v>279.86400000000015</v>
      </c>
      <c r="GB63" s="13">
        <f t="shared" si="49"/>
        <v>66.938267358965064</v>
      </c>
      <c r="GC63" s="20">
        <f t="shared" si="25"/>
        <v>604.01394898353101</v>
      </c>
      <c r="GD63" s="59">
        <f t="shared" si="26"/>
        <v>897.34728231686427</v>
      </c>
      <c r="GE63" s="59">
        <f ca="1">AVERAGE(OFFSET($GD$3,0,0,'Données projet'!$E$17+1,1))-AVERAGE(OFFSET($H$3,0,0,'Données projet'!$E$17+1,1))</f>
        <v>333.16166938019586</v>
      </c>
      <c r="GF63" s="59">
        <f t="shared" si="50"/>
        <v>286.07945871455388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33</v>
      </c>
      <c r="GI63" s="16">
        <f>IF(ISNA(VLOOKUP(A63,'Données projet'!$A$243:$I$263,5,0)),0%,VLOOKUP(A63,'Données projet'!$A$243:$I$263,5,0)*VLOOKUP('Données projet'!$B$17,Paramètres!$A$1:$I$89,7,0))</f>
        <v>0.45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72.673624742119529</v>
      </c>
      <c r="GM63" s="21">
        <f>EXP(-LN(2)/25)*GM62+(1-EXP(-LN(2)/25))/(LN(2)/25)*Calculateur!GH63*Calculateur!GJ63*VLOOKUP('Données projet'!$B$17,Paramètres!$A$1:$I$89,3,0)*0.475*44/12</f>
        <v>14.18594375145876</v>
      </c>
      <c r="GN63" s="21">
        <f>EXP(-LN(2)/2)*GN62+(1-EXP(-LN(2)/2))/(LN(2)/2)*GH63*GK63*VLOOKUP('Données projet'!$B$17,Paramètres!$A$1:$I$89,3,0)*0.475*44/12</f>
        <v>2.7119776138949164E-5</v>
      </c>
      <c r="GO63" s="21">
        <f t="shared" si="27"/>
        <v>86.859595613354429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413</v>
      </c>
      <c r="GS63" s="12">
        <f>VLOOKUP(A63,'Données projet'!$A$269:$I$289,9,0)</f>
        <v>12.4</v>
      </c>
      <c r="GT63" s="12">
        <f t="array" ref="GT63">INDEX(GS:GS,MIN(IF(ISNUMBER(GS63:GS259),ROW(GS63:GS259),"")))</f>
        <v>12.4</v>
      </c>
      <c r="GU63" s="12">
        <f>IF('Données projet'!$A$270&gt;35,GU62+GT63-HC62,IF(A63&lt;'Données projet'!$A$270,$GR$205^A63,IF(A63='Données projet'!$A$270,'Données projet'!$B$270,GU62+GT63-HC62)))</f>
        <v>412.99999999999955</v>
      </c>
      <c r="GV63" s="17">
        <f>GU63*VLOOKUP('Données projet'!$B$18,Paramètres!$A$1:$I$89,3,0)*VLOOKUP('Données projet'!$B$18,Paramètres!$A$1:$I$89,5,0)</f>
        <v>246.97399999999973</v>
      </c>
      <c r="GW63" s="13">
        <f t="shared" si="51"/>
        <v>59.937509960346993</v>
      </c>
      <c r="GX63" s="20">
        <f t="shared" si="28"/>
        <v>534.5375465142705</v>
      </c>
      <c r="GY63" s="59">
        <f t="shared" si="29"/>
        <v>827.87087984760387</v>
      </c>
      <c r="GZ63" s="59">
        <f ca="1">AVERAGE(OFFSET($GY$3,0,0,'Données projet'!$E$18+1,1))-AVERAGE(OFFSET($H$3,0,0,'Données projet'!$E$18+1,1))</f>
        <v>288.41846134875794</v>
      </c>
      <c r="HA63" s="59">
        <f t="shared" si="52"/>
        <v>248.93951719818972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30</v>
      </c>
      <c r="HD63" s="16">
        <f>IF(ISNA(VLOOKUP(A63,'Données projet'!$A$269:$I$289,5,0)),0%,VLOOKUP(A63,'Données projet'!$A$269:$I$289,5,0)*VLOOKUP('Données projet'!$B$18,Paramètres!$A$1:$I$89,7,0))</f>
        <v>0.45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63.78387855784117</v>
      </c>
      <c r="HH63" s="21">
        <f>EXP(-LN(2)/25)*HH62+(1-EXP(-LN(2)/25))/(LN(2)/25)*Calculateur!HC63*Calculateur!HE63*VLOOKUP('Données projet'!$B$18,Paramètres!$A$1:$I$89,3,0)*0.475*44/12</f>
        <v>12.159380358393225</v>
      </c>
      <c r="HI63" s="21">
        <f>EXP(-LN(2)/2)*HI62+(1-EXP(-LN(2)/2))/(LN(2)/2)*HC63*HF63*VLOOKUP('Données projet'!$B$18,Paramètres!$A$1:$I$89,3,0)*0.475*44/12</f>
        <v>1.4851305980853138E-5</v>
      </c>
      <c r="HJ63" s="22">
        <f t="shared" si="30"/>
        <v>75.943273767540376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269.64423257646359</v>
      </c>
      <c r="T64" s="59">
        <f t="shared" si="34"/>
        <v>161.0819079811821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42.074457549837625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42.074457549837625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401</v>
      </c>
      <c r="AJ64" s="13">
        <f>AI64*VLOOKUP('Données projet'!$B$10,Paramètres!$A$1:$I$89,3,0)*VLOOKUP('Données projet'!$B$10,Paramètres!$A$1:$I$89,5,0)</f>
        <v>250.22399999999999</v>
      </c>
      <c r="AK64" s="13">
        <f t="shared" si="35"/>
        <v>60.633904580527918</v>
      </c>
      <c r="AL64" s="20">
        <f t="shared" si="4"/>
        <v>541.41085047775289</v>
      </c>
      <c r="AM64" s="59">
        <f t="shared" si="5"/>
        <v>834.74418381108626</v>
      </c>
      <c r="AN64" s="59">
        <f ca="1">AVERAGE(OFFSET($AM$3,0,0,'Données projet'!$E$10+1,1))-AVERAGE(OFFSET($H$3,0,0,'Données projet'!$E$10+1,1))</f>
        <v>269.77739619445515</v>
      </c>
      <c r="AO64" s="59">
        <f t="shared" si="36"/>
        <v>347.56964743629885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75.07669705822677</v>
      </c>
      <c r="AV64" s="21">
        <f>EXP(-LN(2)/25)*AV63+(1-EXP(-LN(2)/25))/(LN(2)/25)*Calculateur!AQ64*Calculateur!AS64*VLOOKUP('Données projet'!$B$10,Paramètres!$A$1:$I$89,3,0)*0.475*44/12</f>
        <v>38.841135494562359</v>
      </c>
      <c r="AW64" s="21">
        <f>EXP(-LN(2)/2)*AW63+(1-EXP(-LN(2)/2))/(LN(2)/2)*AQ64*AT64*VLOOKUP('Données projet'!$B$10,Paramètres!$A$1:$I$89,3,0)*0.475*44/12</f>
        <v>5.3599129971741777E-7</v>
      </c>
      <c r="AX64" s="21">
        <f t="shared" si="6"/>
        <v>113.91783308878043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</v>
      </c>
      <c r="BD64" s="12">
        <f>IF('Données projet'!$A$88&gt;35,BD63+BC64-BL63,IF(A64&lt;'Données projet'!$A$88,$BA$205^A64,IF(A64='Données projet'!$A$88,'Données projet'!$B$88,BD63+BC64-BL63)))</f>
        <v>728.99999999999966</v>
      </c>
      <c r="BE64" s="13">
        <f>BD64*VLOOKUP('Données projet'!$B$11,Paramètres!$A$1:$I$89,3,0)*VLOOKUP('Données projet'!$B$11,Paramètres!$A$1:$I$89,5,0)</f>
        <v>407.51099999999985</v>
      </c>
      <c r="BF64" s="13">
        <f t="shared" si="37"/>
        <v>93.297752590617137</v>
      </c>
      <c r="BG64" s="20">
        <f t="shared" si="7"/>
        <v>872.24191076199133</v>
      </c>
      <c r="BH64" s="59">
        <f t="shared" si="8"/>
        <v>1165.5752440953247</v>
      </c>
      <c r="BI64" s="59">
        <f ca="1">AVERAGE(OFFSET($BH$3,0,0,'Données projet'!$E$11+1,1))-AVERAGE(OFFSET($H$3,0,0,'Données projet'!$E$11+1,1))</f>
        <v>490.96084572840579</v>
      </c>
      <c r="BJ64" s="59">
        <f t="shared" si="38"/>
        <v>597.91658789908263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108.27162280729559</v>
      </c>
      <c r="BQ64" s="21">
        <f>EXP(-LN(2)/25)*BQ63+(1-EXP(-LN(2)/25))/(LN(2)/25)*Calculateur!BL64*Calculateur!BN64*VLOOKUP('Données projet'!$B$11,Paramètres!$A$1:$I$89,3,0)*0.475*44/12</f>
        <v>24.463172323852202</v>
      </c>
      <c r="BR64" s="21">
        <f>EXP(-LN(2)/2)*BR63+(1-EXP(-LN(2)/2))/(LN(2)/2)*BL64*BO64*VLOOKUP('Données projet'!$B$11,Paramètres!$A$1:$I$89,3,0)*0.475*44/12</f>
        <v>1.8352739132916777E-5</v>
      </c>
      <c r="BS64" s="22">
        <f t="shared" si="9"/>
        <v>132.73481348388694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20.399999999999999</v>
      </c>
      <c r="BY64" s="12">
        <f>IF('Données projet'!$A$114&gt;35,BY63+BX64-CG63,IF(A64&lt;'Données projet'!$A$114,$BV$205^A64,IF(A64='Données projet'!$A$114,'Données projet'!$B$114,BY63+BX64-CG63)))</f>
        <v>927.39999999999986</v>
      </c>
      <c r="BZ64" s="13">
        <f>BY64*VLOOKUP('Données projet'!$B$12,Paramètres!$A$1:$I$89,3,0)*VLOOKUP('Données projet'!$B$12,Paramètres!$A$1:$I$89,5,0)</f>
        <v>421.96699999999993</v>
      </c>
      <c r="CA64" s="13">
        <f t="shared" si="39"/>
        <v>96.216185898117516</v>
      </c>
      <c r="CB64" s="20">
        <f t="shared" si="10"/>
        <v>902.50238210588793</v>
      </c>
      <c r="CC64" s="59">
        <f t="shared" si="11"/>
        <v>1195.8357154392213</v>
      </c>
      <c r="CD64" s="59">
        <f ca="1">AVERAGE(OFFSET($CC$3,0,0,'Données projet'!$E$12+1,1))-AVERAGE(OFFSET($H$3,0,0,'Données projet'!$E$12+1,1))</f>
        <v>516.24288578650703</v>
      </c>
      <c r="CE64" s="59">
        <f t="shared" si="40"/>
        <v>423.99471649102406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111.23774242392302</v>
      </c>
      <c r="CL64" s="21">
        <f>EXP(-LN(2)/25)*CL63+(1-EXP(-LN(2)/25))/(LN(2)/25)*Calculateur!CG64*Calculateur!CI64*VLOOKUP('Données projet'!$B$12,Paramètres!$A$1:$I$89,3,0)*0.475*44/12</f>
        <v>36.060428723686655</v>
      </c>
      <c r="CM64" s="21">
        <f>EXP(-LN(2)/2)*CM63+(1-EXP(-LN(2)/2))/(LN(2)/2)*CG64*CJ64*VLOOKUP('Données projet'!$B$12,Paramètres!$A$1:$I$89,3,0)*0.475*44/12</f>
        <v>3.0706268273266723E-7</v>
      </c>
      <c r="CN64" s="22">
        <f t="shared" si="12"/>
        <v>147.29817145467237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16.399999999999999</v>
      </c>
      <c r="CT64" s="12">
        <f>IF('Données projet'!$A$140&gt;35,CT63+CS64-DB63,IF(A64&lt;'Données projet'!$A$140,$CQ$205^A64,IF(A64='Données projet'!$A$140,'Données projet'!$B$140,CT63+CS64-DB63)))</f>
        <v>747.39999999999986</v>
      </c>
      <c r="CU64" s="17">
        <f>CT64*VLOOKUP('Données projet'!$B$13,Paramètres!$A$1:$I$89,3,0)*VLOOKUP('Données projet'!$B$13,Paramètres!$A$1:$I$89,5,0)</f>
        <v>340.06699999999989</v>
      </c>
      <c r="CV64" s="13">
        <f t="shared" si="41"/>
        <v>79.513788887248765</v>
      </c>
      <c r="CW64" s="20">
        <f t="shared" si="13"/>
        <v>730.76987397862467</v>
      </c>
      <c r="CX64" s="59">
        <f t="shared" si="14"/>
        <v>1024.1032073119579</v>
      </c>
      <c r="CY64" s="59">
        <f ca="1">AVERAGE(OFFSET($CX$3,0,0,'Données projet'!$E$13+1,1))-AVERAGE(OFFSET($H$3,0,0,'Données projet'!$E$13+1,1))</f>
        <v>404.52284278475219</v>
      </c>
      <c r="CZ64" s="59">
        <f t="shared" si="42"/>
        <v>325.2594475455378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90.360621003885328</v>
      </c>
      <c r="DG64" s="21">
        <f>EXP(-LN(2)/25)*DG63+(1-EXP(-LN(2)/25))/(LN(2)/25)*Calculateur!DB64*Calculateur!DD64*VLOOKUP('Données projet'!$B$13,Paramètres!$A$1:$I$89,3,0)*0.475*44/12</f>
        <v>20.163785425142759</v>
      </c>
      <c r="DH64" s="21">
        <f>EXP(-LN(2)/2)*DH63+(1-EXP(-LN(2)/2))/(LN(2)/2)*DB64*DE64*VLOOKUP('Données projet'!$B$13,Paramètres!$A$1:$I$89,3,0)*0.475*44/12</f>
        <v>2.0496704331786445E-5</v>
      </c>
      <c r="DI64" s="22">
        <f t="shared" si="15"/>
        <v>110.52442692573243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255.53735999999981</v>
      </c>
      <c r="DQ64" s="13">
        <f t="shared" si="43"/>
        <v>61.770167071533798</v>
      </c>
      <c r="DR64" s="20">
        <f t="shared" si="16"/>
        <v>552.64394298292098</v>
      </c>
      <c r="DS64" s="59">
        <f t="shared" si="17"/>
        <v>845.97727631625435</v>
      </c>
      <c r="DT64" s="59">
        <f ca="1">AVERAGE(OFFSET($DS$3,0,0,'Données projet'!$E$14+1,1))-AVERAGE(OFFSET($H$3,0,0,'Données projet'!$E$14+1,1))</f>
        <v>317.76403063971492</v>
      </c>
      <c r="DU64" s="59">
        <f t="shared" si="44"/>
        <v>310.10458233575025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45.134587716978032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45.134587716978032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18.600000000000001</v>
      </c>
      <c r="EJ64" s="12">
        <f>IF('Données projet'!$A$192&gt;35,EJ63+EI64-ER63,IF(A64&lt;'Données projet'!$A$192,$EG$205^A64,IF(A64='Données projet'!$A$192,'Données projet'!$B$192,EJ63+EI64-ER63)))</f>
        <v>599.59999999999991</v>
      </c>
      <c r="EK64" s="17">
        <f>EJ64*VLOOKUP('Données projet'!$B$15,Paramètres!$A$1:$I$89,3,0)*VLOOKUP('Données projet'!$B$15,Paramètres!$A$1:$I$89,5,0)</f>
        <v>280.61279999999999</v>
      </c>
      <c r="EL64" s="13">
        <f t="shared" si="45"/>
        <v>67.096494655110604</v>
      </c>
      <c r="EM64" s="20">
        <f t="shared" si="19"/>
        <v>605.59368819098427</v>
      </c>
      <c r="EN64" s="59">
        <f t="shared" si="20"/>
        <v>898.92702152431752</v>
      </c>
      <c r="EO64" s="59">
        <f ca="1">AVERAGE(OFFSET($EN$3,0,0,'Données projet'!$E$15+1,1))-AVERAGE(OFFSET($H$3,0,0,'Données projet'!$E$15+1,1))</f>
        <v>342.49944586217674</v>
      </c>
      <c r="EP64" s="59">
        <f t="shared" si="46"/>
        <v>282.29766600872563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95.952189231934923</v>
      </c>
      <c r="EW64" s="21">
        <f>EXP(-LN(2)/25)*EW63+(1-EXP(-LN(2)/25))/(LN(2)/25)*Calculateur!ER64*Calculateur!ET64*VLOOKUP('Données projet'!$B$15,Paramètres!$A$1:$I$89,3,0)*0.475*44/12</f>
        <v>16.969003838301948</v>
      </c>
      <c r="EX64" s="21">
        <f>EXP(-LN(2)/2)*EX63+(1-EXP(-LN(2)/2))/(LN(2)/2)*ER64*EU64*VLOOKUP('Données projet'!$B$15,Paramètres!$A$1:$I$89,3,0)*0.475*44/12</f>
        <v>1.7866376657247274E-6</v>
      </c>
      <c r="EY64" s="22">
        <f t="shared" si="21"/>
        <v>112.92119485687454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16.8</v>
      </c>
      <c r="FE64" s="12">
        <f>IF('Données projet'!$A$218&gt;35,FE63+FD64-FM63,IF(A64&lt;'Données projet'!$A$218,$FB$205^A64,IF(A64='Données projet'!$A$218,'Données projet'!$B$218,FE63+FD64-FM63)))</f>
        <v>543.79999999999973</v>
      </c>
      <c r="FF64" s="17">
        <f>FE64*VLOOKUP('Données projet'!$B$16,Paramètres!$A$1:$I$89,3,0)*VLOOKUP('Données projet'!$B$16,Paramètres!$A$1:$I$89,5,0)</f>
        <v>254.49839999999986</v>
      </c>
      <c r="FG64" s="13">
        <f t="shared" si="47"/>
        <v>61.548203442299595</v>
      </c>
      <c r="FH64" s="20">
        <f t="shared" si="22"/>
        <v>550.44783432867155</v>
      </c>
      <c r="FI64" s="59">
        <f t="shared" si="23"/>
        <v>843.78116766200492</v>
      </c>
      <c r="FJ64" s="59">
        <f ca="1">AVERAGE(OFFSET($FI$3,0,0,'Données projet'!$E$16+1,1))-AVERAGE(OFFSET($H$3,0,0,'Données projet'!$E$16+1,1))</f>
        <v>304.29617570272939</v>
      </c>
      <c r="FK64" s="59">
        <f t="shared" si="48"/>
        <v>246.20695736161576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75.640241318588039</v>
      </c>
      <c r="FR64" s="21">
        <f>EXP(-LN(2)/25)*FR63+(1-EXP(-LN(2)/25))/(LN(2)/25)*Calculateur!FM64*Calculateur!FO64*VLOOKUP('Données projet'!$B$16,Paramètres!$A$1:$I$89,3,0)*0.475*44/12</f>
        <v>17.326459373329623</v>
      </c>
      <c r="FS64" s="21">
        <f>EXP(-LN(2)/2)*FS63+(1-EXP(-LN(2)/2))/(LN(2)/2)*FM64*FP64*VLOOKUP('Données projet'!$B$16,Paramètres!$A$1:$I$89,3,0)*0.475*44/12</f>
        <v>8.4896690521927922E-5</v>
      </c>
      <c r="FT64" s="22">
        <f t="shared" si="24"/>
        <v>92.96678558860819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12.6</v>
      </c>
      <c r="FZ64" s="12">
        <f>IF('Données projet'!$A$244&gt;35,FZ63+FY64-GH63,IF(A64&lt;'Données projet'!$A$244,$FW$205^A64,IF(A64='Données projet'!$A$244,'Données projet'!$B$244,FZ63+FY64-GH63)))</f>
        <v>447.60000000000025</v>
      </c>
      <c r="GA64" s="17">
        <f>FZ64*VLOOKUP('Données projet'!$B$17,Paramètres!$A$1:$I$89,3,0)*VLOOKUP('Données projet'!$B$17,Paramètres!$A$1:$I$89,5,0)</f>
        <v>267.66480000000018</v>
      </c>
      <c r="GB64" s="13">
        <f t="shared" si="49"/>
        <v>64.353430642739738</v>
      </c>
      <c r="GC64" s="20">
        <f t="shared" si="25"/>
        <v>578.26508503610535</v>
      </c>
      <c r="GD64" s="59">
        <f t="shared" si="26"/>
        <v>871.5984183694386</v>
      </c>
      <c r="GE64" s="59">
        <f ca="1">AVERAGE(OFFSET($GD$3,0,0,'Données projet'!$E$17+1,1))-AVERAGE(OFFSET($H$3,0,0,'Données projet'!$E$17+1,1))</f>
        <v>333.16166938019586</v>
      </c>
      <c r="GF64" s="59">
        <f t="shared" si="50"/>
        <v>286.07945871455388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71.248539287460773</v>
      </c>
      <c r="GM64" s="21">
        <f>EXP(-LN(2)/25)*GM63+(1-EXP(-LN(2)/25))/(LN(2)/25)*Calculateur!GH64*Calculateur!GJ64*VLOOKUP('Données projet'!$B$17,Paramètres!$A$1:$I$89,3,0)*0.475*44/12</f>
        <v>13.79802837356876</v>
      </c>
      <c r="GN64" s="21">
        <f>EXP(-LN(2)/2)*GN63+(1-EXP(-LN(2)/2))/(LN(2)/2)*GH64*GK64*VLOOKUP('Données projet'!$B$17,Paramètres!$A$1:$I$89,3,0)*0.475*44/12</f>
        <v>1.9176577612112079E-5</v>
      </c>
      <c r="GO64" s="21">
        <f t="shared" si="27"/>
        <v>85.046586837607137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11.4</v>
      </c>
      <c r="GU64" s="12">
        <f>IF('Données projet'!$A$270&gt;35,GU63+GT64-HC63,IF(A64&lt;'Données projet'!$A$270,$GR$205^A64,IF(A64='Données projet'!$A$270,'Données projet'!$B$270,GU63+GT64-HC63)))</f>
        <v>394.39999999999952</v>
      </c>
      <c r="GV64" s="17">
        <f>GU64*VLOOKUP('Données projet'!$B$18,Paramètres!$A$1:$I$89,3,0)*VLOOKUP('Données projet'!$B$18,Paramètres!$A$1:$I$89,5,0)</f>
        <v>235.85119999999972</v>
      </c>
      <c r="GW64" s="13">
        <f t="shared" si="51"/>
        <v>57.545992055842966</v>
      </c>
      <c r="GX64" s="20">
        <f t="shared" si="28"/>
        <v>511.00010949725942</v>
      </c>
      <c r="GY64" s="59">
        <f t="shared" si="29"/>
        <v>804.33344283059273</v>
      </c>
      <c r="GZ64" s="59">
        <f ca="1">AVERAGE(OFFSET($GY$3,0,0,'Données projet'!$E$18+1,1))-AVERAGE(OFFSET($H$3,0,0,'Données projet'!$E$18+1,1))</f>
        <v>288.41846134875794</v>
      </c>
      <c r="HA64" s="59">
        <f t="shared" si="52"/>
        <v>248.93951719818972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62.533115603646344</v>
      </c>
      <c r="HH64" s="21">
        <f>EXP(-LN(2)/25)*HH63+(1-EXP(-LN(2)/25))/(LN(2)/25)*Calculateur!HC64*Calculateur!HE64*VLOOKUP('Données projet'!$B$18,Paramètres!$A$1:$I$89,3,0)*0.475*44/12</f>
        <v>11.826881463058939</v>
      </c>
      <c r="HI64" s="21">
        <f>EXP(-LN(2)/2)*HI63+(1-EXP(-LN(2)/2))/(LN(2)/2)*HC64*HF64*VLOOKUP('Données projet'!$B$18,Paramètres!$A$1:$I$89,3,0)*0.475*44/12</f>
        <v>1.0501459168537585E-5</v>
      </c>
      <c r="HJ64" s="22">
        <f t="shared" si="30"/>
        <v>74.360007568164463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269.64423257646359</v>
      </c>
      <c r="T65" s="59">
        <f t="shared" si="34"/>
        <v>161.0819079811821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41.249403100170419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41.249403100170419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401</v>
      </c>
      <c r="AJ65" s="13">
        <f>AI65*VLOOKUP('Données projet'!$B$10,Paramètres!$A$1:$I$89,3,0)*VLOOKUP('Données projet'!$B$10,Paramètres!$A$1:$I$89,5,0)</f>
        <v>250.22399999999999</v>
      </c>
      <c r="AK65" s="13">
        <f t="shared" si="35"/>
        <v>60.633904580527918</v>
      </c>
      <c r="AL65" s="20">
        <f t="shared" si="4"/>
        <v>541.41085047775289</v>
      </c>
      <c r="AM65" s="59">
        <f t="shared" si="5"/>
        <v>834.74418381108626</v>
      </c>
      <c r="AN65" s="59">
        <f ca="1">AVERAGE(OFFSET($AM$3,0,0,'Données projet'!$E$10+1,1))-AVERAGE(OFFSET($H$3,0,0,'Données projet'!$E$10+1,1))</f>
        <v>269.77739619445515</v>
      </c>
      <c r="AO65" s="59">
        <f t="shared" si="36"/>
        <v>347.56964743629885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73.604488821178535</v>
      </c>
      <c r="AV65" s="21">
        <f>EXP(-LN(2)/25)*AV64+(1-EXP(-LN(2)/25))/(LN(2)/25)*Calculateur!AQ65*Calculateur!AS65*VLOOKUP('Données projet'!$B$10,Paramètres!$A$1:$I$89,3,0)*0.475*44/12</f>
        <v>37.779022601897005</v>
      </c>
      <c r="AW65" s="21">
        <f>EXP(-LN(2)/2)*AW64+(1-EXP(-LN(2)/2))/(LN(2)/2)*AQ65*AT65*VLOOKUP('Données projet'!$B$10,Paramètres!$A$1:$I$89,3,0)*0.475*44/12</f>
        <v>3.7900308268717734E-7</v>
      </c>
      <c r="AX65" s="21">
        <f t="shared" si="6"/>
        <v>111.38351180207862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</v>
      </c>
      <c r="BD65" s="12">
        <f>IF('Données projet'!$A$88&gt;35,BD64+BC65-BL64,IF(A65&lt;'Données projet'!$A$88,$BA$205^A65,IF(A65='Données projet'!$A$88,'Données projet'!$B$88,BD64+BC65-BL64)))</f>
        <v>738.99999999999966</v>
      </c>
      <c r="BE65" s="13">
        <f>BD65*VLOOKUP('Données projet'!$B$11,Paramètres!$A$1:$I$89,3,0)*VLOOKUP('Données projet'!$B$11,Paramètres!$A$1:$I$89,5,0)</f>
        <v>413.10099999999983</v>
      </c>
      <c r="BF65" s="13">
        <f t="shared" si="37"/>
        <v>94.427689670462357</v>
      </c>
      <c r="BG65" s="20">
        <f t="shared" si="7"/>
        <v>883.94580117605494</v>
      </c>
      <c r="BH65" s="59">
        <f t="shared" si="8"/>
        <v>1177.2791345093883</v>
      </c>
      <c r="BI65" s="59">
        <f ca="1">AVERAGE(OFFSET($BH$3,0,0,'Données projet'!$E$11+1,1))-AVERAGE(OFFSET($H$3,0,0,'Données projet'!$E$11+1,1))</f>
        <v>490.96084572840579</v>
      </c>
      <c r="BJ65" s="59">
        <f t="shared" si="38"/>
        <v>597.91658789908263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106.1484823232136</v>
      </c>
      <c r="BQ65" s="21">
        <f>EXP(-LN(2)/25)*BQ64+(1-EXP(-LN(2)/25))/(LN(2)/25)*Calculateur!BL65*Calculateur!BN65*VLOOKUP('Données projet'!$B$11,Paramètres!$A$1:$I$89,3,0)*0.475*44/12</f>
        <v>23.794225590194142</v>
      </c>
      <c r="BR65" s="21">
        <f>EXP(-LN(2)/2)*BR64+(1-EXP(-LN(2)/2))/(LN(2)/2)*BL65*BO65*VLOOKUP('Données projet'!$B$11,Paramètres!$A$1:$I$89,3,0)*0.475*44/12</f>
        <v>1.2977346294233172E-5</v>
      </c>
      <c r="BS65" s="22">
        <f t="shared" si="9"/>
        <v>129.94272089075403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20.399999999999999</v>
      </c>
      <c r="BY65" s="12">
        <f>IF('Données projet'!$A$114&gt;35,BY64+BX65-CG64,IF(A65&lt;'Données projet'!$A$114,$BV$205^A65,IF(A65='Données projet'!$A$114,'Données projet'!$B$114,BY64+BX65-CG64)))</f>
        <v>947.79999999999984</v>
      </c>
      <c r="BZ65" s="13">
        <f>BY65*VLOOKUP('Données projet'!$B$12,Paramètres!$A$1:$I$89,3,0)*VLOOKUP('Données projet'!$B$12,Paramètres!$A$1:$I$89,5,0)</f>
        <v>431.24899999999991</v>
      </c>
      <c r="CA65" s="13">
        <f t="shared" si="39"/>
        <v>98.083920111564012</v>
      </c>
      <c r="CB65" s="20">
        <f t="shared" si="10"/>
        <v>921.92150252764043</v>
      </c>
      <c r="CC65" s="59">
        <f t="shared" si="11"/>
        <v>1215.2548358609738</v>
      </c>
      <c r="CD65" s="59">
        <f ca="1">AVERAGE(OFFSET($CC$3,0,0,'Données projet'!$E$12+1,1))-AVERAGE(OFFSET($H$3,0,0,'Données projet'!$E$12+1,1))</f>
        <v>516.24288578650703</v>
      </c>
      <c r="CE65" s="59">
        <f t="shared" si="40"/>
        <v>423.99471649102406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109.0564381433133</v>
      </c>
      <c r="CL65" s="21">
        <f>EXP(-LN(2)/25)*CL64+(1-EXP(-LN(2)/25))/(LN(2)/25)*Calculateur!CG65*Calculateur!CI65*VLOOKUP('Données projet'!$B$12,Paramètres!$A$1:$I$89,3,0)*0.475*44/12</f>
        <v>35.074354403901914</v>
      </c>
      <c r="CM65" s="21">
        <f>EXP(-LN(2)/2)*CM64+(1-EXP(-LN(2)/2))/(LN(2)/2)*CG65*CJ65*VLOOKUP('Données projet'!$B$12,Paramètres!$A$1:$I$89,3,0)*0.475*44/12</f>
        <v>2.171261052096024E-7</v>
      </c>
      <c r="CN65" s="22">
        <f t="shared" si="12"/>
        <v>144.13079276434132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16.399999999999999</v>
      </c>
      <c r="CT65" s="12">
        <f>IF('Données projet'!$A$140&gt;35,CT64+CS65-DB64,IF(A65&lt;'Données projet'!$A$140,$CQ$205^A65,IF(A65='Données projet'!$A$140,'Données projet'!$B$140,CT64+CS65-DB64)))</f>
        <v>763.79999999999984</v>
      </c>
      <c r="CU65" s="17">
        <f>CT65*VLOOKUP('Données projet'!$B$13,Paramètres!$A$1:$I$89,3,0)*VLOOKUP('Données projet'!$B$13,Paramètres!$A$1:$I$89,5,0)</f>
        <v>347.52899999999994</v>
      </c>
      <c r="CV65" s="13">
        <f t="shared" si="41"/>
        <v>81.053497060399295</v>
      </c>
      <c r="CW65" s="20">
        <f t="shared" si="13"/>
        <v>746.44784904686196</v>
      </c>
      <c r="CX65" s="59">
        <f t="shared" si="14"/>
        <v>1039.7811823801953</v>
      </c>
      <c r="CY65" s="59">
        <f ca="1">AVERAGE(OFFSET($CX$3,0,0,'Données projet'!$E$13+1,1))-AVERAGE(OFFSET($H$3,0,0,'Données projet'!$E$13+1,1))</f>
        <v>404.52284278475219</v>
      </c>
      <c r="CZ65" s="59">
        <f t="shared" si="42"/>
        <v>325.2594475455378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88.588704340535841</v>
      </c>
      <c r="DG65" s="21">
        <f>EXP(-LN(2)/25)*DG64+(1-EXP(-LN(2)/25))/(LN(2)/25)*Calculateur!DB65*Calculateur!DD65*VLOOKUP('Données projet'!$B$13,Paramètres!$A$1:$I$89,3,0)*0.475*44/12</f>
        <v>19.612405652324838</v>
      </c>
      <c r="DH65" s="21">
        <f>EXP(-LN(2)/2)*DH64+(1-EXP(-LN(2)/2))/(LN(2)/2)*DB65*DE65*VLOOKUP('Données projet'!$B$13,Paramètres!$A$1:$I$89,3,0)*0.475*44/12</f>
        <v>1.4493358624981879E-5</v>
      </c>
      <c r="DI65" s="22">
        <f t="shared" si="15"/>
        <v>108.2011244862193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260.27351999999979</v>
      </c>
      <c r="DQ65" s="13">
        <f t="shared" si="43"/>
        <v>62.780677798657884</v>
      </c>
      <c r="DR65" s="20">
        <f t="shared" si="16"/>
        <v>562.65272783266209</v>
      </c>
      <c r="DS65" s="59">
        <f t="shared" si="17"/>
        <v>855.98606116599535</v>
      </c>
      <c r="DT65" s="59">
        <f ca="1">AVERAGE(OFFSET($DS$3,0,0,'Données projet'!$E$14+1,1))-AVERAGE(OFFSET($H$3,0,0,'Données projet'!$E$14+1,1))</f>
        <v>317.76403063971492</v>
      </c>
      <c r="DU65" s="59">
        <f t="shared" si="44"/>
        <v>310.10458233575025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44.249525981228302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44.249525981228302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18.600000000000001</v>
      </c>
      <c r="EJ65" s="12">
        <f>IF('Données projet'!$A$192&gt;35,EJ64+EI65-ER64,IF(A65&lt;'Données projet'!$A$192,$EG$205^A65,IF(A65='Données projet'!$A$192,'Données projet'!$B$192,EJ64+EI65-ER64)))</f>
        <v>618.19999999999993</v>
      </c>
      <c r="EK65" s="17">
        <f>EJ65*VLOOKUP('Données projet'!$B$15,Paramètres!$A$1:$I$89,3,0)*VLOOKUP('Données projet'!$B$15,Paramètres!$A$1:$I$89,5,0)</f>
        <v>289.31759999999997</v>
      </c>
      <c r="EL65" s="13">
        <f t="shared" si="45"/>
        <v>68.932318451827797</v>
      </c>
      <c r="EM65" s="20">
        <f t="shared" si="19"/>
        <v>623.95194130359994</v>
      </c>
      <c r="EN65" s="59">
        <f t="shared" si="20"/>
        <v>917.28527463693331</v>
      </c>
      <c r="EO65" s="59">
        <f ca="1">AVERAGE(OFFSET($EN$3,0,0,'Données projet'!$E$15+1,1))-AVERAGE(OFFSET($H$3,0,0,'Données projet'!$E$15+1,1))</f>
        <v>342.49944586217674</v>
      </c>
      <c r="EP65" s="59">
        <f t="shared" si="46"/>
        <v>282.29766600872563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94.070625326153248</v>
      </c>
      <c r="EW65" s="21">
        <f>EXP(-LN(2)/25)*EW64+(1-EXP(-LN(2)/25))/(LN(2)/25)*Calculateur!ER65*Calculateur!ET65*VLOOKUP('Données projet'!$B$15,Paramètres!$A$1:$I$89,3,0)*0.475*44/12</f>
        <v>16.504985535982453</v>
      </c>
      <c r="EX65" s="21">
        <f>EXP(-LN(2)/2)*EX64+(1-EXP(-LN(2)/2))/(LN(2)/2)*ER65*EU65*VLOOKUP('Données projet'!$B$15,Paramètres!$A$1:$I$89,3,0)*0.475*44/12</f>
        <v>1.2633436089572589E-6</v>
      </c>
      <c r="EY65" s="22">
        <f t="shared" si="21"/>
        <v>110.57561212547931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16.8</v>
      </c>
      <c r="FE65" s="12">
        <f>IF('Données projet'!$A$218&gt;35,FE64+FD65-FM64,IF(A65&lt;'Données projet'!$A$218,$FB$205^A65,IF(A65='Données projet'!$A$218,'Données projet'!$B$218,FE64+FD65-FM64)))</f>
        <v>560.59999999999968</v>
      </c>
      <c r="FF65" s="17">
        <f>FE65*VLOOKUP('Données projet'!$B$16,Paramètres!$A$1:$I$89,3,0)*VLOOKUP('Données projet'!$B$16,Paramètres!$A$1:$I$89,5,0)</f>
        <v>262.36079999999987</v>
      </c>
      <c r="FG65" s="13">
        <f t="shared" si="47"/>
        <v>63.22534007495176</v>
      </c>
      <c r="FH65" s="20">
        <f t="shared" si="22"/>
        <v>567.06252729720734</v>
      </c>
      <c r="FI65" s="59">
        <f t="shared" si="23"/>
        <v>860.39586063054071</v>
      </c>
      <c r="FJ65" s="59">
        <f ca="1">AVERAGE(OFFSET($FI$3,0,0,'Données projet'!$E$16+1,1))-AVERAGE(OFFSET($H$3,0,0,'Données projet'!$E$16+1,1))</f>
        <v>304.29617570272939</v>
      </c>
      <c r="FK65" s="59">
        <f t="shared" si="48"/>
        <v>246.20695736161576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74.156982322322179</v>
      </c>
      <c r="FR65" s="21">
        <f>EXP(-LN(2)/25)*FR64+(1-EXP(-LN(2)/25))/(LN(2)/25)*Calculateur!FM65*Calculateur!FO65*VLOOKUP('Données projet'!$B$16,Paramètres!$A$1:$I$89,3,0)*0.475*44/12</f>
        <v>16.852666430607027</v>
      </c>
      <c r="FS65" s="21">
        <f>EXP(-LN(2)/2)*FS64+(1-EXP(-LN(2)/2))/(LN(2)/2)*FM65*FP65*VLOOKUP('Données projet'!$B$16,Paramètres!$A$1:$I$89,3,0)*0.475*44/12</f>
        <v>6.0031025568350932E-5</v>
      </c>
      <c r="FT65" s="22">
        <f t="shared" si="24"/>
        <v>91.009708783954778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12.6</v>
      </c>
      <c r="FZ65" s="12">
        <f>IF('Données projet'!$A$244&gt;35,FZ64+FY65-GH64,IF(A65&lt;'Données projet'!$A$244,$FW$205^A65,IF(A65='Données projet'!$A$244,'Données projet'!$B$244,FZ64+FY65-GH64)))</f>
        <v>460.20000000000027</v>
      </c>
      <c r="GA65" s="17">
        <f>FZ65*VLOOKUP('Données projet'!$B$17,Paramètres!$A$1:$I$89,3,0)*VLOOKUP('Données projet'!$B$17,Paramètres!$A$1:$I$89,5,0)</f>
        <v>275.19960000000015</v>
      </c>
      <c r="GB65" s="13">
        <f t="shared" si="49"/>
        <v>65.951527620662674</v>
      </c>
      <c r="GC65" s="20">
        <f t="shared" si="25"/>
        <v>594.17154727265427</v>
      </c>
      <c r="GD65" s="59">
        <f t="shared" si="26"/>
        <v>887.50488060598764</v>
      </c>
      <c r="GE65" s="59">
        <f ca="1">AVERAGE(OFFSET($GD$3,0,0,'Données projet'!$E$17+1,1))-AVERAGE(OFFSET($H$3,0,0,'Données projet'!$E$17+1,1))</f>
        <v>333.16166938019586</v>
      </c>
      <c r="GF65" s="59">
        <f t="shared" si="50"/>
        <v>286.07945871455388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69.851398889351572</v>
      </c>
      <c r="GM65" s="21">
        <f>EXP(-LN(2)/25)*GM64+(1-EXP(-LN(2)/25))/(LN(2)/25)*Calculateur!GH65*Calculateur!GJ65*VLOOKUP('Données projet'!$B$17,Paramètres!$A$1:$I$89,3,0)*0.475*44/12</f>
        <v>13.420720562086746</v>
      </c>
      <c r="GN65" s="21">
        <f>EXP(-LN(2)/2)*GN64+(1-EXP(-LN(2)/2))/(LN(2)/2)*GH65*GK65*VLOOKUP('Données projet'!$B$17,Paramètres!$A$1:$I$89,3,0)*0.475*44/12</f>
        <v>1.3559888069474582E-5</v>
      </c>
      <c r="GO65" s="21">
        <f t="shared" si="27"/>
        <v>83.272133011326389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11.4</v>
      </c>
      <c r="GU65" s="12">
        <f>IF('Données projet'!$A$270&gt;35,GU64+GT65-HC64,IF(A65&lt;'Données projet'!$A$270,$GR$205^A65,IF(A65='Données projet'!$A$270,'Données projet'!$B$270,GU64+GT65-HC64)))</f>
        <v>405.7999999999995</v>
      </c>
      <c r="GV65" s="17">
        <f>GU65*VLOOKUP('Données projet'!$B$18,Paramètres!$A$1:$I$89,3,0)*VLOOKUP('Données projet'!$B$18,Paramètres!$A$1:$I$89,5,0)</f>
        <v>242.66839999999971</v>
      </c>
      <c r="GW65" s="13">
        <f t="shared" si="51"/>
        <v>59.013279764051227</v>
      </c>
      <c r="GX65" s="20">
        <f t="shared" si="28"/>
        <v>525.42892558905544</v>
      </c>
      <c r="GY65" s="59">
        <f t="shared" si="29"/>
        <v>818.76225892238881</v>
      </c>
      <c r="GZ65" s="59">
        <f ca="1">AVERAGE(OFFSET($GY$3,0,0,'Données projet'!$E$18+1,1))-AVERAGE(OFFSET($H$3,0,0,'Données projet'!$E$18+1,1))</f>
        <v>288.41846134875794</v>
      </c>
      <c r="HA65" s="59">
        <f t="shared" si="52"/>
        <v>248.93951719818972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61.306879348093204</v>
      </c>
      <c r="HH65" s="21">
        <f>EXP(-LN(2)/25)*HH64+(1-EXP(-LN(2)/25))/(LN(2)/25)*Calculateur!HC65*Calculateur!HE65*VLOOKUP('Données projet'!$B$18,Paramètres!$A$1:$I$89,3,0)*0.475*44/12</f>
        <v>11.503474767502928</v>
      </c>
      <c r="HI65" s="21">
        <f>EXP(-LN(2)/2)*HI64+(1-EXP(-LN(2)/2))/(LN(2)/2)*HC65*HF65*VLOOKUP('Données projet'!$B$18,Paramètres!$A$1:$I$89,3,0)*0.475*44/12</f>
        <v>7.4256529904265699E-6</v>
      </c>
      <c r="HJ65" s="22">
        <f t="shared" si="30"/>
        <v>72.810361541249122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269.64423257646359</v>
      </c>
      <c r="T66" s="59">
        <f t="shared" si="34"/>
        <v>161.0819079811821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40.440527465027657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40.440527465027657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401</v>
      </c>
      <c r="AJ66" s="13">
        <f>AI66*VLOOKUP('Données projet'!$B$10,Paramètres!$A$1:$I$89,3,0)*VLOOKUP('Données projet'!$B$10,Paramètres!$A$1:$I$89,5,0)</f>
        <v>250.22399999999999</v>
      </c>
      <c r="AK66" s="13">
        <f t="shared" si="35"/>
        <v>60.633904580527918</v>
      </c>
      <c r="AL66" s="20">
        <f t="shared" si="4"/>
        <v>541.41085047775289</v>
      </c>
      <c r="AM66" s="59">
        <f t="shared" si="5"/>
        <v>834.74418381108626</v>
      </c>
      <c r="AN66" s="59">
        <f ca="1">AVERAGE(OFFSET($AM$3,0,0,'Données projet'!$E$10+1,1))-AVERAGE(OFFSET($H$3,0,0,'Données projet'!$E$10+1,1))</f>
        <v>269.77739619445515</v>
      </c>
      <c r="AO66" s="59">
        <f t="shared" si="36"/>
        <v>347.56964743629885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72.161149689700466</v>
      </c>
      <c r="AV66" s="21">
        <f>EXP(-LN(2)/25)*AV65+(1-EXP(-LN(2)/25))/(LN(2)/25)*Calculateur!AQ66*Calculateur!AS66*VLOOKUP('Données projet'!$B$10,Paramètres!$A$1:$I$89,3,0)*0.475*44/12</f>
        <v>36.745953242135677</v>
      </c>
      <c r="AW66" s="21">
        <f>EXP(-LN(2)/2)*AW65+(1-EXP(-LN(2)/2))/(LN(2)/2)*AQ66*AT66*VLOOKUP('Données projet'!$B$10,Paramètres!$A$1:$I$89,3,0)*0.475*44/12</f>
        <v>2.6799564985870888E-7</v>
      </c>
      <c r="AX66" s="21">
        <f t="shared" si="6"/>
        <v>108.90710319983178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</v>
      </c>
      <c r="BD66" s="12">
        <f>IF('Données projet'!$A$88&gt;35,BD65+BC66-BL65,IF(A66&lt;'Données projet'!$A$88,$BA$205^A66,IF(A66='Données projet'!$A$88,'Données projet'!$B$88,BD65+BC66-BL65)))</f>
        <v>748.99999999999966</v>
      </c>
      <c r="BE66" s="13">
        <f>BD66*VLOOKUP('Données projet'!$B$11,Paramètres!$A$1:$I$89,3,0)*VLOOKUP('Données projet'!$B$11,Paramètres!$A$1:$I$89,5,0)</f>
        <v>418.6909999999998</v>
      </c>
      <c r="BF66" s="13">
        <f t="shared" si="37"/>
        <v>95.555848328260851</v>
      </c>
      <c r="BG66" s="20">
        <f t="shared" si="7"/>
        <v>895.64659417172061</v>
      </c>
      <c r="BH66" s="59">
        <f t="shared" si="8"/>
        <v>1188.9799275050539</v>
      </c>
      <c r="BI66" s="59">
        <f ca="1">AVERAGE(OFFSET($BH$3,0,0,'Données projet'!$E$11+1,1))-AVERAGE(OFFSET($H$3,0,0,'Données projet'!$E$11+1,1))</f>
        <v>490.96084572840579</v>
      </c>
      <c r="BJ66" s="59">
        <f t="shared" si="38"/>
        <v>597.91658789908263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104.06697532903664</v>
      </c>
      <c r="BQ66" s="21">
        <f>EXP(-LN(2)/25)*BQ65+(1-EXP(-LN(2)/25))/(LN(2)/25)*Calculateur!BL66*Calculateur!BN66*VLOOKUP('Données projet'!$B$11,Paramètres!$A$1:$I$89,3,0)*0.475*44/12</f>
        <v>23.14357124014634</v>
      </c>
      <c r="BR66" s="21">
        <f>EXP(-LN(2)/2)*BR65+(1-EXP(-LN(2)/2))/(LN(2)/2)*BL66*BO66*VLOOKUP('Données projet'!$B$11,Paramètres!$A$1:$I$89,3,0)*0.475*44/12</f>
        <v>9.1763695664583887E-6</v>
      </c>
      <c r="BS66" s="22">
        <f t="shared" si="9"/>
        <v>127.21055574555255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20.399999999999999</v>
      </c>
      <c r="BY66" s="12">
        <f>IF('Données projet'!$A$114&gt;35,BY65+BX66-CG65,IF(A66&lt;'Données projet'!$A$114,$BV$205^A66,IF(A66='Données projet'!$A$114,'Données projet'!$B$114,BY65+BX66-CG65)))</f>
        <v>968.19999999999982</v>
      </c>
      <c r="BZ66" s="13">
        <f>BY66*VLOOKUP('Données projet'!$B$12,Paramètres!$A$1:$I$89,3,0)*VLOOKUP('Données projet'!$B$12,Paramètres!$A$1:$I$89,5,0)</f>
        <v>440.53099999999989</v>
      </c>
      <c r="CA66" s="13">
        <f t="shared" si="39"/>
        <v>99.94698049353984</v>
      </c>
      <c r="CB66" s="20">
        <f t="shared" si="10"/>
        <v>941.33248269291482</v>
      </c>
      <c r="CC66" s="59">
        <f t="shared" si="11"/>
        <v>1234.6658160262482</v>
      </c>
      <c r="CD66" s="59">
        <f ca="1">AVERAGE(OFFSET($CC$3,0,0,'Données projet'!$E$12+1,1))-AVERAGE(OFFSET($H$3,0,0,'Données projet'!$E$12+1,1))</f>
        <v>516.24288578650703</v>
      </c>
      <c r="CE66" s="59">
        <f t="shared" si="40"/>
        <v>423.99471649102406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106.91790790918211</v>
      </c>
      <c r="CL66" s="21">
        <f>EXP(-LN(2)/25)*CL65+(1-EXP(-LN(2)/25))/(LN(2)/25)*Calculateur!CG66*Calculateur!CI66*VLOOKUP('Données projet'!$B$12,Paramètres!$A$1:$I$89,3,0)*0.475*44/12</f>
        <v>34.115244338247081</v>
      </c>
      <c r="CM66" s="21">
        <f>EXP(-LN(2)/2)*CM65+(1-EXP(-LN(2)/2))/(LN(2)/2)*CG66*CJ66*VLOOKUP('Données projet'!$B$12,Paramètres!$A$1:$I$89,3,0)*0.475*44/12</f>
        <v>1.5353134136633362E-7</v>
      </c>
      <c r="CN66" s="22">
        <f t="shared" si="12"/>
        <v>141.03315240096055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16.399999999999999</v>
      </c>
      <c r="CT66" s="12">
        <f>IF('Données projet'!$A$140&gt;35,CT65+CS66-DB65,IF(A66&lt;'Données projet'!$A$140,$CQ$205^A66,IF(A66='Données projet'!$A$140,'Données projet'!$B$140,CT65+CS66-DB65)))</f>
        <v>780.19999999999982</v>
      </c>
      <c r="CU66" s="17">
        <f>CT66*VLOOKUP('Données projet'!$B$13,Paramètres!$A$1:$I$89,3,0)*VLOOKUP('Données projet'!$B$13,Paramètres!$A$1:$I$89,5,0)</f>
        <v>354.99099999999993</v>
      </c>
      <c r="CV66" s="13">
        <f t="shared" si="41"/>
        <v>82.589361544365147</v>
      </c>
      <c r="CW66" s="20">
        <f t="shared" si="13"/>
        <v>762.11912968976912</v>
      </c>
      <c r="CX66" s="59">
        <f t="shared" si="14"/>
        <v>1055.4524630231024</v>
      </c>
      <c r="CY66" s="59">
        <f ca="1">AVERAGE(OFFSET($CX$3,0,0,'Données projet'!$E$13+1,1))-AVERAGE(OFFSET($H$3,0,0,'Données projet'!$E$13+1,1))</f>
        <v>404.52284278475219</v>
      </c>
      <c r="CZ66" s="59">
        <f t="shared" si="42"/>
        <v>325.2594475455378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86.851533882192186</v>
      </c>
      <c r="DG66" s="21">
        <f>EXP(-LN(2)/25)*DG65+(1-EXP(-LN(2)/25))/(LN(2)/25)*Calculateur!DB66*Calculateur!DD66*VLOOKUP('Données projet'!$B$13,Paramètres!$A$1:$I$89,3,0)*0.475*44/12</f>
        <v>19.076103388390429</v>
      </c>
      <c r="DH66" s="21">
        <f>EXP(-LN(2)/2)*DH65+(1-EXP(-LN(2)/2))/(LN(2)/2)*DB66*DE66*VLOOKUP('Données projet'!$B$13,Paramètres!$A$1:$I$89,3,0)*0.475*44/12</f>
        <v>1.0248352165893223E-5</v>
      </c>
      <c r="DI66" s="22">
        <f t="shared" si="15"/>
        <v>105.92764751893478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265.00967999999983</v>
      </c>
      <c r="DQ66" s="13">
        <f t="shared" si="43"/>
        <v>63.789050289150367</v>
      </c>
      <c r="DR66" s="20">
        <f t="shared" si="16"/>
        <v>572.65778858693648</v>
      </c>
      <c r="DS66" s="59">
        <f t="shared" si="17"/>
        <v>865.99112192026973</v>
      </c>
      <c r="DT66" s="59">
        <f ca="1">AVERAGE(OFFSET($DS$3,0,0,'Données projet'!$E$14+1,1))-AVERAGE(OFFSET($H$3,0,0,'Données projet'!$E$14+1,1))</f>
        <v>317.76403063971492</v>
      </c>
      <c r="DU66" s="59">
        <f t="shared" si="44"/>
        <v>310.10458233575025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43.38181976628227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43.38181976628227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18.600000000000001</v>
      </c>
      <c r="EJ66" s="12">
        <f>IF('Données projet'!$A$192&gt;35,EJ65+EI66-ER65,IF(A66&lt;'Données projet'!$A$192,$EG$205^A66,IF(A66='Données projet'!$A$192,'Données projet'!$B$192,EJ65+EI66-ER65)))</f>
        <v>636.79999999999995</v>
      </c>
      <c r="EK66" s="17">
        <f>EJ66*VLOOKUP('Données projet'!$B$15,Paramètres!$A$1:$I$89,3,0)*VLOOKUP('Données projet'!$B$15,Paramètres!$A$1:$I$89,5,0)</f>
        <v>298.02239999999995</v>
      </c>
      <c r="EL66" s="13">
        <f t="shared" si="45"/>
        <v>70.761723107893317</v>
      </c>
      <c r="EM66" s="20">
        <f t="shared" si="19"/>
        <v>642.29901441291406</v>
      </c>
      <c r="EN66" s="59">
        <f t="shared" si="20"/>
        <v>935.63234774624743</v>
      </c>
      <c r="EO66" s="59">
        <f ca="1">AVERAGE(OFFSET($EN$3,0,0,'Données projet'!$E$15+1,1))-AVERAGE(OFFSET($H$3,0,0,'Données projet'!$E$15+1,1))</f>
        <v>342.49944586217674</v>
      </c>
      <c r="EP66" s="59">
        <f t="shared" si="46"/>
        <v>282.29766600872563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92.225957740923278</v>
      </c>
      <c r="EW66" s="21">
        <f>EXP(-LN(2)/25)*EW65+(1-EXP(-LN(2)/25))/(LN(2)/25)*Calculateur!ER66*Calculateur!ET66*VLOOKUP('Données projet'!$B$15,Paramètres!$A$1:$I$89,3,0)*0.475*44/12</f>
        <v>16.053655838541545</v>
      </c>
      <c r="EX66" s="21">
        <f>EXP(-LN(2)/2)*EX65+(1-EXP(-LN(2)/2))/(LN(2)/2)*ER66*EU66*VLOOKUP('Données projet'!$B$15,Paramètres!$A$1:$I$89,3,0)*0.475*44/12</f>
        <v>8.9331883286236372E-7</v>
      </c>
      <c r="EY66" s="22">
        <f t="shared" si="21"/>
        <v>108.27961447278365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16.8</v>
      </c>
      <c r="FE66" s="12">
        <f>IF('Données projet'!$A$218&gt;35,FE65+FD66-FM65,IF(A66&lt;'Données projet'!$A$218,$FB$205^A66,IF(A66='Données projet'!$A$218,'Données projet'!$B$218,FE65+FD66-FM65)))</f>
        <v>577.39999999999964</v>
      </c>
      <c r="FF66" s="17">
        <f>FE66*VLOOKUP('Données projet'!$B$16,Paramètres!$A$1:$I$89,3,0)*VLOOKUP('Données projet'!$B$16,Paramètres!$A$1:$I$89,5,0)</f>
        <v>270.22319999999985</v>
      </c>
      <c r="FG66" s="13">
        <f t="shared" si="47"/>
        <v>64.896635682727847</v>
      </c>
      <c r="FH66" s="20">
        <f t="shared" si="22"/>
        <v>583.66704714741729</v>
      </c>
      <c r="FI66" s="59">
        <f t="shared" si="23"/>
        <v>877.00038048075066</v>
      </c>
      <c r="FJ66" s="59">
        <f ca="1">AVERAGE(OFFSET($FI$3,0,0,'Données projet'!$E$16+1,1))-AVERAGE(OFFSET($H$3,0,0,'Données projet'!$E$16+1,1))</f>
        <v>304.29617570272939</v>
      </c>
      <c r="FK66" s="59">
        <f t="shared" si="48"/>
        <v>246.20695736161576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72.702809130274431</v>
      </c>
      <c r="FR66" s="21">
        <f>EXP(-LN(2)/25)*FR65+(1-EXP(-LN(2)/25))/(LN(2)/25)*Calculateur!FM66*Calculateur!FO66*VLOOKUP('Données projet'!$B$16,Paramètres!$A$1:$I$89,3,0)*0.475*44/12</f>
        <v>16.391829380818866</v>
      </c>
      <c r="FS66" s="21">
        <f>EXP(-LN(2)/2)*FS65+(1-EXP(-LN(2)/2))/(LN(2)/2)*FM66*FP66*VLOOKUP('Données projet'!$B$16,Paramètres!$A$1:$I$89,3,0)*0.475*44/12</f>
        <v>4.2448345260963968E-5</v>
      </c>
      <c r="FT66" s="22">
        <f t="shared" si="24"/>
        <v>89.094680959438548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12.6</v>
      </c>
      <c r="FZ66" s="12">
        <f>IF('Données projet'!$A$244&gt;35,FZ65+FY66-GH65,IF(A66&lt;'Données projet'!$A$244,$FW$205^A66,IF(A66='Données projet'!$A$244,'Données projet'!$B$244,FZ65+FY66-GH65)))</f>
        <v>472.8000000000003</v>
      </c>
      <c r="GA66" s="17">
        <f>FZ66*VLOOKUP('Données projet'!$B$17,Paramètres!$A$1:$I$89,3,0)*VLOOKUP('Données projet'!$B$17,Paramètres!$A$1:$I$89,5,0)</f>
        <v>282.73440000000022</v>
      </c>
      <c r="GB66" s="13">
        <f t="shared" si="49"/>
        <v>67.544538959620411</v>
      </c>
      <c r="GC66" s="20">
        <f t="shared" si="25"/>
        <v>610.06915202133928</v>
      </c>
      <c r="GD66" s="59">
        <f t="shared" si="26"/>
        <v>903.40248535467254</v>
      </c>
      <c r="GE66" s="59">
        <f ca="1">AVERAGE(OFFSET($GD$3,0,0,'Données projet'!$E$17+1,1))-AVERAGE(OFFSET($H$3,0,0,'Données projet'!$E$17+1,1))</f>
        <v>333.16166938019586</v>
      </c>
      <c r="GF66" s="59">
        <f t="shared" si="50"/>
        <v>286.07945871455388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68.481655562277794</v>
      </c>
      <c r="GM66" s="21">
        <f>EXP(-LN(2)/25)*GM65+(1-EXP(-LN(2)/25))/(LN(2)/25)*Calculateur!GH66*Calculateur!GJ66*VLOOKUP('Données projet'!$B$17,Paramètres!$A$1:$I$89,3,0)*0.475*44/12</f>
        <v>13.053730252551464</v>
      </c>
      <c r="GN66" s="21">
        <f>EXP(-LN(2)/2)*GN65+(1-EXP(-LN(2)/2))/(LN(2)/2)*GH66*GK66*VLOOKUP('Données projet'!$B$17,Paramètres!$A$1:$I$89,3,0)*0.475*44/12</f>
        <v>9.5882888060560393E-6</v>
      </c>
      <c r="GO66" s="21">
        <f t="shared" si="27"/>
        <v>81.535395403118059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11.4</v>
      </c>
      <c r="GU66" s="12">
        <f>IF('Données projet'!$A$270&gt;35,GU65+GT66-HC65,IF(A66&lt;'Données projet'!$A$270,$GR$205^A66,IF(A66='Données projet'!$A$270,'Données projet'!$B$270,GU65+GT66-HC65)))</f>
        <v>417.19999999999948</v>
      </c>
      <c r="GV66" s="17">
        <f>GU66*VLOOKUP('Données projet'!$B$18,Paramètres!$A$1:$I$89,3,0)*VLOOKUP('Données projet'!$B$18,Paramètres!$A$1:$I$89,5,0)</f>
        <v>249.48559999999972</v>
      </c>
      <c r="GW66" s="13">
        <f t="shared" si="51"/>
        <v>60.475776633448604</v>
      </c>
      <c r="GX66" s="20">
        <f t="shared" si="28"/>
        <v>539.84939763658917</v>
      </c>
      <c r="GY66" s="59">
        <f t="shared" si="29"/>
        <v>833.18273096992243</v>
      </c>
      <c r="GZ66" s="59">
        <f ca="1">AVERAGE(OFFSET($GY$3,0,0,'Données projet'!$E$18+1,1))-AVERAGE(OFFSET($H$3,0,0,'Données projet'!$E$18+1,1))</f>
        <v>288.41846134875794</v>
      </c>
      <c r="HA66" s="59">
        <f t="shared" si="52"/>
        <v>248.93951719818972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60.1046888375812</v>
      </c>
      <c r="HH66" s="21">
        <f>EXP(-LN(2)/25)*HH65+(1-EXP(-LN(2)/25))/(LN(2)/25)*Calculateur!HC66*Calculateur!HE66*VLOOKUP('Données projet'!$B$18,Paramètres!$A$1:$I$89,3,0)*0.475*44/12</f>
        <v>11.188911645044113</v>
      </c>
      <c r="HI66" s="21">
        <f>EXP(-LN(2)/2)*HI65+(1-EXP(-LN(2)/2))/(LN(2)/2)*HC66*HF66*VLOOKUP('Données projet'!$B$18,Paramètres!$A$1:$I$89,3,0)*0.475*44/12</f>
        <v>5.2507295842687933E-6</v>
      </c>
      <c r="HJ66" s="22">
        <f t="shared" si="30"/>
        <v>71.293605733354894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269.64423257646359</v>
      </c>
      <c r="T67" s="59">
        <f t="shared" si="34"/>
        <v>161.0819079811821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39.647513387724622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39.647513387724622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401</v>
      </c>
      <c r="AJ67" s="13">
        <f>AI67*VLOOKUP('Données projet'!$B$10,Paramètres!$A$1:$I$89,3,0)*VLOOKUP('Données projet'!$B$10,Paramètres!$A$1:$I$89,5,0)</f>
        <v>250.22399999999999</v>
      </c>
      <c r="AK67" s="13">
        <f t="shared" si="35"/>
        <v>60.633904580527918</v>
      </c>
      <c r="AL67" s="20">
        <f t="shared" si="4"/>
        <v>541.41085047775289</v>
      </c>
      <c r="AM67" s="59">
        <f t="shared" si="5"/>
        <v>834.74418381108626</v>
      </c>
      <c r="AN67" s="59">
        <f ca="1">AVERAGE(OFFSET($AM$3,0,0,'Données projet'!$E$10+1,1))-AVERAGE(OFFSET($H$3,0,0,'Données projet'!$E$10+1,1))</f>
        <v>269.77739619445515</v>
      </c>
      <c r="AO67" s="59">
        <f t="shared" si="36"/>
        <v>347.56964743629885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70.746113558240737</v>
      </c>
      <c r="AV67" s="21">
        <f>EXP(-LN(2)/25)*AV66+(1-EXP(-LN(2)/25))/(LN(2)/25)*Calculateur!AQ67*Calculateur!AS67*VLOOKUP('Données projet'!$B$10,Paramètres!$A$1:$I$89,3,0)*0.475*44/12</f>
        <v>35.741133218343776</v>
      </c>
      <c r="AW67" s="21">
        <f>EXP(-LN(2)/2)*AW66+(1-EXP(-LN(2)/2))/(LN(2)/2)*AQ67*AT67*VLOOKUP('Données projet'!$B$10,Paramètres!$A$1:$I$89,3,0)*0.475*44/12</f>
        <v>1.8950154134358867E-7</v>
      </c>
      <c r="AX67" s="21">
        <f t="shared" si="6"/>
        <v>106.48724696608605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</v>
      </c>
      <c r="BD67" s="12">
        <f>IF('Données projet'!$A$88&gt;35,BD66+BC67-BL66,IF(A67&lt;'Données projet'!$A$88,$BA$205^A67,IF(A67='Données projet'!$A$88,'Données projet'!$B$88,BD66+BC67-BL66)))</f>
        <v>758.99999999999966</v>
      </c>
      <c r="BE67" s="13">
        <f>BD67*VLOOKUP('Données projet'!$B$11,Paramètres!$A$1:$I$89,3,0)*VLOOKUP('Données projet'!$B$11,Paramètres!$A$1:$I$89,5,0)</f>
        <v>424.28099999999978</v>
      </c>
      <c r="BF67" s="13">
        <f t="shared" si="37"/>
        <v>96.682255052757768</v>
      </c>
      <c r="BG67" s="20">
        <f t="shared" si="7"/>
        <v>907.34433588355262</v>
      </c>
      <c r="BH67" s="59">
        <f t="shared" si="8"/>
        <v>1200.677669216886</v>
      </c>
      <c r="BI67" s="59">
        <f ca="1">AVERAGE(OFFSET($BH$3,0,0,'Données projet'!$E$11+1,1))-AVERAGE(OFFSET($H$3,0,0,'Données projet'!$E$11+1,1))</f>
        <v>490.96084572840579</v>
      </c>
      <c r="BJ67" s="59">
        <f t="shared" si="38"/>
        <v>597.91658789908263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102.02628541742159</v>
      </c>
      <c r="BQ67" s="21">
        <f>EXP(-LN(2)/25)*BQ66+(1-EXP(-LN(2)/25))/(LN(2)/25)*Calculateur!BL67*Calculateur!BN67*VLOOKUP('Données projet'!$B$11,Paramètres!$A$1:$I$89,3,0)*0.475*44/12</f>
        <v>22.510709067517023</v>
      </c>
      <c r="BR67" s="21">
        <f>EXP(-LN(2)/2)*BR66+(1-EXP(-LN(2)/2))/(LN(2)/2)*BL67*BO67*VLOOKUP('Données projet'!$B$11,Paramètres!$A$1:$I$89,3,0)*0.475*44/12</f>
        <v>6.488673147116586E-6</v>
      </c>
      <c r="BS67" s="22">
        <f t="shared" si="9"/>
        <v>124.53700097361177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20.399999999999999</v>
      </c>
      <c r="BY67" s="12">
        <f>IF('Données projet'!$A$114&gt;35,BY66+BX67-CG66,IF(A67&lt;'Données projet'!$A$114,$BV$205^A67,IF(A67='Données projet'!$A$114,'Données projet'!$B$114,BY66+BX67-CG66)))</f>
        <v>988.5999999999998</v>
      </c>
      <c r="BZ67" s="13">
        <f>BY67*VLOOKUP('Données projet'!$B$12,Paramètres!$A$1:$I$89,3,0)*VLOOKUP('Données projet'!$B$12,Paramètres!$A$1:$I$89,5,0)</f>
        <v>449.81299999999993</v>
      </c>
      <c r="CA67" s="13">
        <f t="shared" si="39"/>
        <v>101.80547686631135</v>
      </c>
      <c r="CB67" s="20">
        <f t="shared" si="10"/>
        <v>960.73551387549207</v>
      </c>
      <c r="CC67" s="59">
        <f t="shared" si="11"/>
        <v>1254.0688472088254</v>
      </c>
      <c r="CD67" s="59">
        <f ca="1">AVERAGE(OFFSET($CC$3,0,0,'Données projet'!$E$12+1,1))-AVERAGE(OFFSET($H$3,0,0,'Données projet'!$E$12+1,1))</f>
        <v>516.24288578650703</v>
      </c>
      <c r="CE67" s="59">
        <f t="shared" si="40"/>
        <v>423.99471649102406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104.82131294856757</v>
      </c>
      <c r="CL67" s="21">
        <f>EXP(-LN(2)/25)*CL66+(1-EXP(-LN(2)/25))/(LN(2)/25)*Calculateur!CG67*Calculateur!CI67*VLOOKUP('Données projet'!$B$12,Paramètres!$A$1:$I$89,3,0)*0.475*44/12</f>
        <v>33.182361187774987</v>
      </c>
      <c r="CM67" s="21">
        <f>EXP(-LN(2)/2)*CM66+(1-EXP(-LN(2)/2))/(LN(2)/2)*CG67*CJ67*VLOOKUP('Données projet'!$B$12,Paramètres!$A$1:$I$89,3,0)*0.475*44/12</f>
        <v>1.085630526048012E-7</v>
      </c>
      <c r="CN67" s="22">
        <f t="shared" si="12"/>
        <v>138.00367424490562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16.399999999999999</v>
      </c>
      <c r="CT67" s="12">
        <f>IF('Données projet'!$A$140&gt;35,CT66+CS67-DB66,IF(A67&lt;'Données projet'!$A$140,$CQ$205^A67,IF(A67='Données projet'!$A$140,'Données projet'!$B$140,CT66+CS67-DB66)))</f>
        <v>796.5999999999998</v>
      </c>
      <c r="CU67" s="17">
        <f>CT67*VLOOKUP('Données projet'!$B$13,Paramètres!$A$1:$I$89,3,0)*VLOOKUP('Données projet'!$B$13,Paramètres!$A$1:$I$89,5,0)</f>
        <v>362.45299999999986</v>
      </c>
      <c r="CV67" s="13">
        <f t="shared" si="41"/>
        <v>84.121472442172291</v>
      </c>
      <c r="CW67" s="20">
        <f t="shared" si="13"/>
        <v>777.78387283678319</v>
      </c>
      <c r="CX67" s="59">
        <f t="shared" si="14"/>
        <v>1071.1172061701166</v>
      </c>
      <c r="CY67" s="59">
        <f ca="1">AVERAGE(OFFSET($CX$3,0,0,'Données projet'!$E$13+1,1))-AVERAGE(OFFSET($H$3,0,0,'Données projet'!$E$13+1,1))</f>
        <v>404.52284278475219</v>
      </c>
      <c r="CZ67" s="59">
        <f t="shared" si="42"/>
        <v>325.2594475455378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85.148428276967294</v>
      </c>
      <c r="DG67" s="21">
        <f>EXP(-LN(2)/25)*DG66+(1-EXP(-LN(2)/25))/(LN(2)/25)*Calculateur!DB67*Calculateur!DD67*VLOOKUP('Données projet'!$B$13,Paramètres!$A$1:$I$89,3,0)*0.475*44/12</f>
        <v>18.554466338066213</v>
      </c>
      <c r="DH67" s="21">
        <f>EXP(-LN(2)/2)*DH66+(1-EXP(-LN(2)/2))/(LN(2)/2)*DB67*DE67*VLOOKUP('Données projet'!$B$13,Paramètres!$A$1:$I$89,3,0)*0.475*44/12</f>
        <v>7.2466793124909394E-6</v>
      </c>
      <c r="DI67" s="22">
        <f t="shared" si="15"/>
        <v>103.70290186171282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269.74583999999982</v>
      </c>
      <c r="DQ67" s="13">
        <f t="shared" si="43"/>
        <v>64.795327165145423</v>
      </c>
      <c r="DR67" s="20">
        <f t="shared" si="16"/>
        <v>582.65919947929456</v>
      </c>
      <c r="DS67" s="59">
        <f t="shared" si="17"/>
        <v>875.99253281262781</v>
      </c>
      <c r="DT67" s="59">
        <f ca="1">AVERAGE(OFFSET($DS$3,0,0,'Données projet'!$E$14+1,1))-AVERAGE(OFFSET($H$3,0,0,'Données projet'!$E$14+1,1))</f>
        <v>317.76403063971492</v>
      </c>
      <c r="DU67" s="59">
        <f t="shared" si="44"/>
        <v>310.10458233575025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42.531128740962792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42.531128740962792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18.600000000000001</v>
      </c>
      <c r="EJ67" s="12">
        <f>IF('Données projet'!$A$192&gt;35,EJ66+EI67-ER66,IF(A67&lt;'Données projet'!$A$192,$EG$205^A67,IF(A67='Données projet'!$A$192,'Données projet'!$B$192,EJ66+EI67-ER66)))</f>
        <v>655.4</v>
      </c>
      <c r="EK67" s="17">
        <f>EJ67*VLOOKUP('Données projet'!$B$15,Paramètres!$A$1:$I$89,3,0)*VLOOKUP('Données projet'!$B$15,Paramètres!$A$1:$I$89,5,0)</f>
        <v>306.72719999999998</v>
      </c>
      <c r="EL67" s="13">
        <f t="shared" si="45"/>
        <v>72.584917646145584</v>
      </c>
      <c r="EM67" s="20">
        <f t="shared" si="19"/>
        <v>660.63527156703685</v>
      </c>
      <c r="EN67" s="59">
        <f t="shared" si="20"/>
        <v>953.96860490037011</v>
      </c>
      <c r="EO67" s="59">
        <f ca="1">AVERAGE(OFFSET($EN$3,0,0,'Données projet'!$E$15+1,1))-AVERAGE(OFFSET($H$3,0,0,'Données projet'!$E$15+1,1))</f>
        <v>342.49944586217674</v>
      </c>
      <c r="EP67" s="59">
        <f t="shared" si="46"/>
        <v>282.29766600872563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90.417462961903539</v>
      </c>
      <c r="EW67" s="21">
        <f>EXP(-LN(2)/25)*EW66+(1-EXP(-LN(2)/25))/(LN(2)/25)*Calculateur!ER67*Calculateur!ET67*VLOOKUP('Données projet'!$B$15,Paramètres!$A$1:$I$89,3,0)*0.475*44/12</f>
        <v>15.614667775411556</v>
      </c>
      <c r="EX67" s="21">
        <f>EXP(-LN(2)/2)*EX66+(1-EXP(-LN(2)/2))/(LN(2)/2)*ER67*EU67*VLOOKUP('Données projet'!$B$15,Paramètres!$A$1:$I$89,3,0)*0.475*44/12</f>
        <v>6.3167180447862944E-7</v>
      </c>
      <c r="EY67" s="22">
        <f t="shared" si="21"/>
        <v>106.03213136898691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16.8</v>
      </c>
      <c r="FE67" s="12">
        <f>IF('Données projet'!$A$218&gt;35,FE66+FD67-FM66,IF(A67&lt;'Données projet'!$A$218,$FB$205^A67,IF(A67='Données projet'!$A$218,'Données projet'!$B$218,FE66+FD67-FM66)))</f>
        <v>594.19999999999959</v>
      </c>
      <c r="FF67" s="17">
        <f>FE67*VLOOKUP('Données projet'!$B$16,Paramètres!$A$1:$I$89,3,0)*VLOOKUP('Données projet'!$B$16,Paramètres!$A$1:$I$89,5,0)</f>
        <v>278.08559999999977</v>
      </c>
      <c r="FG67" s="13">
        <f t="shared" si="47"/>
        <v>66.562279731237638</v>
      </c>
      <c r="FH67" s="20">
        <f t="shared" si="22"/>
        <v>600.26172386523854</v>
      </c>
      <c r="FI67" s="59">
        <f t="shared" si="23"/>
        <v>893.59505719857179</v>
      </c>
      <c r="FJ67" s="59">
        <f ca="1">AVERAGE(OFFSET($FI$3,0,0,'Données projet'!$E$16+1,1))-AVERAGE(OFFSET($H$3,0,0,'Données projet'!$E$16+1,1))</f>
        <v>304.29617570272939</v>
      </c>
      <c r="FK67" s="59">
        <f t="shared" si="48"/>
        <v>246.20695736161576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71.277151387564686</v>
      </c>
      <c r="FR67" s="21">
        <f>EXP(-LN(2)/25)*FR66+(1-EXP(-LN(2)/25))/(LN(2)/25)*Calculateur!FM67*Calculateur!FO67*VLOOKUP('Données projet'!$B$16,Paramètres!$A$1:$I$89,3,0)*0.475*44/12</f>
        <v>15.94359394439153</v>
      </c>
      <c r="FS67" s="21">
        <f>EXP(-LN(2)/2)*FS66+(1-EXP(-LN(2)/2))/(LN(2)/2)*FM67*FP67*VLOOKUP('Données projet'!$B$16,Paramètres!$A$1:$I$89,3,0)*0.475*44/12</f>
        <v>3.0015512784175473E-5</v>
      </c>
      <c r="FT67" s="22">
        <f t="shared" si="24"/>
        <v>87.220775347468987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12.6</v>
      </c>
      <c r="FZ67" s="12">
        <f>IF('Données projet'!$A$244&gt;35,FZ66+FY67-GH66,IF(A67&lt;'Données projet'!$A$244,$FW$205^A67,IF(A67='Données projet'!$A$244,'Données projet'!$B$244,FZ66+FY67-GH66)))</f>
        <v>485.40000000000032</v>
      </c>
      <c r="GA67" s="17">
        <f>FZ67*VLOOKUP('Données projet'!$B$17,Paramètres!$A$1:$I$89,3,0)*VLOOKUP('Données projet'!$B$17,Paramètres!$A$1:$I$89,5,0)</f>
        <v>290.26920000000024</v>
      </c>
      <c r="GB67" s="13">
        <f t="shared" si="49"/>
        <v>69.132615768183911</v>
      </c>
      <c r="GC67" s="20">
        <f t="shared" si="25"/>
        <v>625.95816246292077</v>
      </c>
      <c r="GD67" s="59">
        <f t="shared" si="26"/>
        <v>919.29149579625414</v>
      </c>
      <c r="GE67" s="59">
        <f ca="1">AVERAGE(OFFSET($GD$3,0,0,'Données projet'!$E$17+1,1))-AVERAGE(OFFSET($H$3,0,0,'Données projet'!$E$17+1,1))</f>
        <v>333.16166938019586</v>
      </c>
      <c r="GF67" s="59">
        <f t="shared" si="50"/>
        <v>286.07945871455388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67.138772066387006</v>
      </c>
      <c r="GM67" s="21">
        <f>EXP(-LN(2)/25)*GM66+(1-EXP(-LN(2)/25))/(LN(2)/25)*Calculateur!GH67*Calculateur!GJ67*VLOOKUP('Données projet'!$B$17,Paramètres!$A$1:$I$89,3,0)*0.475*44/12</f>
        <v>12.696775312329605</v>
      </c>
      <c r="GN67" s="21">
        <f>EXP(-LN(2)/2)*GN66+(1-EXP(-LN(2)/2))/(LN(2)/2)*GH67*GK67*VLOOKUP('Données projet'!$B$17,Paramètres!$A$1:$I$89,3,0)*0.475*44/12</f>
        <v>6.7799440347372909E-6</v>
      </c>
      <c r="GO67" s="21">
        <f t="shared" si="27"/>
        <v>79.835554158660642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11.4</v>
      </c>
      <c r="GU67" s="12">
        <f>IF('Données projet'!$A$270&gt;35,GU66+GT67-HC66,IF(A67&lt;'Données projet'!$A$270,$GR$205^A67,IF(A67='Données projet'!$A$270,'Données projet'!$B$270,GU66+GT67-HC66)))</f>
        <v>428.59999999999945</v>
      </c>
      <c r="GV67" s="17">
        <f>GU67*VLOOKUP('Données projet'!$B$18,Paramètres!$A$1:$I$89,3,0)*VLOOKUP('Données projet'!$B$18,Paramètres!$A$1:$I$89,5,0)</f>
        <v>256.30279999999971</v>
      </c>
      <c r="GW67" s="13">
        <f t="shared" si="51"/>
        <v>61.933628616328946</v>
      </c>
      <c r="GX67" s="20">
        <f t="shared" si="28"/>
        <v>554.26177984010576</v>
      </c>
      <c r="GY67" s="59">
        <f t="shared" si="29"/>
        <v>847.59511317343913</v>
      </c>
      <c r="GZ67" s="59">
        <f ca="1">AVERAGE(OFFSET($GY$3,0,0,'Données projet'!$E$18+1,1))-AVERAGE(OFFSET($H$3,0,0,'Données projet'!$E$18+1,1))</f>
        <v>288.41846134875794</v>
      </c>
      <c r="HA67" s="59">
        <f t="shared" si="52"/>
        <v>248.93951719818972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58.926072549716523</v>
      </c>
      <c r="HH67" s="21">
        <f>EXP(-LN(2)/25)*HH66+(1-EXP(-LN(2)/25))/(LN(2)/25)*Calculateur!HC67*Calculateur!HE67*VLOOKUP('Données projet'!$B$18,Paramètres!$A$1:$I$89,3,0)*0.475*44/12</f>
        <v>10.882950267711092</v>
      </c>
      <c r="HI67" s="21">
        <f>EXP(-LN(2)/2)*HI66+(1-EXP(-LN(2)/2))/(LN(2)/2)*HC67*HF67*VLOOKUP('Données projet'!$B$18,Paramètres!$A$1:$I$89,3,0)*0.475*44/12</f>
        <v>3.7128264952132854E-6</v>
      </c>
      <c r="HJ67" s="22">
        <f t="shared" si="30"/>
        <v>69.809026530254116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269.64423257646359</v>
      </c>
      <c r="T68" s="59">
        <f t="shared" si="34"/>
        <v>161.0819079811821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47.902123115381436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47.902123115381436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401</v>
      </c>
      <c r="AJ68" s="13">
        <f>AI68*VLOOKUP('Données projet'!$B$10,Paramètres!$A$1:$I$89,3,0)*VLOOKUP('Données projet'!$B$10,Paramètres!$A$1:$I$89,5,0)</f>
        <v>250.22399999999999</v>
      </c>
      <c r="AK68" s="13">
        <f t="shared" si="35"/>
        <v>60.633904580527918</v>
      </c>
      <c r="AL68" s="20">
        <f t="shared" ref="AL68:AL131" si="58">(AJ68+AK68)*0.475*44/12</f>
        <v>541.41085047775289</v>
      </c>
      <c r="AM68" s="59">
        <f t="shared" ref="AM68:AM131" si="59">AL68+(AD68+AE68)*44/12</f>
        <v>834.74418381108626</v>
      </c>
      <c r="AN68" s="59">
        <f ca="1">AVERAGE(OFFSET($AM$3,0,0,'Données projet'!$E$10+1,1))-AVERAGE(OFFSET($H$3,0,0,'Données projet'!$E$10+1,1))</f>
        <v>269.77739619445515</v>
      </c>
      <c r="AO68" s="59">
        <f t="shared" si="36"/>
        <v>347.56964743629885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69.358825422232115</v>
      </c>
      <c r="AV68" s="21">
        <f>EXP(-LN(2)/25)*AV67+(1-EXP(-LN(2)/25))/(LN(2)/25)*Calculateur!AQ68*Calculateur!AS68*VLOOKUP('Données projet'!$B$10,Paramètres!$A$1:$I$89,3,0)*0.475*44/12</f>
        <v>34.763790050943655</v>
      </c>
      <c r="AW68" s="21">
        <f>EXP(-LN(2)/2)*AW67+(1-EXP(-LN(2)/2))/(LN(2)/2)*AQ68*AT68*VLOOKUP('Données projet'!$B$10,Paramètres!$A$1:$I$89,3,0)*0.475*44/12</f>
        <v>1.3399782492935444E-7</v>
      </c>
      <c r="AX68" s="21">
        <f t="shared" ref="AX68:AX131" si="60">SUM(AU68:AW68)</f>
        <v>104.1226156071736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769</v>
      </c>
      <c r="BB68" s="12">
        <f>VLOOKUP(A68,'Données projet'!$A$87:$I$107,9,0)</f>
        <v>10</v>
      </c>
      <c r="BC68" s="12">
        <f t="array" ref="BC68">INDEX(BB:BB,MIN(IF(ISNUMBER(BB68:BB264),ROW(BB68:BB264),"")))</f>
        <v>10</v>
      </c>
      <c r="BD68" s="12">
        <f>IF('Données projet'!$A$88&gt;35,BD67+BC68-BL67,IF(A68&lt;'Données projet'!$A$88,$BA$205^A68,IF(A68='Données projet'!$A$88,'Données projet'!$B$88,BD67+BC68-BL67)))</f>
        <v>768.99999999999966</v>
      </c>
      <c r="BE68" s="13">
        <f>BD68*VLOOKUP('Données projet'!$B$11,Paramètres!$A$1:$I$89,3,0)*VLOOKUP('Données projet'!$B$11,Paramètres!$A$1:$I$89,5,0)</f>
        <v>429.87099999999981</v>
      </c>
      <c r="BF68" s="13">
        <f t="shared" si="37"/>
        <v>97.806935594587088</v>
      </c>
      <c r="BG68" s="20">
        <f t="shared" ref="BG68:BG131" si="61">(BE68+BF68)*0.475*44/12</f>
        <v>919.03907116057201</v>
      </c>
      <c r="BH68" s="59">
        <f t="shared" ref="BH68:BH131" si="62">BG68+(AY68+AZ68)*44/12</f>
        <v>1212.3724044939054</v>
      </c>
      <c r="BI68" s="59">
        <f ca="1">AVERAGE(OFFSET($BH$3,0,0,'Données projet'!$E$11+1,1))-AVERAGE(OFFSET($H$3,0,0,'Données projet'!$E$11+1,1))</f>
        <v>490.96084572840579</v>
      </c>
      <c r="BJ68" s="59">
        <f t="shared" si="38"/>
        <v>597.91658789908263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29</v>
      </c>
      <c r="BM68" s="16">
        <f>IF(ISNA(VLOOKUP(A68,'Données projet'!$A$87:$I$107,5,0)),0%,VLOOKUP(A68,'Données projet'!$A$87:$I$107,5,0)*VLOOKUP('Données projet'!$B$11,Paramètres!$A$1:$I$89,7,0))</f>
        <v>0.55000000000000004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111.85332720319708</v>
      </c>
      <c r="BQ68" s="21">
        <f>EXP(-LN(2)/25)*BQ67+(1-EXP(-LN(2)/25))/(LN(2)/25)*Calculateur!BL68*Calculateur!BN68*VLOOKUP('Données projet'!$B$11,Paramètres!$A$1:$I$89,3,0)*0.475*44/12</f>
        <v>21.895152544279028</v>
      </c>
      <c r="BR68" s="21">
        <f>EXP(-LN(2)/2)*BR67+(1-EXP(-LN(2)/2))/(LN(2)/2)*BL68*BO68*VLOOKUP('Données projet'!$B$11,Paramètres!$A$1:$I$89,3,0)*0.475*44/12</f>
        <v>4.5881847832291943E-6</v>
      </c>
      <c r="BS68" s="22">
        <f t="shared" ref="BS68:BS131" si="63">SUM(BP68:BR68)</f>
        <v>133.74848433566089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1009</v>
      </c>
      <c r="BW68" s="12">
        <f>VLOOKUP(A68,'Données projet'!$A$113:$I$133,9,0)</f>
        <v>20.399999999999999</v>
      </c>
      <c r="BX68" s="12">
        <f t="array" ref="BX68">INDEX(BW:BW,MIN(IF(ISNUMBER(BW68:BW264),ROW(BW68:BW264),"")))</f>
        <v>20.399999999999999</v>
      </c>
      <c r="BY68" s="12">
        <f>IF('Données projet'!$A$114&gt;35,BY67+BX68-CG67,IF(A68&lt;'Données projet'!$A$114,$BV$205^A68,IF(A68='Données projet'!$A$114,'Données projet'!$B$114,BY67+BX68-CG67)))</f>
        <v>1008.9999999999998</v>
      </c>
      <c r="BZ68" s="13">
        <f>BY68*VLOOKUP('Données projet'!$B$12,Paramètres!$A$1:$I$89,3,0)*VLOOKUP('Données projet'!$B$12,Paramètres!$A$1:$I$89,5,0)</f>
        <v>459.09499999999991</v>
      </c>
      <c r="CA68" s="13">
        <f t="shared" si="39"/>
        <v>103.65951426067483</v>
      </c>
      <c r="CB68" s="20">
        <f t="shared" ref="CB68:CB131" si="64">(BZ68+CA68)*0.475*44/12</f>
        <v>980.13077900400856</v>
      </c>
      <c r="CC68" s="59">
        <f t="shared" ref="CC68:CC131" si="65">CB68+(BT68+BU68)*44/12</f>
        <v>1273.4641123373419</v>
      </c>
      <c r="CD68" s="59">
        <f ca="1">AVERAGE(OFFSET($CC$3,0,0,'Données projet'!$E$12+1,1))-AVERAGE(OFFSET($H$3,0,0,'Données projet'!$E$12+1,1))</f>
        <v>516.24288578650703</v>
      </c>
      <c r="CE68" s="59">
        <f t="shared" si="40"/>
        <v>423.99471649102406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46</v>
      </c>
      <c r="CH68" s="16">
        <f>IF(ISNA(VLOOKUP(A68,'Données projet'!$A$113:$I$133,5,0)),0%,VLOOKUP(A68,'Données projet'!$A$113:$I$133,5,0)*VLOOKUP('Données projet'!$B$12,Paramètres!$A$1:$I$89,7,0))</f>
        <v>0.55000000000000004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118.03657766512629</v>
      </c>
      <c r="CL68" s="21">
        <f>EXP(-LN(2)/25)*CL67+(1-EXP(-LN(2)/25))/(LN(2)/25)*Calculateur!CG68*Calculateur!CI68*VLOOKUP('Données projet'!$B$12,Paramètres!$A$1:$I$89,3,0)*0.475*44/12</f>
        <v>32.274987776110741</v>
      </c>
      <c r="CM68" s="21">
        <f>EXP(-LN(2)/2)*CM67+(1-EXP(-LN(2)/2))/(LN(2)/2)*CG68*CJ68*VLOOKUP('Données projet'!$B$12,Paramètres!$A$1:$I$89,3,0)*0.475*44/12</f>
        <v>7.6765670683166808E-8</v>
      </c>
      <c r="CN68" s="22">
        <f t="shared" ref="CN68:CN131" si="66">SUM(CK68:CM68)</f>
        <v>150.31156551800271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813</v>
      </c>
      <c r="CR68" s="12">
        <f>VLOOKUP(A68,'Données projet'!$A$139:$I$159,9,0)</f>
        <v>16.399999999999999</v>
      </c>
      <c r="CS68" s="12">
        <f t="array" ref="CS68">INDEX(CR:CR,MIN(IF(ISNUMBER(CR68:CR264),ROW(CR68:CR264),"")))</f>
        <v>16.399999999999999</v>
      </c>
      <c r="CT68" s="12">
        <f>IF('Données projet'!$A$140&gt;35,CT67+CS68-DB67,IF(A68&lt;'Données projet'!$A$140,$CQ$205^A68,IF(A68='Données projet'!$A$140,'Données projet'!$B$140,CT67+CS68-DB67)))</f>
        <v>812.99999999999977</v>
      </c>
      <c r="CU68" s="17">
        <f>CT68*VLOOKUP('Données projet'!$B$13,Paramètres!$A$1:$I$89,3,0)*VLOOKUP('Données projet'!$B$13,Paramètres!$A$1:$I$89,5,0)</f>
        <v>369.91499999999991</v>
      </c>
      <c r="CV68" s="13">
        <f t="shared" si="41"/>
        <v>85.649915934802607</v>
      </c>
      <c r="CW68" s="20">
        <f t="shared" ref="CW68:CW131" si="67">(CU68+CV68)*0.475*44/12</f>
        <v>793.44222858644764</v>
      </c>
      <c r="CX68" s="59">
        <f t="shared" ref="CX68:CX131" si="68">CW68+(CO68+CP68)*44/12</f>
        <v>1086.775561919781</v>
      </c>
      <c r="CY68" s="59">
        <f ca="1">AVERAGE(OFFSET($CX$3,0,0,'Données projet'!$E$13+1,1))-AVERAGE(OFFSET($H$3,0,0,'Données projet'!$E$13+1,1))</f>
        <v>404.52284278475219</v>
      </c>
      <c r="CZ68" s="59">
        <f t="shared" si="42"/>
        <v>325.2594475455378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37</v>
      </c>
      <c r="DC68" s="16">
        <f>IF(ISNA(VLOOKUP(A68,'Données projet'!$A$139:$I$159,5,0)),0%,VLOOKUP(A68,'Données projet'!$A$139:$I$159,5,0)*VLOOKUP('Données projet'!$B$13,Paramètres!$A$1:$I$89,7,0))</f>
        <v>0.55000000000000004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95.761711467897584</v>
      </c>
      <c r="DG68" s="21">
        <f>EXP(-LN(2)/25)*DG67+(1-EXP(-LN(2)/25))/(LN(2)/25)*Calculateur!DB68*Calculateur!DD68*VLOOKUP('Données projet'!$B$13,Paramètres!$A$1:$I$89,3,0)*0.475*44/12</f>
        <v>18.047093480314814</v>
      </c>
      <c r="DH68" s="21">
        <f>EXP(-LN(2)/2)*DH67+(1-EXP(-LN(2)/2))/(LN(2)/2)*DB68*DE68*VLOOKUP('Données projet'!$B$13,Paramètres!$A$1:$I$89,3,0)*0.475*44/12</f>
        <v>5.1241760829466113E-6</v>
      </c>
      <c r="DI68" s="22">
        <f t="shared" ref="DI68:DI131" si="69">SUM(DF68:DH68)</f>
        <v>113.80881007238848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274.4819999999998</v>
      </c>
      <c r="DQ68" s="13">
        <f t="shared" si="43"/>
        <v>65.79954946633589</v>
      </c>
      <c r="DR68" s="20">
        <f t="shared" ref="DR68:DR131" si="70">(DP68+DQ68)*0.475*44/12</f>
        <v>592.65703198720132</v>
      </c>
      <c r="DS68" s="59">
        <f t="shared" ref="DS68:DS131" si="71">DR68+(DJ68+DK68)*44/12</f>
        <v>885.99036532053469</v>
      </c>
      <c r="DT68" s="59">
        <f ca="1">AVERAGE(OFFSET($DS$3,0,0,'Données projet'!$E$14+1,1))-AVERAGE(OFFSET($H$3,0,0,'Données projet'!$E$14+1,1))</f>
        <v>317.76403063971492</v>
      </c>
      <c r="DU68" s="59">
        <f t="shared" si="44"/>
        <v>310.10458233575025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47.325480184962977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47.325480184962977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674</v>
      </c>
      <c r="EH68" s="12">
        <f>VLOOKUP(A68,'Données projet'!$A$191:$I$211,9,0)</f>
        <v>18.600000000000001</v>
      </c>
      <c r="EI68" s="12">
        <f t="array" ref="EI68">INDEX(EH:EH,MIN(IF(ISNUMBER(EH68:EH264),ROW(EH68:EH264),"")))</f>
        <v>18.600000000000001</v>
      </c>
      <c r="EJ68" s="12">
        <f>IF('Données projet'!$A$192&gt;35,EJ67+EI68-ER67,IF(A68&lt;'Données projet'!$A$192,$EG$205^A68,IF(A68='Données projet'!$A$192,'Données projet'!$B$192,EJ67+EI68-ER67)))</f>
        <v>674</v>
      </c>
      <c r="EK68" s="17">
        <f>EJ68*VLOOKUP('Données projet'!$B$15,Paramètres!$A$1:$I$89,3,0)*VLOOKUP('Données projet'!$B$15,Paramètres!$A$1:$I$89,5,0)</f>
        <v>315.43200000000002</v>
      </c>
      <c r="EL68" s="13">
        <f t="shared" si="45"/>
        <v>74.402098550585634</v>
      </c>
      <c r="EM68" s="20">
        <f t="shared" ref="EM68:EM131" si="73">(EK68+EL68)*0.475*44/12</f>
        <v>678.96105497560313</v>
      </c>
      <c r="EN68" s="59">
        <f t="shared" ref="EN68:EN131" si="74">EM68+(EE68+EF68)*44/12</f>
        <v>972.2943883089365</v>
      </c>
      <c r="EO68" s="59">
        <f ca="1">AVERAGE(OFFSET($EN$3,0,0,'Données projet'!$E$15+1,1))-AVERAGE(OFFSET($H$3,0,0,'Données projet'!$E$15+1,1))</f>
        <v>342.49944586217674</v>
      </c>
      <c r="EP68" s="59">
        <f t="shared" si="46"/>
        <v>282.29766600872563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48</v>
      </c>
      <c r="ES68" s="16">
        <f>IF(ISNA(VLOOKUP(A68,'Données projet'!$A$191:$I$211,5,0)),0%,VLOOKUP(A68,'Données projet'!$A$191:$I$211,5,0)*VLOOKUP('Données projet'!$B$15,Paramètres!$A$1:$I$89,7,0))</f>
        <v>0.55000000000000004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105.03440082227408</v>
      </c>
      <c r="EW68" s="21">
        <f>EXP(-LN(2)/25)*EW67+(1-EXP(-LN(2)/25))/(LN(2)/25)*Calculateur!ER68*Calculateur!ET68*VLOOKUP('Données projet'!$B$15,Paramètres!$A$1:$I$89,3,0)*0.475*44/12</f>
        <v>15.187683863953236</v>
      </c>
      <c r="EX68" s="21">
        <f>EXP(-LN(2)/2)*EX67+(1-EXP(-LN(2)/2))/(LN(2)/2)*ER68*EU68*VLOOKUP('Données projet'!$B$15,Paramètres!$A$1:$I$89,3,0)*0.475*44/12</f>
        <v>4.4665941643118186E-7</v>
      </c>
      <c r="EY68" s="22">
        <f t="shared" ref="EY68:EY131" si="75">SUM(EV68:EX68)</f>
        <v>120.22208513288673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611</v>
      </c>
      <c r="FC68" s="12">
        <f>VLOOKUP(A68,'Données projet'!$A$217:$I$237,9,0)</f>
        <v>16.8</v>
      </c>
      <c r="FD68" s="12">
        <f t="array" ref="FD68">INDEX(FC:FC,MIN(IF(ISNUMBER(FC68:FC264),ROW(FC68:FC264),"")))</f>
        <v>16.8</v>
      </c>
      <c r="FE68" s="12">
        <f>IF('Données projet'!$A$218&gt;35,FE67+FD68-FM67,IF(A68&lt;'Données projet'!$A$218,$FB$205^A68,IF(A68='Données projet'!$A$218,'Données projet'!$B$218,FE67+FD68-FM67)))</f>
        <v>610.99999999999955</v>
      </c>
      <c r="FF68" s="17">
        <f>FE68*VLOOKUP('Données projet'!$B$16,Paramètres!$A$1:$I$89,3,0)*VLOOKUP('Données projet'!$B$16,Paramètres!$A$1:$I$89,5,0)</f>
        <v>285.94799999999981</v>
      </c>
      <c r="FG68" s="13">
        <f t="shared" si="47"/>
        <v>68.222450362989363</v>
      </c>
      <c r="FH68" s="20">
        <f t="shared" ref="FH68:FH131" si="76">(FF68+FG68)*0.475*44/12</f>
        <v>616.84686771553936</v>
      </c>
      <c r="FI68" s="59">
        <f t="shared" ref="FI68:FI131" si="77">FH68+(EZ68+FA68)*44/12</f>
        <v>910.18020104887273</v>
      </c>
      <c r="FJ68" s="59">
        <f ca="1">AVERAGE(OFFSET($FI$3,0,0,'Données projet'!$E$16+1,1))-AVERAGE(OFFSET($H$3,0,0,'Données projet'!$E$16+1,1))</f>
        <v>304.29617570272939</v>
      </c>
      <c r="FK68" s="59">
        <f t="shared" si="48"/>
        <v>246.20695736161576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44</v>
      </c>
      <c r="FN68" s="16">
        <f>IF(ISNA(VLOOKUP(A68,'Données projet'!$A$217:$I$237,5,0)),0%,VLOOKUP(A68,'Données projet'!$A$217:$I$237,5,0)*VLOOKUP('Données projet'!$B$16,Paramètres!$A$1:$I$89,7,0))</f>
        <v>0.55000000000000004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84.903588320150163</v>
      </c>
      <c r="FR68" s="21">
        <f>EXP(-LN(2)/25)*FR67+(1-EXP(-LN(2)/25))/(LN(2)/25)*Calculateur!FM68*Calculateur!FO68*VLOOKUP('Données projet'!$B$16,Paramètres!$A$1:$I$89,3,0)*0.475*44/12</f>
        <v>15.507615529544978</v>
      </c>
      <c r="FS68" s="21">
        <f>EXP(-LN(2)/2)*FS67+(1-EXP(-LN(2)/2))/(LN(2)/2)*FM68*FP68*VLOOKUP('Données projet'!$B$16,Paramètres!$A$1:$I$89,3,0)*0.475*44/12</f>
        <v>2.1224172630481987E-5</v>
      </c>
      <c r="FT68" s="22">
        <f t="shared" ref="FT68:FT131" si="78">SUM(FQ68:FS68)</f>
        <v>100.41122507386777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498</v>
      </c>
      <c r="FX68" s="12">
        <f>VLOOKUP(A68,'Données projet'!$A$243:$I$263,9,0)</f>
        <v>12.6</v>
      </c>
      <c r="FY68" s="12">
        <f t="array" ref="FY68">INDEX(FX:FX,MIN(IF(ISNUMBER(FX68:FX264),ROW(FX68:FX264),"")))</f>
        <v>12.6</v>
      </c>
      <c r="FZ68" s="12">
        <f>IF('Données projet'!$A$244&gt;35,FZ67+FY68-GH67,IF(A68&lt;'Données projet'!$A$244,$FW$205^A68,IF(A68='Données projet'!$A$244,'Données projet'!$B$244,FZ67+FY68-GH67)))</f>
        <v>498.00000000000034</v>
      </c>
      <c r="GA68" s="17">
        <f>FZ68*VLOOKUP('Données projet'!$B$17,Paramètres!$A$1:$I$89,3,0)*VLOOKUP('Données projet'!$B$17,Paramètres!$A$1:$I$89,5,0)</f>
        <v>297.8040000000002</v>
      </c>
      <c r="GB68" s="13">
        <f t="shared" si="49"/>
        <v>70.715900863123025</v>
      </c>
      <c r="GC68" s="20">
        <f t="shared" ref="GC68:GC131" si="79">(GA68+GB68)*0.475*44/12</f>
        <v>641.8388273366063</v>
      </c>
      <c r="GD68" s="59">
        <f t="shared" ref="GD68:GD131" si="80">GC68+(FU68+FV68)*44/12</f>
        <v>935.17216066993956</v>
      </c>
      <c r="GE68" s="59">
        <f ca="1">AVERAGE(OFFSET($GD$3,0,0,'Données projet'!$E$17+1,1))-AVERAGE(OFFSET($H$3,0,0,'Données projet'!$E$17+1,1))</f>
        <v>333.16166938019586</v>
      </c>
      <c r="GF68" s="59">
        <f t="shared" si="50"/>
        <v>286.07945871455388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29</v>
      </c>
      <c r="GI68" s="16">
        <f>IF(ISNA(VLOOKUP(A68,'Données projet'!$A$243:$I$263,5,0)),0%,VLOOKUP(A68,'Données projet'!$A$243:$I$263,5,0)*VLOOKUP('Données projet'!$B$17,Paramètres!$A$1:$I$89,7,0))</f>
        <v>0.45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76.174598050577217</v>
      </c>
      <c r="GM68" s="21">
        <f>EXP(-LN(2)/25)*GM67+(1-EXP(-LN(2)/25))/(LN(2)/25)*Calculateur!GH68*Calculateur!GJ68*VLOOKUP('Données projet'!$B$17,Paramètres!$A$1:$I$89,3,0)*0.475*44/12</f>
        <v>12.349581323719557</v>
      </c>
      <c r="GN68" s="21">
        <f>EXP(-LN(2)/2)*GN67+(1-EXP(-LN(2)/2))/(LN(2)/2)*GH68*GK68*VLOOKUP('Données projet'!$B$17,Paramètres!$A$1:$I$89,3,0)*0.475*44/12</f>
        <v>4.7941444030280196E-6</v>
      </c>
      <c r="GO68" s="21">
        <f t="shared" ref="GO68:GO131" si="81">SUM(GL68:GN68)</f>
        <v>88.524184168441181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440</v>
      </c>
      <c r="GS68" s="12">
        <f>VLOOKUP(A68,'Données projet'!$A$269:$I$289,9,0)</f>
        <v>11.4</v>
      </c>
      <c r="GT68" s="12">
        <f t="array" ref="GT68">INDEX(GS:GS,MIN(IF(ISNUMBER(GS68:GS264),ROW(GS68:GS264),"")))</f>
        <v>11.4</v>
      </c>
      <c r="GU68" s="12">
        <f>IF('Données projet'!$A$270&gt;35,GU67+GT68-HC67,IF(A68&lt;'Données projet'!$A$270,$GR$205^A68,IF(A68='Données projet'!$A$270,'Données projet'!$B$270,GU67+GT68-HC67)))</f>
        <v>439.99999999999943</v>
      </c>
      <c r="GV68" s="17">
        <f>GU68*VLOOKUP('Données projet'!$B$18,Paramètres!$A$1:$I$89,3,0)*VLOOKUP('Données projet'!$B$18,Paramètres!$A$1:$I$89,5,0)</f>
        <v>263.11999999999966</v>
      </c>
      <c r="GW68" s="13">
        <f t="shared" si="51"/>
        <v>63.386973458751953</v>
      </c>
      <c r="GX68" s="20">
        <f t="shared" ref="GX68:GX131" si="82">(GV68+GW68)*0.475*44/12</f>
        <v>568.66631210732578</v>
      </c>
      <c r="GY68" s="59">
        <f t="shared" ref="GY68:GY131" si="83">GX68+(GP68+GQ68)*44/12</f>
        <v>861.99964544065915</v>
      </c>
      <c r="GZ68" s="59">
        <f ca="1">AVERAGE(OFFSET($GY$3,0,0,'Données projet'!$E$18+1,1))-AVERAGE(OFFSET($H$3,0,0,'Données projet'!$E$18+1,1))</f>
        <v>288.41846134875794</v>
      </c>
      <c r="HA68" s="59">
        <f t="shared" si="52"/>
        <v>248.93951719818972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26</v>
      </c>
      <c r="HD68" s="16">
        <f>IF(ISNA(VLOOKUP(A68,'Données projet'!$A$269:$I$289,5,0)),0%,VLOOKUP(A68,'Données projet'!$A$269:$I$289,5,0)*VLOOKUP('Données projet'!$B$18,Paramètres!$A$1:$I$89,7,0))</f>
        <v>0.45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67.052009077300212</v>
      </c>
      <c r="HH68" s="21">
        <f>EXP(-LN(2)/25)*HH67+(1-EXP(-LN(2)/25))/(LN(2)/25)*Calculateur!HC68*Calculateur!HE68*VLOOKUP('Données projet'!$B$18,Paramètres!$A$1:$I$89,3,0)*0.475*44/12</f>
        <v>10.58535542033105</v>
      </c>
      <c r="HI68" s="21">
        <f>EXP(-LN(2)/2)*HI67+(1-EXP(-LN(2)/2))/(LN(2)/2)*HC68*HF68*VLOOKUP('Données projet'!$B$18,Paramètres!$A$1:$I$89,3,0)*0.475*44/12</f>
        <v>2.6253647921343971E-6</v>
      </c>
      <c r="HJ68" s="22">
        <f t="shared" ref="HJ68:HJ131" si="84">SUM(HG68:HI68)</f>
        <v>77.637367122996054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269.64423257646359</v>
      </c>
      <c r="T69" s="59">
        <f t="shared" ref="T69:T132" si="88">$T$3</f>
        <v>161.0819079811821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46.962791698498926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46.962791698498926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401</v>
      </c>
      <c r="AJ69" s="13">
        <f>AI69*VLOOKUP('Données projet'!$B$10,Paramètres!$A$1:$I$89,3,0)*VLOOKUP('Données projet'!$B$10,Paramètres!$A$1:$I$89,5,0)</f>
        <v>250.22399999999999</v>
      </c>
      <c r="AK69" s="13">
        <f t="shared" ref="AK69:AK132" si="89">EXP(-1.0587+0.8836*LN(AJ69)+0.284)</f>
        <v>60.633904580527918</v>
      </c>
      <c r="AL69" s="20">
        <f t="shared" si="58"/>
        <v>541.41085047775289</v>
      </c>
      <c r="AM69" s="59">
        <f t="shared" si="59"/>
        <v>834.74418381108626</v>
      </c>
      <c r="AN69" s="59">
        <f ca="1">AVERAGE(OFFSET($AM$3,0,0,'Données projet'!$E$10+1,1))-AVERAGE(OFFSET($H$3,0,0,'Données projet'!$E$10+1,1))</f>
        <v>269.77739619445515</v>
      </c>
      <c r="AO69" s="59">
        <f t="shared" ref="AO69:AO132" si="90">$AO$3</f>
        <v>347.56964743629885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67.998741160408414</v>
      </c>
      <c r="AV69" s="21">
        <f>EXP(-LN(2)/25)*AV68+(1-EXP(-LN(2)/25))/(LN(2)/25)*Calculateur!AQ69*Calculateur!AS69*VLOOKUP('Données projet'!$B$10,Paramètres!$A$1:$I$89,3,0)*0.475*44/12</f>
        <v>33.813172383852333</v>
      </c>
      <c r="AW69" s="21">
        <f>EXP(-LN(2)/2)*AW68+(1-EXP(-LN(2)/2))/(LN(2)/2)*AQ69*AT69*VLOOKUP('Données projet'!$B$10,Paramètres!$A$1:$I$89,3,0)*0.475*44/12</f>
        <v>9.4750770671794336E-8</v>
      </c>
      <c r="AX69" s="21">
        <f t="shared" si="60"/>
        <v>101.81191363901152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739.99999999999966</v>
      </c>
      <c r="BE69" s="13">
        <f>BD69*VLOOKUP('Données projet'!$B$11,Paramètres!$A$1:$I$89,3,0)*VLOOKUP('Données projet'!$B$11,Paramètres!$A$1:$I$89,5,0)</f>
        <v>413.65999999999985</v>
      </c>
      <c r="BF69" s="13">
        <f t="shared" ref="BF69:BF132" si="91">EXP(-1.0587+0.8836*LN(BE69)+0.284)</f>
        <v>94.540585122244352</v>
      </c>
      <c r="BG69" s="20">
        <f t="shared" si="61"/>
        <v>885.11601908790863</v>
      </c>
      <c r="BH69" s="59">
        <f t="shared" si="62"/>
        <v>1178.4493524212419</v>
      </c>
      <c r="BI69" s="59">
        <f ca="1">AVERAGE(OFFSET($BH$3,0,0,'Données projet'!$E$11+1,1))-AVERAGE(OFFSET($H$3,0,0,'Données projet'!$E$11+1,1))</f>
        <v>490.96084572840579</v>
      </c>
      <c r="BJ69" s="59">
        <f t="shared" ref="BJ69:BJ132" si="92">$BJ$3</f>
        <v>597.91658789908263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109.65995168053544</v>
      </c>
      <c r="BQ69" s="21">
        <f>EXP(-LN(2)/25)*BQ68+(1-EXP(-LN(2)/25))/(LN(2)/25)*Calculateur!BL69*Calculateur!BN69*VLOOKUP('Données projet'!$B$11,Paramètres!$A$1:$I$89,3,0)*0.475*44/12</f>
        <v>21.296428446539689</v>
      </c>
      <c r="BR69" s="21">
        <f>EXP(-LN(2)/2)*BR68+(1-EXP(-LN(2)/2))/(LN(2)/2)*BL69*BO69*VLOOKUP('Données projet'!$B$11,Paramètres!$A$1:$I$89,3,0)*0.475*44/12</f>
        <v>3.244336573558293E-6</v>
      </c>
      <c r="BS69" s="22">
        <f t="shared" si="63"/>
        <v>130.9563833714117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17.2</v>
      </c>
      <c r="BY69" s="12">
        <f>IF('Données projet'!$A$114&gt;35,BY68+BX69-CG68,IF(A69&lt;'Données projet'!$A$114,$BV$205^A69,IF(A69='Données projet'!$A$114,'Données projet'!$B$114,BY68+BX69-CG68)))</f>
        <v>980.19999999999982</v>
      </c>
      <c r="BZ69" s="13">
        <f>BY69*VLOOKUP('Données projet'!$B$12,Paramètres!$A$1:$I$89,3,0)*VLOOKUP('Données projet'!$B$12,Paramètres!$A$1:$I$89,5,0)</f>
        <v>445.99099999999993</v>
      </c>
      <c r="CA69" s="13">
        <f t="shared" ref="CA69:CA132" si="93">EXP(-1.0587+0.8836*LN(BZ69)+0.284)</f>
        <v>101.04075954978721</v>
      </c>
      <c r="CB69" s="20">
        <f t="shared" si="64"/>
        <v>952.74698121587915</v>
      </c>
      <c r="CC69" s="59">
        <f t="shared" si="65"/>
        <v>1246.0803145492125</v>
      </c>
      <c r="CD69" s="59">
        <f ca="1">AVERAGE(OFFSET($CC$3,0,0,'Données projet'!$E$12+1,1))-AVERAGE(OFFSET($H$3,0,0,'Données projet'!$E$12+1,1))</f>
        <v>516.24288578650703</v>
      </c>
      <c r="CE69" s="59">
        <f t="shared" ref="CE69:CE132" si="94">$CE$3</f>
        <v>423.99471649102406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115.72195237231661</v>
      </c>
      <c r="CL69" s="21">
        <f>EXP(-LN(2)/25)*CL68+(1-EXP(-LN(2)/25))/(LN(2)/25)*Calculateur!CG69*Calculateur!CI69*VLOOKUP('Données projet'!$B$12,Paramètres!$A$1:$I$89,3,0)*0.475*44/12</f>
        <v>31.392426538105152</v>
      </c>
      <c r="CM69" s="21">
        <f>EXP(-LN(2)/2)*CM68+(1-EXP(-LN(2)/2))/(LN(2)/2)*CG69*CJ69*VLOOKUP('Données projet'!$B$12,Paramètres!$A$1:$I$89,3,0)*0.475*44/12</f>
        <v>5.4281526302400599E-8</v>
      </c>
      <c r="CN69" s="22">
        <f t="shared" si="66"/>
        <v>147.11437896470326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13.4</v>
      </c>
      <c r="CT69" s="12">
        <f>IF('Données projet'!$A$140&gt;35,CT68+CS69-DB68,IF(A69&lt;'Données projet'!$A$140,$CQ$205^A69,IF(A69='Données projet'!$A$140,'Données projet'!$B$140,CT68+CS69-DB68)))</f>
        <v>789.39999999999975</v>
      </c>
      <c r="CU69" s="17">
        <f>CT69*VLOOKUP('Données projet'!$B$13,Paramètres!$A$1:$I$89,3,0)*VLOOKUP('Données projet'!$B$13,Paramètres!$A$1:$I$89,5,0)</f>
        <v>359.17699999999991</v>
      </c>
      <c r="CV69" s="13">
        <f t="shared" ref="CV69:CV132" si="95">EXP(-1.0587+0.8836*LN(CU69)+0.284)</f>
        <v>83.449295000481001</v>
      </c>
      <c r="CW69" s="20">
        <f t="shared" si="67"/>
        <v>770.90746379250425</v>
      </c>
      <c r="CX69" s="59">
        <f t="shared" si="68"/>
        <v>1064.2407971258376</v>
      </c>
      <c r="CY69" s="59">
        <f ca="1">AVERAGE(OFFSET($CX$3,0,0,'Données projet'!$E$13+1,1))-AVERAGE(OFFSET($H$3,0,0,'Données projet'!$E$13+1,1))</f>
        <v>404.52284278475219</v>
      </c>
      <c r="CZ69" s="59">
        <f t="shared" ref="CZ69:CZ132" si="96">$CZ$3</f>
        <v>325.2594475455378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93.883882714888713</v>
      </c>
      <c r="DG69" s="21">
        <f>EXP(-LN(2)/25)*DG68+(1-EXP(-LN(2)/25))/(LN(2)/25)*Calculateur!DB69*Calculateur!DD69*VLOOKUP('Données projet'!$B$13,Paramètres!$A$1:$I$89,3,0)*0.475*44/12</f>
        <v>17.553594760040205</v>
      </c>
      <c r="DH69" s="21">
        <f>EXP(-LN(2)/2)*DH68+(1-EXP(-LN(2)/2))/(LN(2)/2)*DB69*DE69*VLOOKUP('Données projet'!$B$13,Paramètres!$A$1:$I$89,3,0)*0.475*44/12</f>
        <v>3.6233396562454697E-6</v>
      </c>
      <c r="DI69" s="22">
        <f t="shared" si="69"/>
        <v>111.43748109826858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266.73191999999983</v>
      </c>
      <c r="DQ69" s="13">
        <f t="shared" ref="DQ69:DQ132" si="97">EXP(-1.0587+0.8836*LN(DP69)+0.284)</f>
        <v>64.155209429427074</v>
      </c>
      <c r="DR69" s="20">
        <f t="shared" si="70"/>
        <v>576.29508375625187</v>
      </c>
      <c r="DS69" s="59">
        <f t="shared" si="71"/>
        <v>869.62841708958513</v>
      </c>
      <c r="DT69" s="59">
        <f ca="1">AVERAGE(OFFSET($DS$3,0,0,'Données projet'!$E$14+1,1))-AVERAGE(OFFSET($H$3,0,0,'Données projet'!$E$14+1,1))</f>
        <v>317.76403063971492</v>
      </c>
      <c r="DU69" s="59">
        <f t="shared" ref="DU69:DU132" si="98">$DU$3</f>
        <v>310.10458233575025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46.397456384228512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46.397456384228512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17.2</v>
      </c>
      <c r="EJ69" s="12">
        <f>IF('Données projet'!$A$192&gt;35,EJ68+EI69-ER68,IF(A69&lt;'Données projet'!$A$192,$EG$205^A69,IF(A69='Données projet'!$A$192,'Données projet'!$B$192,EJ68+EI69-ER68)))</f>
        <v>643.20000000000005</v>
      </c>
      <c r="EK69" s="17">
        <f>EJ69*VLOOKUP('Données projet'!$B$15,Paramètres!$A$1:$I$89,3,0)*VLOOKUP('Données projet'!$B$15,Paramètres!$A$1:$I$89,5,0)</f>
        <v>301.01760000000002</v>
      </c>
      <c r="EL69" s="13">
        <f t="shared" ref="EL69:EL132" si="99">EXP(-1.0587+0.8836*LN(EK69)+0.284)</f>
        <v>71.389749461171519</v>
      </c>
      <c r="EM69" s="20">
        <f t="shared" si="73"/>
        <v>648.60946697820702</v>
      </c>
      <c r="EN69" s="59">
        <f t="shared" si="74"/>
        <v>941.9428003115404</v>
      </c>
      <c r="EO69" s="59">
        <f ca="1">AVERAGE(OFFSET($EN$3,0,0,'Données projet'!$E$15+1,1))-AVERAGE(OFFSET($H$3,0,0,'Données projet'!$E$15+1,1))</f>
        <v>342.49944586217674</v>
      </c>
      <c r="EP69" s="59">
        <f t="shared" ref="EP69:EP132" si="100">$EP$3</f>
        <v>282.29766600872563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102.97474028680793</v>
      </c>
      <c r="EW69" s="21">
        <f>EXP(-LN(2)/25)*EW68+(1-EXP(-LN(2)/25))/(LN(2)/25)*Calculateur!ER69*Calculateur!ET69*VLOOKUP('Données projet'!$B$15,Paramètres!$A$1:$I$89,3,0)*0.475*44/12</f>
        <v>14.772375850007853</v>
      </c>
      <c r="EX69" s="21">
        <f>EXP(-LN(2)/2)*EX68+(1-EXP(-LN(2)/2))/(LN(2)/2)*ER69*EU69*VLOOKUP('Données projet'!$B$15,Paramètres!$A$1:$I$89,3,0)*0.475*44/12</f>
        <v>3.1583590223931472E-7</v>
      </c>
      <c r="EY69" s="22">
        <f t="shared" si="75"/>
        <v>117.74711645265168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16</v>
      </c>
      <c r="FE69" s="12">
        <f>IF('Données projet'!$A$218&gt;35,FE68+FD69-FM68,IF(A69&lt;'Données projet'!$A$218,$FB$205^A69,IF(A69='Données projet'!$A$218,'Données projet'!$B$218,FE68+FD69-FM68)))</f>
        <v>582.99999999999955</v>
      </c>
      <c r="FF69" s="17">
        <f>FE69*VLOOKUP('Données projet'!$B$16,Paramètres!$A$1:$I$89,3,0)*VLOOKUP('Données projet'!$B$16,Paramètres!$A$1:$I$89,5,0)</f>
        <v>272.84399999999977</v>
      </c>
      <c r="FG69" s="13">
        <f t="shared" ref="FG69:FG132" si="101">EXP(-1.0587+0.8836*LN(FF69)+0.284)</f>
        <v>65.452469296244189</v>
      </c>
      <c r="FH69" s="20">
        <f t="shared" si="76"/>
        <v>589.19968402429151</v>
      </c>
      <c r="FI69" s="59">
        <f t="shared" si="77"/>
        <v>882.53301735762489</v>
      </c>
      <c r="FJ69" s="59">
        <f ca="1">AVERAGE(OFFSET($FI$3,0,0,'Données projet'!$E$16+1,1))-AVERAGE(OFFSET($H$3,0,0,'Données projet'!$E$16+1,1))</f>
        <v>304.29617570272939</v>
      </c>
      <c r="FK69" s="59">
        <f t="shared" ref="FK69:FK132" si="102">$FK$3</f>
        <v>246.20695736161576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83.238680739267437</v>
      </c>
      <c r="FR69" s="21">
        <f>EXP(-LN(2)/25)*FR68+(1-EXP(-LN(2)/25))/(LN(2)/25)*Calculateur!FM69*Calculateur!FO69*VLOOKUP('Données projet'!$B$16,Paramètres!$A$1:$I$89,3,0)*0.475*44/12</f>
        <v>15.083558967379513</v>
      </c>
      <c r="FS69" s="21">
        <f>EXP(-LN(2)/2)*FS68+(1-EXP(-LN(2)/2))/(LN(2)/2)*FM69*FP69*VLOOKUP('Données projet'!$B$16,Paramètres!$A$1:$I$89,3,0)*0.475*44/12</f>
        <v>1.5007756392087738E-5</v>
      </c>
      <c r="FT69" s="22">
        <f t="shared" si="78"/>
        <v>98.322254714403343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11</v>
      </c>
      <c r="FZ69" s="12">
        <f>IF('Données projet'!$A$244&gt;35,FZ68+FY69-GH68,IF(A69&lt;'Données projet'!$A$244,$FW$205^A69,IF(A69='Données projet'!$A$244,'Données projet'!$B$244,FZ68+FY69-GH68)))</f>
        <v>480.00000000000034</v>
      </c>
      <c r="GA69" s="17">
        <f>FZ69*VLOOKUP('Données projet'!$B$17,Paramètres!$A$1:$I$89,3,0)*VLOOKUP('Données projet'!$B$17,Paramètres!$A$1:$I$89,5,0)</f>
        <v>287.04000000000019</v>
      </c>
      <c r="GB69" s="13">
        <f t="shared" ref="GB69:GB132" si="103">EXP(-1.0587+0.8836*LN(GA69)+0.284)</f>
        <v>68.452606307698659</v>
      </c>
      <c r="GC69" s="20">
        <f t="shared" si="79"/>
        <v>619.14962265257543</v>
      </c>
      <c r="GD69" s="59">
        <f t="shared" si="80"/>
        <v>912.4829559859088</v>
      </c>
      <c r="GE69" s="59">
        <f ca="1">AVERAGE(OFFSET($GD$3,0,0,'Données projet'!$E$17+1,1))-AVERAGE(OFFSET($H$3,0,0,'Données projet'!$E$17+1,1))</f>
        <v>333.16166938019586</v>
      </c>
      <c r="GF69" s="59">
        <f t="shared" ref="GF69:GF132" si="104">$GF$3</f>
        <v>286.07945871455388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74.680860644722472</v>
      </c>
      <c r="GM69" s="21">
        <f>EXP(-LN(2)/25)*GM68+(1-EXP(-LN(2)/25))/(LN(2)/25)*Calculateur!GH69*Calculateur!GJ69*VLOOKUP('Données projet'!$B$17,Paramètres!$A$1:$I$89,3,0)*0.475*44/12</f>
        <v>12.011881372986188</v>
      </c>
      <c r="GN69" s="21">
        <f>EXP(-LN(2)/2)*GN68+(1-EXP(-LN(2)/2))/(LN(2)/2)*GH69*GK69*VLOOKUP('Données projet'!$B$17,Paramètres!$A$1:$I$89,3,0)*0.475*44/12</f>
        <v>3.3899720173686454E-6</v>
      </c>
      <c r="GO69" s="21">
        <f t="shared" si="81"/>
        <v>86.69274540768069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10</v>
      </c>
      <c r="GU69" s="12">
        <f>IF('Données projet'!$A$270&gt;35,GU68+GT69-HC68,IF(A69&lt;'Données projet'!$A$270,$GR$205^A69,IF(A69='Données projet'!$A$270,'Données projet'!$B$270,GU68+GT69-HC68)))</f>
        <v>423.99999999999943</v>
      </c>
      <c r="GV69" s="17">
        <f>GU69*VLOOKUP('Données projet'!$B$18,Paramètres!$A$1:$I$89,3,0)*VLOOKUP('Données projet'!$B$18,Paramètres!$A$1:$I$89,5,0)</f>
        <v>253.55199999999968</v>
      </c>
      <c r="GW69" s="13">
        <f t="shared" ref="GW69:GW132" si="105">EXP(-1.0587+0.8836*LN(GV69)+0.284)</f>
        <v>61.34592254261343</v>
      </c>
      <c r="GX69" s="20">
        <f t="shared" si="82"/>
        <v>548.44721509505109</v>
      </c>
      <c r="GY69" s="59">
        <f t="shared" si="83"/>
        <v>841.78054842838446</v>
      </c>
      <c r="GZ69" s="59">
        <f ca="1">AVERAGE(OFFSET($GY$3,0,0,'Données projet'!$E$18+1,1))-AVERAGE(OFFSET($H$3,0,0,'Données projet'!$E$18+1,1))</f>
        <v>288.41846134875794</v>
      </c>
      <c r="HA69" s="59">
        <f t="shared" ref="HA69:HA132" si="106">$HA$3</f>
        <v>248.93951719818972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65.737160076981581</v>
      </c>
      <c r="HH69" s="21">
        <f>EXP(-LN(2)/25)*HH68+(1-EXP(-LN(2)/25))/(LN(2)/25)*Calculateur!HC69*Calculateur!HE69*VLOOKUP('Données projet'!$B$18,Paramètres!$A$1:$I$89,3,0)*0.475*44/12</f>
        <v>10.295898319702449</v>
      </c>
      <c r="HI69" s="21">
        <f>EXP(-LN(2)/2)*HI68+(1-EXP(-LN(2)/2))/(LN(2)/2)*HC69*HF69*VLOOKUP('Données projet'!$B$18,Paramètres!$A$1:$I$89,3,0)*0.475*44/12</f>
        <v>1.8564132476066431E-6</v>
      </c>
      <c r="HJ69" s="22">
        <f t="shared" si="84"/>
        <v>76.033060253097275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269.64423257646359</v>
      </c>
      <c r="T70" s="59">
        <f t="shared" si="88"/>
        <v>161.0819079811821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46.041879997765889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46.041879997765889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401</v>
      </c>
      <c r="AJ70" s="13">
        <f>AI70*VLOOKUP('Données projet'!$B$10,Paramètres!$A$1:$I$89,3,0)*VLOOKUP('Données projet'!$B$10,Paramètres!$A$1:$I$89,5,0)</f>
        <v>250.22399999999999</v>
      </c>
      <c r="AK70" s="13">
        <f t="shared" si="89"/>
        <v>60.633904580527918</v>
      </c>
      <c r="AL70" s="20">
        <f t="shared" si="58"/>
        <v>541.41085047775289</v>
      </c>
      <c r="AM70" s="59">
        <f t="shared" si="59"/>
        <v>834.74418381108626</v>
      </c>
      <c r="AN70" s="59">
        <f ca="1">AVERAGE(OFFSET($AM$3,0,0,'Données projet'!$E$10+1,1))-AVERAGE(OFFSET($H$3,0,0,'Données projet'!$E$10+1,1))</f>
        <v>269.77739619445515</v>
      </c>
      <c r="AO70" s="59">
        <f t="shared" si="90"/>
        <v>347.56964743629885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66.665327321389583</v>
      </c>
      <c r="AV70" s="21">
        <f>EXP(-LN(2)/25)*AV69+(1-EXP(-LN(2)/25))/(LN(2)/25)*Calculateur!AQ70*Calculateur!AS70*VLOOKUP('Données projet'!$B$10,Paramètres!$A$1:$I$89,3,0)*0.475*44/12</f>
        <v>32.888549406858438</v>
      </c>
      <c r="AW70" s="21">
        <f>EXP(-LN(2)/2)*AW69+(1-EXP(-LN(2)/2))/(LN(2)/2)*AQ70*AT70*VLOOKUP('Données projet'!$B$10,Paramètres!$A$1:$I$89,3,0)*0.475*44/12</f>
        <v>6.6998912464677221E-8</v>
      </c>
      <c r="AX70" s="21">
        <f t="shared" si="60"/>
        <v>99.553876795246921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739.99999999999966</v>
      </c>
      <c r="BE70" s="13">
        <f>BD70*VLOOKUP('Données projet'!$B$11,Paramètres!$A$1:$I$89,3,0)*VLOOKUP('Données projet'!$B$11,Paramètres!$A$1:$I$89,5,0)</f>
        <v>413.65999999999985</v>
      </c>
      <c r="BF70" s="13">
        <f t="shared" si="91"/>
        <v>94.540585122244352</v>
      </c>
      <c r="BG70" s="20">
        <f t="shared" si="61"/>
        <v>885.11601908790863</v>
      </c>
      <c r="BH70" s="59">
        <f t="shared" si="62"/>
        <v>1178.4493524212419</v>
      </c>
      <c r="BI70" s="59">
        <f ca="1">AVERAGE(OFFSET($BH$3,0,0,'Données projet'!$E$11+1,1))-AVERAGE(OFFSET($H$3,0,0,'Données projet'!$E$11+1,1))</f>
        <v>490.96084572840579</v>
      </c>
      <c r="BJ70" s="59">
        <f t="shared" si="92"/>
        <v>597.91658789908263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107.50958691404622</v>
      </c>
      <c r="BQ70" s="21">
        <f>EXP(-LN(2)/25)*BQ69+(1-EXP(-LN(2)/25))/(LN(2)/25)*Calculateur!BL70*Calculateur!BN70*VLOOKUP('Données projet'!$B$11,Paramètres!$A$1:$I$89,3,0)*0.475*44/12</f>
        <v>20.714076490738563</v>
      </c>
      <c r="BR70" s="21">
        <f>EXP(-LN(2)/2)*BR69+(1-EXP(-LN(2)/2))/(LN(2)/2)*BL70*BO70*VLOOKUP('Données projet'!$B$11,Paramètres!$A$1:$I$89,3,0)*0.475*44/12</f>
        <v>2.2940923916145972E-6</v>
      </c>
      <c r="BS70" s="22">
        <f t="shared" si="63"/>
        <v>128.22366569887717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17.2</v>
      </c>
      <c r="BY70" s="12">
        <f>IF('Données projet'!$A$114&gt;35,BY69+BX70-CG69,IF(A70&lt;'Données projet'!$A$114,$BV$205^A70,IF(A70='Données projet'!$A$114,'Données projet'!$B$114,BY69+BX70-CG69)))</f>
        <v>997.39999999999986</v>
      </c>
      <c r="BZ70" s="13">
        <f>BY70*VLOOKUP('Données projet'!$B$12,Paramètres!$A$1:$I$89,3,0)*VLOOKUP('Données projet'!$B$12,Paramètres!$A$1:$I$89,5,0)</f>
        <v>453.81699999999989</v>
      </c>
      <c r="CA70" s="13">
        <f t="shared" si="93"/>
        <v>102.60579859193078</v>
      </c>
      <c r="CB70" s="20">
        <f t="shared" si="64"/>
        <v>969.10304088094597</v>
      </c>
      <c r="CC70" s="59">
        <f t="shared" si="65"/>
        <v>1262.4363742142793</v>
      </c>
      <c r="CD70" s="59">
        <f ca="1">AVERAGE(OFFSET($CC$3,0,0,'Données projet'!$E$12+1,1))-AVERAGE(OFFSET($H$3,0,0,'Données projet'!$E$12+1,1))</f>
        <v>516.24288578650703</v>
      </c>
      <c r="CE70" s="59">
        <f t="shared" si="94"/>
        <v>423.99471649102406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113.45271546971689</v>
      </c>
      <c r="CL70" s="21">
        <f>EXP(-LN(2)/25)*CL69+(1-EXP(-LN(2)/25))/(LN(2)/25)*Calculateur!CG70*Calculateur!CI70*VLOOKUP('Données projet'!$B$12,Paramètres!$A$1:$I$89,3,0)*0.475*44/12</f>
        <v>30.533998983564704</v>
      </c>
      <c r="CM70" s="21">
        <f>EXP(-LN(2)/2)*CM69+(1-EXP(-LN(2)/2))/(LN(2)/2)*CG70*CJ70*VLOOKUP('Données projet'!$B$12,Paramètres!$A$1:$I$89,3,0)*0.475*44/12</f>
        <v>3.8382835341583404E-8</v>
      </c>
      <c r="CN70" s="22">
        <f t="shared" si="66"/>
        <v>143.98671449166443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13.4</v>
      </c>
      <c r="CT70" s="12">
        <f>IF('Données projet'!$A$140&gt;35,CT69+CS70-DB69,IF(A70&lt;'Données projet'!$A$140,$CQ$205^A70,IF(A70='Données projet'!$A$140,'Données projet'!$B$140,CT69+CS70-DB69)))</f>
        <v>802.79999999999973</v>
      </c>
      <c r="CU70" s="17">
        <f>CT70*VLOOKUP('Données projet'!$B$13,Paramètres!$A$1:$I$89,3,0)*VLOOKUP('Données projet'!$B$13,Paramètres!$A$1:$I$89,5,0)</f>
        <v>365.27399999999989</v>
      </c>
      <c r="CV70" s="13">
        <f t="shared" si="95"/>
        <v>84.699725261670764</v>
      </c>
      <c r="CW70" s="20">
        <f t="shared" si="67"/>
        <v>783.7042381640764</v>
      </c>
      <c r="CX70" s="59">
        <f t="shared" si="68"/>
        <v>1077.0375714974098</v>
      </c>
      <c r="CY70" s="59">
        <f ca="1">AVERAGE(OFFSET($CX$3,0,0,'Données projet'!$E$13+1,1))-AVERAGE(OFFSET($H$3,0,0,'Données projet'!$E$13+1,1))</f>
        <v>404.52284278475219</v>
      </c>
      <c r="CZ70" s="59">
        <f t="shared" si="96"/>
        <v>325.2594475455378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92.042877038363898</v>
      </c>
      <c r="DG70" s="21">
        <f>EXP(-LN(2)/25)*DG69+(1-EXP(-LN(2)/25))/(LN(2)/25)*Calculateur!DB70*Calculateur!DD70*VLOOKUP('Données projet'!$B$13,Paramètres!$A$1:$I$89,3,0)*0.475*44/12</f>
        <v>17.073590788223477</v>
      </c>
      <c r="DH70" s="21">
        <f>EXP(-LN(2)/2)*DH69+(1-EXP(-LN(2)/2))/(LN(2)/2)*DB70*DE70*VLOOKUP('Données projet'!$B$13,Paramètres!$A$1:$I$89,3,0)*0.475*44/12</f>
        <v>2.5620880414733056E-6</v>
      </c>
      <c r="DI70" s="22">
        <f t="shared" si="69"/>
        <v>109.11647038867542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270.82223999999979</v>
      </c>
      <c r="DQ70" s="13">
        <f t="shared" si="97"/>
        <v>65.023738474662281</v>
      </c>
      <c r="DR70" s="20">
        <f t="shared" si="70"/>
        <v>584.93174584336964</v>
      </c>
      <c r="DS70" s="59">
        <f t="shared" si="71"/>
        <v>878.26507917670301</v>
      </c>
      <c r="DT70" s="59">
        <f ca="1">AVERAGE(OFFSET($DS$3,0,0,'Données projet'!$E$14+1,1))-AVERAGE(OFFSET($H$3,0,0,'Données projet'!$E$14+1,1))</f>
        <v>317.76403063971492</v>
      </c>
      <c r="DU70" s="59">
        <f t="shared" si="98"/>
        <v>310.10458233575025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45.487630564187825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45.487630564187825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17.2</v>
      </c>
      <c r="EJ70" s="12">
        <f>IF('Données projet'!$A$192&gt;35,EJ69+EI70-ER69,IF(A70&lt;'Données projet'!$A$192,$EG$205^A70,IF(A70='Données projet'!$A$192,'Données projet'!$B$192,EJ69+EI70-ER69)))</f>
        <v>660.40000000000009</v>
      </c>
      <c r="EK70" s="17">
        <f>EJ70*VLOOKUP('Données projet'!$B$15,Paramètres!$A$1:$I$89,3,0)*VLOOKUP('Données projet'!$B$15,Paramètres!$A$1:$I$89,5,0)</f>
        <v>309.06720000000007</v>
      </c>
      <c r="EL70" s="13">
        <f t="shared" si="99"/>
        <v>73.073990251564425</v>
      </c>
      <c r="EM70" s="20">
        <f t="shared" si="73"/>
        <v>665.5625730214748</v>
      </c>
      <c r="EN70" s="59">
        <f t="shared" si="74"/>
        <v>958.89590635480818</v>
      </c>
      <c r="EO70" s="59">
        <f ca="1">AVERAGE(OFFSET($EN$3,0,0,'Données projet'!$E$15+1,1))-AVERAGE(OFFSET($H$3,0,0,'Données projet'!$E$15+1,1))</f>
        <v>342.49944586217674</v>
      </c>
      <c r="EP70" s="59">
        <f t="shared" si="100"/>
        <v>282.29766600872563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100.95546843817338</v>
      </c>
      <c r="EW70" s="21">
        <f>EXP(-LN(2)/25)*EW69+(1-EXP(-LN(2)/25))/(LN(2)/25)*Calculateur!ER70*Calculateur!ET70*VLOOKUP('Données projet'!$B$15,Paramètres!$A$1:$I$89,3,0)*0.475*44/12</f>
        <v>14.368424455543904</v>
      </c>
      <c r="EX70" s="21">
        <f>EXP(-LN(2)/2)*EX69+(1-EXP(-LN(2)/2))/(LN(2)/2)*ER70*EU70*VLOOKUP('Données projet'!$B$15,Paramètres!$A$1:$I$89,3,0)*0.475*44/12</f>
        <v>2.2332970821559093E-7</v>
      </c>
      <c r="EY70" s="22">
        <f t="shared" si="75"/>
        <v>115.32389311704699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16</v>
      </c>
      <c r="FE70" s="12">
        <f>IF('Données projet'!$A$218&gt;35,FE69+FD70-FM69,IF(A70&lt;'Données projet'!$A$218,$FB$205^A70,IF(A70='Données projet'!$A$218,'Données projet'!$B$218,FE69+FD70-FM69)))</f>
        <v>598.99999999999955</v>
      </c>
      <c r="FF70" s="17">
        <f>FE70*VLOOKUP('Données projet'!$B$16,Paramètres!$A$1:$I$89,3,0)*VLOOKUP('Données projet'!$B$16,Paramètres!$A$1:$I$89,5,0)</f>
        <v>280.33199999999977</v>
      </c>
      <c r="FG70" s="13">
        <f t="shared" si="101"/>
        <v>67.037165185393079</v>
      </c>
      <c r="FH70" s="20">
        <f t="shared" si="76"/>
        <v>605.00129603122593</v>
      </c>
      <c r="FI70" s="59">
        <f t="shared" si="77"/>
        <v>898.33462936455931</v>
      </c>
      <c r="FJ70" s="59">
        <f ca="1">AVERAGE(OFFSET($FI$3,0,0,'Données projet'!$E$16+1,1))-AVERAGE(OFFSET($H$3,0,0,'Données projet'!$E$16+1,1))</f>
        <v>304.29617570272939</v>
      </c>
      <c r="FK70" s="59">
        <f t="shared" si="102"/>
        <v>246.20695736161576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81.606420980552471</v>
      </c>
      <c r="FR70" s="21">
        <f>EXP(-LN(2)/25)*FR69+(1-EXP(-LN(2)/25))/(LN(2)/25)*Calculateur!FM70*Calculateur!FO70*VLOOKUP('Données projet'!$B$16,Paramètres!$A$1:$I$89,3,0)*0.475*44/12</f>
        <v>14.671098254206628</v>
      </c>
      <c r="FS70" s="21">
        <f>EXP(-LN(2)/2)*FS69+(1-EXP(-LN(2)/2))/(LN(2)/2)*FM70*FP70*VLOOKUP('Données projet'!$B$16,Paramètres!$A$1:$I$89,3,0)*0.475*44/12</f>
        <v>1.0612086315240995E-5</v>
      </c>
      <c r="FT70" s="22">
        <f t="shared" si="78"/>
        <v>96.277529846845411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11</v>
      </c>
      <c r="FZ70" s="12">
        <f>IF('Données projet'!$A$244&gt;35,FZ69+FY70-GH69,IF(A70&lt;'Données projet'!$A$244,$FW$205^A70,IF(A70='Données projet'!$A$244,'Données projet'!$B$244,FZ69+FY70-GH69)))</f>
        <v>491.00000000000034</v>
      </c>
      <c r="GA70" s="17">
        <f>FZ70*VLOOKUP('Données projet'!$B$17,Paramètres!$A$1:$I$89,3,0)*VLOOKUP('Données projet'!$B$17,Paramètres!$A$1:$I$89,5,0)</f>
        <v>293.61800000000022</v>
      </c>
      <c r="GB70" s="13">
        <f t="shared" si="103"/>
        <v>69.836881397258949</v>
      </c>
      <c r="GC70" s="20">
        <f t="shared" si="79"/>
        <v>633.01725176689297</v>
      </c>
      <c r="GD70" s="59">
        <f t="shared" si="80"/>
        <v>926.35058510022623</v>
      </c>
      <c r="GE70" s="59">
        <f ca="1">AVERAGE(OFFSET($GD$3,0,0,'Données projet'!$E$17+1,1))-AVERAGE(OFFSET($H$3,0,0,'Données projet'!$E$17+1,1))</f>
        <v>333.16166938019586</v>
      </c>
      <c r="GF70" s="59">
        <f t="shared" si="104"/>
        <v>286.07945871455388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73.216414518306692</v>
      </c>
      <c r="GM70" s="21">
        <f>EXP(-LN(2)/25)*GM69+(1-EXP(-LN(2)/25))/(LN(2)/25)*Calculateur!GH70*Calculateur!GJ70*VLOOKUP('Données projet'!$B$17,Paramètres!$A$1:$I$89,3,0)*0.475*44/12</f>
        <v>11.683415845164493</v>
      </c>
      <c r="GN70" s="21">
        <f>EXP(-LN(2)/2)*GN69+(1-EXP(-LN(2)/2))/(LN(2)/2)*GH70*GK70*VLOOKUP('Données projet'!$B$17,Paramètres!$A$1:$I$89,3,0)*0.475*44/12</f>
        <v>2.3970722015140098E-6</v>
      </c>
      <c r="GO70" s="21">
        <f t="shared" si="81"/>
        <v>84.89983276054339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10</v>
      </c>
      <c r="GU70" s="12">
        <f>IF('Données projet'!$A$270&gt;35,GU69+GT70-HC69,IF(A70&lt;'Données projet'!$A$270,$GR$205^A70,IF(A70='Données projet'!$A$270,'Données projet'!$B$270,GU69+GT70-HC69)))</f>
        <v>433.99999999999943</v>
      </c>
      <c r="GV70" s="17">
        <f>GU70*VLOOKUP('Données projet'!$B$18,Paramètres!$A$1:$I$89,3,0)*VLOOKUP('Données projet'!$B$18,Paramètres!$A$1:$I$89,5,0)</f>
        <v>259.5319999999997</v>
      </c>
      <c r="GW70" s="13">
        <f t="shared" si="105"/>
        <v>62.622608810743841</v>
      </c>
      <c r="GX70" s="20">
        <f t="shared" si="82"/>
        <v>561.0859436787116</v>
      </c>
      <c r="GY70" s="59">
        <f t="shared" si="83"/>
        <v>854.41927701204486</v>
      </c>
      <c r="GZ70" s="59">
        <f ca="1">AVERAGE(OFFSET($GY$3,0,0,'Données projet'!$E$18+1,1))-AVERAGE(OFFSET($H$3,0,0,'Données projet'!$E$18+1,1))</f>
        <v>288.41846134875794</v>
      </c>
      <c r="HA70" s="59">
        <f t="shared" si="106"/>
        <v>248.93951719818972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64.448094463580503</v>
      </c>
      <c r="HH70" s="21">
        <f>EXP(-LN(2)/25)*HH69+(1-EXP(-LN(2)/25))/(LN(2)/25)*Calculateur!HC70*Calculateur!HE70*VLOOKUP('Données projet'!$B$18,Paramètres!$A$1:$I$89,3,0)*0.475*44/12</f>
        <v>10.014356438712424</v>
      </c>
      <c r="HI70" s="21">
        <f>EXP(-LN(2)/2)*HI69+(1-EXP(-LN(2)/2))/(LN(2)/2)*HC70*HF70*VLOOKUP('Données projet'!$B$18,Paramètres!$A$1:$I$89,3,0)*0.475*44/12</f>
        <v>1.3126823960671988E-6</v>
      </c>
      <c r="HJ70" s="22">
        <f t="shared" si="84"/>
        <v>74.462452214975329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269.64423257646359</v>
      </c>
      <c r="T71" s="59">
        <f t="shared" si="88"/>
        <v>161.0819079811821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45.139026813783552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45.139026813783552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401</v>
      </c>
      <c r="AJ71" s="13">
        <f>AI71*VLOOKUP('Données projet'!$B$10,Paramètres!$A$1:$I$89,3,0)*VLOOKUP('Données projet'!$B$10,Paramètres!$A$1:$I$89,5,0)</f>
        <v>250.22399999999999</v>
      </c>
      <c r="AK71" s="13">
        <f t="shared" si="89"/>
        <v>60.633904580527918</v>
      </c>
      <c r="AL71" s="20">
        <f t="shared" si="58"/>
        <v>541.41085047775289</v>
      </c>
      <c r="AM71" s="59">
        <f t="shared" si="59"/>
        <v>834.74418381108626</v>
      </c>
      <c r="AN71" s="59">
        <f ca="1">AVERAGE(OFFSET($AM$3,0,0,'Données projet'!$E$10+1,1))-AVERAGE(OFFSET($H$3,0,0,'Données projet'!$E$10+1,1))</f>
        <v>269.77739619445515</v>
      </c>
      <c r="AO71" s="59">
        <f t="shared" si="90"/>
        <v>347.56964743629885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65.358060914451784</v>
      </c>
      <c r="AV71" s="21">
        <f>EXP(-LN(2)/25)*AV70+(1-EXP(-LN(2)/25))/(LN(2)/25)*Calculateur!AQ71*Calculateur!AS71*VLOOKUP('Données projet'!$B$10,Paramètres!$A$1:$I$89,3,0)*0.475*44/12</f>
        <v>31.989210293794248</v>
      </c>
      <c r="AW71" s="21">
        <f>EXP(-LN(2)/2)*AW70+(1-EXP(-LN(2)/2))/(LN(2)/2)*AQ71*AT71*VLOOKUP('Données projet'!$B$10,Paramètres!$A$1:$I$89,3,0)*0.475*44/12</f>
        <v>4.7375385335897168E-8</v>
      </c>
      <c r="AX71" s="21">
        <f t="shared" si="60"/>
        <v>97.347271255621408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739.99999999999966</v>
      </c>
      <c r="BE71" s="13">
        <f>BD71*VLOOKUP('Données projet'!$B$11,Paramètres!$A$1:$I$89,3,0)*VLOOKUP('Données projet'!$B$11,Paramètres!$A$1:$I$89,5,0)</f>
        <v>413.65999999999985</v>
      </c>
      <c r="BF71" s="13">
        <f t="shared" si="91"/>
        <v>94.540585122244352</v>
      </c>
      <c r="BG71" s="20">
        <f t="shared" si="61"/>
        <v>885.11601908790863</v>
      </c>
      <c r="BH71" s="59">
        <f t="shared" si="62"/>
        <v>1178.4493524212419</v>
      </c>
      <c r="BI71" s="59">
        <f ca="1">AVERAGE(OFFSET($BH$3,0,0,'Données projet'!$E$11+1,1))-AVERAGE(OFFSET($H$3,0,0,'Données projet'!$E$11+1,1))</f>
        <v>490.96084572840579</v>
      </c>
      <c r="BJ71" s="59">
        <f t="shared" si="92"/>
        <v>597.91658789908263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105.40138948903487</v>
      </c>
      <c r="BQ71" s="21">
        <f>EXP(-LN(2)/25)*BQ70+(1-EXP(-LN(2)/25))/(LN(2)/25)*Calculateur!BL71*Calculateur!BN71*VLOOKUP('Données projet'!$B$11,Paramètres!$A$1:$I$89,3,0)*0.475*44/12</f>
        <v>20.147648979793377</v>
      </c>
      <c r="BR71" s="21">
        <f>EXP(-LN(2)/2)*BR70+(1-EXP(-LN(2)/2))/(LN(2)/2)*BL71*BO71*VLOOKUP('Données projet'!$B$11,Paramètres!$A$1:$I$89,3,0)*0.475*44/12</f>
        <v>1.6221682867791465E-6</v>
      </c>
      <c r="BS71" s="22">
        <f t="shared" si="63"/>
        <v>125.54904009099653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17.2</v>
      </c>
      <c r="BY71" s="12">
        <f>IF('Données projet'!$A$114&gt;35,BY70+BX71-CG70,IF(A71&lt;'Données projet'!$A$114,$BV$205^A71,IF(A71='Données projet'!$A$114,'Données projet'!$B$114,BY70+BX71-CG70)))</f>
        <v>1014.5999999999999</v>
      </c>
      <c r="BZ71" s="13">
        <f>BY71*VLOOKUP('Données projet'!$B$12,Paramètres!$A$1:$I$89,3,0)*VLOOKUP('Données projet'!$B$12,Paramètres!$A$1:$I$89,5,0)</f>
        <v>461.64299999999997</v>
      </c>
      <c r="CA71" s="13">
        <f t="shared" si="93"/>
        <v>104.16769911920542</v>
      </c>
      <c r="CB71" s="20">
        <f t="shared" si="64"/>
        <v>985.45363429928273</v>
      </c>
      <c r="CC71" s="59">
        <f t="shared" si="65"/>
        <v>1278.7869676326161</v>
      </c>
      <c r="CD71" s="59">
        <f ca="1">AVERAGE(OFFSET($CC$3,0,0,'Données projet'!$E$12+1,1))-AVERAGE(OFFSET($H$3,0,0,'Données projet'!$E$12+1,1))</f>
        <v>516.24288578650703</v>
      </c>
      <c r="CE71" s="59">
        <f t="shared" si="94"/>
        <v>423.99471649102406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111.22797691867932</v>
      </c>
      <c r="CL71" s="21">
        <f>EXP(-LN(2)/25)*CL70+(1-EXP(-LN(2)/25))/(LN(2)/25)*Calculateur!CG71*Calculateur!CI71*VLOOKUP('Données projet'!$B$12,Paramètres!$A$1:$I$89,3,0)*0.475*44/12</f>
        <v>29.699045175645907</v>
      </c>
      <c r="CM71" s="21">
        <f>EXP(-LN(2)/2)*CM70+(1-EXP(-LN(2)/2))/(LN(2)/2)*CG71*CJ71*VLOOKUP('Données projet'!$B$12,Paramètres!$A$1:$I$89,3,0)*0.475*44/12</f>
        <v>2.71407631512003E-8</v>
      </c>
      <c r="CN71" s="22">
        <f t="shared" si="66"/>
        <v>140.927022121466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13.4</v>
      </c>
      <c r="CT71" s="12">
        <f>IF('Données projet'!$A$140&gt;35,CT70+CS71-DB70,IF(A71&lt;'Données projet'!$A$140,$CQ$205^A71,IF(A71='Données projet'!$A$140,'Données projet'!$B$140,CT70+CS71-DB70)))</f>
        <v>816.1999999999997</v>
      </c>
      <c r="CU71" s="17">
        <f>CT71*VLOOKUP('Données projet'!$B$13,Paramètres!$A$1:$I$89,3,0)*VLOOKUP('Données projet'!$B$13,Paramètres!$A$1:$I$89,5,0)</f>
        <v>371.37099999999987</v>
      </c>
      <c r="CV71" s="13">
        <f t="shared" si="95"/>
        <v>85.947728301505336</v>
      </c>
      <c r="CW71" s="20">
        <f t="shared" si="67"/>
        <v>796.49678512512139</v>
      </c>
      <c r="CX71" s="59">
        <f t="shared" si="68"/>
        <v>1089.8301184584548</v>
      </c>
      <c r="CY71" s="59">
        <f ca="1">AVERAGE(OFFSET($CX$3,0,0,'Données projet'!$E$13+1,1))-AVERAGE(OFFSET($H$3,0,0,'Données projet'!$E$13+1,1))</f>
        <v>404.52284278475219</v>
      </c>
      <c r="CZ71" s="59">
        <f t="shared" si="96"/>
        <v>325.2594475455378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90.237972360253153</v>
      </c>
      <c r="DG71" s="21">
        <f>EXP(-LN(2)/25)*DG70+(1-EXP(-LN(2)/25))/(LN(2)/25)*Calculateur!DB71*Calculateur!DD71*VLOOKUP('Données projet'!$B$13,Paramètres!$A$1:$I$89,3,0)*0.475*44/12</f>
        <v>16.60671255025839</v>
      </c>
      <c r="DH71" s="21">
        <f>EXP(-LN(2)/2)*DH70+(1-EXP(-LN(2)/2))/(LN(2)/2)*DB71*DE71*VLOOKUP('Données projet'!$B$13,Paramètres!$A$1:$I$89,3,0)*0.475*44/12</f>
        <v>1.8116698281227348E-6</v>
      </c>
      <c r="DI71" s="22">
        <f t="shared" si="69"/>
        <v>106.84468672218138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274.91255999999981</v>
      </c>
      <c r="DQ71" s="13">
        <f t="shared" si="97"/>
        <v>65.890741901034446</v>
      </c>
      <c r="DR71" s="20">
        <f t="shared" si="70"/>
        <v>593.56575081096798</v>
      </c>
      <c r="DS71" s="59">
        <f t="shared" si="71"/>
        <v>886.89908414430124</v>
      </c>
      <c r="DT71" s="59">
        <f ca="1">AVERAGE(OFFSET($DS$3,0,0,'Données projet'!$E$14+1,1))-AVERAGE(OFFSET($H$3,0,0,'Données projet'!$E$14+1,1))</f>
        <v>317.76403063971492</v>
      </c>
      <c r="DU71" s="59">
        <f t="shared" si="98"/>
        <v>310.10458233575025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44.595645873539183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44.595645873539183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17.2</v>
      </c>
      <c r="EJ71" s="12">
        <f>IF('Données projet'!$A$192&gt;35,EJ70+EI71-ER70,IF(A71&lt;'Données projet'!$A$192,$EG$205^A71,IF(A71='Données projet'!$A$192,'Données projet'!$B$192,EJ70+EI71-ER70)))</f>
        <v>677.60000000000014</v>
      </c>
      <c r="EK71" s="17">
        <f>EJ71*VLOOKUP('Données projet'!$B$15,Paramètres!$A$1:$I$89,3,0)*VLOOKUP('Données projet'!$B$15,Paramètres!$A$1:$I$89,5,0)</f>
        <v>317.11680000000007</v>
      </c>
      <c r="EL71" s="13">
        <f t="shared" si="99"/>
        <v>74.753132191289879</v>
      </c>
      <c r="EM71" s="20">
        <f t="shared" si="73"/>
        <v>682.50679856649663</v>
      </c>
      <c r="EN71" s="59">
        <f t="shared" si="74"/>
        <v>975.84013189982988</v>
      </c>
      <c r="EO71" s="59">
        <f ca="1">AVERAGE(OFFSET($EN$3,0,0,'Données projet'!$E$15+1,1))-AVERAGE(OFFSET($H$3,0,0,'Données projet'!$E$15+1,1))</f>
        <v>342.49944586217674</v>
      </c>
      <c r="EP71" s="59">
        <f t="shared" si="100"/>
        <v>282.29766600872563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98.975793278856358</v>
      </c>
      <c r="EW71" s="21">
        <f>EXP(-LN(2)/25)*EW70+(1-EXP(-LN(2)/25))/(LN(2)/25)*Calculateur!ER71*Calculateur!ET71*VLOOKUP('Données projet'!$B$15,Paramètres!$A$1:$I$89,3,0)*0.475*44/12</f>
        <v>13.975519133204454</v>
      </c>
      <c r="EX71" s="21">
        <f>EXP(-LN(2)/2)*EX70+(1-EXP(-LN(2)/2))/(LN(2)/2)*ER71*EU71*VLOOKUP('Données projet'!$B$15,Paramètres!$A$1:$I$89,3,0)*0.475*44/12</f>
        <v>1.5791795111965736E-7</v>
      </c>
      <c r="EY71" s="22">
        <f t="shared" si="75"/>
        <v>112.95131256997877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16</v>
      </c>
      <c r="FE71" s="12">
        <f>IF('Données projet'!$A$218&gt;35,FE70+FD71-FM70,IF(A71&lt;'Données projet'!$A$218,$FB$205^A71,IF(A71='Données projet'!$A$218,'Données projet'!$B$218,FE70+FD71-FM70)))</f>
        <v>614.99999999999955</v>
      </c>
      <c r="FF71" s="17">
        <f>FE71*VLOOKUP('Données projet'!$B$16,Paramètres!$A$1:$I$89,3,0)*VLOOKUP('Données projet'!$B$16,Paramètres!$A$1:$I$89,5,0)</f>
        <v>287.81999999999982</v>
      </c>
      <c r="FG71" s="13">
        <f t="shared" si="101"/>
        <v>68.61694100009646</v>
      </c>
      <c r="FH71" s="20">
        <f t="shared" si="76"/>
        <v>620.79433890850112</v>
      </c>
      <c r="FI71" s="59">
        <f t="shared" si="77"/>
        <v>914.12767224183449</v>
      </c>
      <c r="FJ71" s="59">
        <f ca="1">AVERAGE(OFFSET($FI$3,0,0,'Données projet'!$E$16+1,1))-AVERAGE(OFFSET($H$3,0,0,'Données projet'!$E$16+1,1))</f>
        <v>304.29617570272939</v>
      </c>
      <c r="FK71" s="59">
        <f t="shared" si="102"/>
        <v>246.20695736161576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80.006168840125767</v>
      </c>
      <c r="FR71" s="21">
        <f>EXP(-LN(2)/25)*FR70+(1-EXP(-LN(2)/25))/(LN(2)/25)*Calculateur!FM71*Calculateur!FO71*VLOOKUP('Données projet'!$B$16,Paramètres!$A$1:$I$89,3,0)*0.475*44/12</f>
        <v>14.269916300925821</v>
      </c>
      <c r="FS71" s="21">
        <f>EXP(-LN(2)/2)*FS70+(1-EXP(-LN(2)/2))/(LN(2)/2)*FM71*FP71*VLOOKUP('Données projet'!$B$16,Paramètres!$A$1:$I$89,3,0)*0.475*44/12</f>
        <v>7.5038781960438708E-6</v>
      </c>
      <c r="FT71" s="22">
        <f t="shared" si="78"/>
        <v>94.27609264492979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11</v>
      </c>
      <c r="FZ71" s="12">
        <f>IF('Données projet'!$A$244&gt;35,FZ70+FY71-GH70,IF(A71&lt;'Données projet'!$A$244,$FW$205^A71,IF(A71='Données projet'!$A$244,'Données projet'!$B$244,FZ70+FY71-GH70)))</f>
        <v>502.00000000000034</v>
      </c>
      <c r="GA71" s="17">
        <f>FZ71*VLOOKUP('Données projet'!$B$17,Paramètres!$A$1:$I$89,3,0)*VLOOKUP('Données projet'!$B$17,Paramètres!$A$1:$I$89,5,0)</f>
        <v>300.1960000000002</v>
      </c>
      <c r="GB71" s="13">
        <f t="shared" si="103"/>
        <v>71.217551042138098</v>
      </c>
      <c r="GC71" s="20">
        <f t="shared" si="79"/>
        <v>646.87860139839086</v>
      </c>
      <c r="GD71" s="59">
        <f t="shared" si="80"/>
        <v>940.21193473172411</v>
      </c>
      <c r="GE71" s="59">
        <f ca="1">AVERAGE(OFFSET($GD$3,0,0,'Données projet'!$E$17+1,1))-AVERAGE(OFFSET($H$3,0,0,'Données projet'!$E$17+1,1))</f>
        <v>333.16166938019586</v>
      </c>
      <c r="GF71" s="59">
        <f t="shared" si="104"/>
        <v>286.07945871455388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71.780685287205984</v>
      </c>
      <c r="GM71" s="21">
        <f>EXP(-LN(2)/25)*GM70+(1-EXP(-LN(2)/25))/(LN(2)/25)*Calculateur!GH71*Calculateur!GJ71*VLOOKUP('Données projet'!$B$17,Paramètres!$A$1:$I$89,3,0)*0.475*44/12</f>
        <v>11.363932224474334</v>
      </c>
      <c r="GN71" s="21">
        <f>EXP(-LN(2)/2)*GN70+(1-EXP(-LN(2)/2))/(LN(2)/2)*GH71*GK71*VLOOKUP('Données projet'!$B$17,Paramètres!$A$1:$I$89,3,0)*0.475*44/12</f>
        <v>1.6949860086843227E-6</v>
      </c>
      <c r="GO71" s="21">
        <f t="shared" si="81"/>
        <v>83.144619206666334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10</v>
      </c>
      <c r="GU71" s="12">
        <f>IF('Données projet'!$A$270&gt;35,GU70+GT71-HC70,IF(A71&lt;'Données projet'!$A$270,$GR$205^A71,IF(A71='Données projet'!$A$270,'Données projet'!$B$270,GU70+GT71-HC70)))</f>
        <v>443.99999999999943</v>
      </c>
      <c r="GV71" s="17">
        <f>GU71*VLOOKUP('Données projet'!$B$18,Paramètres!$A$1:$I$89,3,0)*VLOOKUP('Données projet'!$B$18,Paramètres!$A$1:$I$89,5,0)</f>
        <v>265.51199999999972</v>
      </c>
      <c r="GW71" s="13">
        <f t="shared" si="105"/>
        <v>63.895875238848802</v>
      </c>
      <c r="GX71" s="20">
        <f t="shared" si="82"/>
        <v>573.71871604099454</v>
      </c>
      <c r="GY71" s="59">
        <f t="shared" si="83"/>
        <v>867.05204937432791</v>
      </c>
      <c r="GZ71" s="59">
        <f ca="1">AVERAGE(OFFSET($GY$3,0,0,'Données projet'!$E$18+1,1))-AVERAGE(OFFSET($H$3,0,0,'Données projet'!$E$18+1,1))</f>
        <v>288.41846134875794</v>
      </c>
      <c r="HA71" s="59">
        <f t="shared" si="106"/>
        <v>248.93951719818972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63.184306640605826</v>
      </c>
      <c r="HH71" s="21">
        <f>EXP(-LN(2)/25)*HH70+(1-EXP(-LN(2)/25))/(LN(2)/25)*Calculateur!HC71*Calculateur!HE71*VLOOKUP('Données projet'!$B$18,Paramètres!$A$1:$I$89,3,0)*0.475*44/12</f>
        <v>9.7405133352637154</v>
      </c>
      <c r="HI71" s="21">
        <f>EXP(-LN(2)/2)*HI70+(1-EXP(-LN(2)/2))/(LN(2)/2)*HC71*HF71*VLOOKUP('Données projet'!$B$18,Paramètres!$A$1:$I$89,3,0)*0.475*44/12</f>
        <v>9.2820662380332166E-7</v>
      </c>
      <c r="HJ71" s="22">
        <f t="shared" si="84"/>
        <v>72.924820904076157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269.64423257646359</v>
      </c>
      <c r="T72" s="59">
        <f t="shared" si="88"/>
        <v>161.0819079811821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44.253878030053045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44.253878030053045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401</v>
      </c>
      <c r="AJ72" s="13">
        <f>AI72*VLOOKUP('Données projet'!$B$10,Paramètres!$A$1:$I$89,3,0)*VLOOKUP('Données projet'!$B$10,Paramètres!$A$1:$I$89,5,0)</f>
        <v>250.22399999999999</v>
      </c>
      <c r="AK72" s="13">
        <f t="shared" si="89"/>
        <v>60.633904580527918</v>
      </c>
      <c r="AL72" s="20">
        <f t="shared" si="58"/>
        <v>541.41085047775289</v>
      </c>
      <c r="AM72" s="59">
        <f t="shared" si="59"/>
        <v>834.74418381108626</v>
      </c>
      <c r="AN72" s="59">
        <f ca="1">AVERAGE(OFFSET($AM$3,0,0,'Données projet'!$E$10+1,1))-AVERAGE(OFFSET($H$3,0,0,'Données projet'!$E$10+1,1))</f>
        <v>269.77739619445515</v>
      </c>
      <c r="AO72" s="59">
        <f t="shared" si="90"/>
        <v>347.56964743629885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64.076429204400256</v>
      </c>
      <c r="AV72" s="21">
        <f>EXP(-LN(2)/25)*AV71+(1-EXP(-LN(2)/25))/(LN(2)/25)*Calculateur!AQ72*Calculateur!AS72*VLOOKUP('Données projet'!$B$10,Paramètres!$A$1:$I$89,3,0)*0.475*44/12</f>
        <v>31.114463656070988</v>
      </c>
      <c r="AW72" s="21">
        <f>EXP(-LN(2)/2)*AW71+(1-EXP(-LN(2)/2))/(LN(2)/2)*AQ72*AT72*VLOOKUP('Données projet'!$B$10,Paramètres!$A$1:$I$89,3,0)*0.475*44/12</f>
        <v>3.349945623233861E-8</v>
      </c>
      <c r="AX72" s="21">
        <f t="shared" si="60"/>
        <v>95.190892893970712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739.99999999999966</v>
      </c>
      <c r="BE72" s="13">
        <f>BD72*VLOOKUP('Données projet'!$B$11,Paramètres!$A$1:$I$89,3,0)*VLOOKUP('Données projet'!$B$11,Paramètres!$A$1:$I$89,5,0)</f>
        <v>413.65999999999985</v>
      </c>
      <c r="BF72" s="13">
        <f t="shared" si="91"/>
        <v>94.540585122244352</v>
      </c>
      <c r="BG72" s="20">
        <f t="shared" si="61"/>
        <v>885.11601908790863</v>
      </c>
      <c r="BH72" s="59">
        <f t="shared" si="62"/>
        <v>1178.4493524212419</v>
      </c>
      <c r="BI72" s="59">
        <f ca="1">AVERAGE(OFFSET($BH$3,0,0,'Données projet'!$E$11+1,1))-AVERAGE(OFFSET($H$3,0,0,'Données projet'!$E$11+1,1))</f>
        <v>490.96084572840579</v>
      </c>
      <c r="BJ72" s="59">
        <f t="shared" si="92"/>
        <v>597.91658789908263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103.33453252965452</v>
      </c>
      <c r="BQ72" s="21">
        <f>EXP(-LN(2)/25)*BQ71+(1-EXP(-LN(2)/25))/(LN(2)/25)*Calculateur!BL72*Calculateur!BN72*VLOOKUP('Données projet'!$B$11,Paramètres!$A$1:$I$89,3,0)*0.475*44/12</f>
        <v>19.596710458922114</v>
      </c>
      <c r="BR72" s="21">
        <f>EXP(-LN(2)/2)*BR71+(1-EXP(-LN(2)/2))/(LN(2)/2)*BL72*BO72*VLOOKUP('Données projet'!$B$11,Paramètres!$A$1:$I$89,3,0)*0.475*44/12</f>
        <v>1.1470461958072986E-6</v>
      </c>
      <c r="BS72" s="22">
        <f t="shared" si="63"/>
        <v>122.93124413562283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17.2</v>
      </c>
      <c r="BY72" s="12">
        <f>IF('Données projet'!$A$114&gt;35,BY71+BX72-CG71,IF(A72&lt;'Données projet'!$A$114,$BV$205^A72,IF(A72='Données projet'!$A$114,'Données projet'!$B$114,BY71+BX72-CG71)))</f>
        <v>1031.8</v>
      </c>
      <c r="BZ72" s="13">
        <f>BY72*VLOOKUP('Données projet'!$B$12,Paramètres!$A$1:$I$89,3,0)*VLOOKUP('Données projet'!$B$12,Paramètres!$A$1:$I$89,5,0)</f>
        <v>469.46899999999994</v>
      </c>
      <c r="CA72" s="13">
        <f t="shared" si="93"/>
        <v>105.72652047756478</v>
      </c>
      <c r="CB72" s="20">
        <f t="shared" si="64"/>
        <v>1001.7988648317584</v>
      </c>
      <c r="CC72" s="59">
        <f t="shared" si="65"/>
        <v>1295.1321981650917</v>
      </c>
      <c r="CD72" s="59">
        <f ca="1">AVERAGE(OFFSET($CC$3,0,0,'Données projet'!$E$12+1,1))-AVERAGE(OFFSET($H$3,0,0,'Données projet'!$E$12+1,1))</f>
        <v>516.24288578650703</v>
      </c>
      <c r="CE72" s="59">
        <f t="shared" si="94"/>
        <v>423.99471649102406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109.04686413367106</v>
      </c>
      <c r="CL72" s="21">
        <f>EXP(-LN(2)/25)*CL71+(1-EXP(-LN(2)/25))/(LN(2)/25)*Calculateur!CG72*Calculateur!CI72*VLOOKUP('Données projet'!$B$12,Paramètres!$A$1:$I$89,3,0)*0.475*44/12</f>
        <v>28.886923223512962</v>
      </c>
      <c r="CM72" s="21">
        <f>EXP(-LN(2)/2)*CM71+(1-EXP(-LN(2)/2))/(LN(2)/2)*CG72*CJ72*VLOOKUP('Données projet'!$B$12,Paramètres!$A$1:$I$89,3,0)*0.475*44/12</f>
        <v>1.9191417670791702E-8</v>
      </c>
      <c r="CN72" s="22">
        <f t="shared" si="66"/>
        <v>137.93378737637545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13.4</v>
      </c>
      <c r="CT72" s="12">
        <f>IF('Données projet'!$A$140&gt;35,CT71+CS72-DB71,IF(A72&lt;'Données projet'!$A$140,$CQ$205^A72,IF(A72='Données projet'!$A$140,'Données projet'!$B$140,CT71+CS72-DB71)))</f>
        <v>829.59999999999968</v>
      </c>
      <c r="CU72" s="17">
        <f>CT72*VLOOKUP('Données projet'!$B$13,Paramètres!$A$1:$I$89,3,0)*VLOOKUP('Données projet'!$B$13,Paramètres!$A$1:$I$89,5,0)</f>
        <v>377.46799999999979</v>
      </c>
      <c r="CV72" s="13">
        <f t="shared" si="95"/>
        <v>87.193348568967664</v>
      </c>
      <c r="CW72" s="20">
        <f t="shared" si="67"/>
        <v>809.28518209095171</v>
      </c>
      <c r="CX72" s="59">
        <f t="shared" si="68"/>
        <v>1102.6185154242851</v>
      </c>
      <c r="CY72" s="59">
        <f ca="1">AVERAGE(OFFSET($CX$3,0,0,'Données projet'!$E$13+1,1))-AVERAGE(OFFSET($H$3,0,0,'Données projet'!$E$13+1,1))</f>
        <v>404.52284278475219</v>
      </c>
      <c r="CZ72" s="59">
        <f t="shared" si="96"/>
        <v>325.2594475455378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88.468460761997008</v>
      </c>
      <c r="DG72" s="21">
        <f>EXP(-LN(2)/25)*DG71+(1-EXP(-LN(2)/25))/(LN(2)/25)*Calculateur!DB72*Calculateur!DD72*VLOOKUP('Données projet'!$B$13,Paramètres!$A$1:$I$89,3,0)*0.475*44/12</f>
        <v>16.152601122262517</v>
      </c>
      <c r="DH72" s="21">
        <f>EXP(-LN(2)/2)*DH71+(1-EXP(-LN(2)/2))/(LN(2)/2)*DB72*DE72*VLOOKUP('Données projet'!$B$13,Paramètres!$A$1:$I$89,3,0)*0.475*44/12</f>
        <v>1.2810440207366528E-6</v>
      </c>
      <c r="DI72" s="22">
        <f t="shared" si="69"/>
        <v>104.62106316530354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279.00287999999983</v>
      </c>
      <c r="DQ72" s="13">
        <f t="shared" si="97"/>
        <v>66.756245029775201</v>
      </c>
      <c r="DR72" s="20">
        <f t="shared" si="70"/>
        <v>602.19714276019147</v>
      </c>
      <c r="DS72" s="59">
        <f t="shared" si="71"/>
        <v>895.53047609352484</v>
      </c>
      <c r="DT72" s="59">
        <f ca="1">AVERAGE(OFFSET($DS$3,0,0,'Données projet'!$E$14+1,1))-AVERAGE(OFFSET($H$3,0,0,'Données projet'!$E$14+1,1))</f>
        <v>317.76403063971492</v>
      </c>
      <c r="DU72" s="59">
        <f t="shared" si="98"/>
        <v>310.10458233575025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43.721152458617219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43.721152458617219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17.2</v>
      </c>
      <c r="EJ72" s="12">
        <f>IF('Données projet'!$A$192&gt;35,EJ71+EI72-ER71,IF(A72&lt;'Données projet'!$A$192,$EG$205^A72,IF(A72='Données projet'!$A$192,'Données projet'!$B$192,EJ71+EI72-ER71)))</f>
        <v>694.80000000000018</v>
      </c>
      <c r="EK72" s="17">
        <f>EJ72*VLOOKUP('Données projet'!$B$15,Paramètres!$A$1:$I$89,3,0)*VLOOKUP('Données projet'!$B$15,Paramètres!$A$1:$I$89,5,0)</f>
        <v>325.16640000000007</v>
      </c>
      <c r="EL72" s="13">
        <f t="shared" si="99"/>
        <v>76.427319591571546</v>
      </c>
      <c r="EM72" s="20">
        <f t="shared" si="73"/>
        <v>699.44239495532054</v>
      </c>
      <c r="EN72" s="59">
        <f t="shared" si="74"/>
        <v>992.77572828865391</v>
      </c>
      <c r="EO72" s="59">
        <f ca="1">AVERAGE(OFFSET($EN$3,0,0,'Données projet'!$E$15+1,1))-AVERAGE(OFFSET($H$3,0,0,'Données projet'!$E$15+1,1))</f>
        <v>342.49944586217674</v>
      </c>
      <c r="EP72" s="59">
        <f t="shared" si="100"/>
        <v>282.29766600872563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97.034938341930911</v>
      </c>
      <c r="EW72" s="21">
        <f>EXP(-LN(2)/25)*EW71+(1-EXP(-LN(2)/25))/(LN(2)/25)*Calculateur!ER72*Calculateur!ET72*VLOOKUP('Données projet'!$B$15,Paramètres!$A$1:$I$89,3,0)*0.475*44/12</f>
        <v>13.593357827566368</v>
      </c>
      <c r="EX72" s="21">
        <f>EXP(-LN(2)/2)*EX71+(1-EXP(-LN(2)/2))/(LN(2)/2)*ER72*EU72*VLOOKUP('Données projet'!$B$15,Paramètres!$A$1:$I$89,3,0)*0.475*44/12</f>
        <v>1.1166485410779547E-7</v>
      </c>
      <c r="EY72" s="22">
        <f t="shared" si="75"/>
        <v>110.62829628116214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16</v>
      </c>
      <c r="FE72" s="12">
        <f>IF('Données projet'!$A$218&gt;35,FE71+FD72-FM71,IF(A72&lt;'Données projet'!$A$218,$FB$205^A72,IF(A72='Données projet'!$A$218,'Données projet'!$B$218,FE71+FD72-FM71)))</f>
        <v>630.99999999999955</v>
      </c>
      <c r="FF72" s="17">
        <f>FE72*VLOOKUP('Données projet'!$B$16,Paramètres!$A$1:$I$89,3,0)*VLOOKUP('Données projet'!$B$16,Paramètres!$A$1:$I$89,5,0)</f>
        <v>295.30799999999977</v>
      </c>
      <c r="FG72" s="13">
        <f t="shared" si="101"/>
        <v>70.191939458146777</v>
      </c>
      <c r="FH72" s="20">
        <f t="shared" si="76"/>
        <v>636.57906122293855</v>
      </c>
      <c r="FI72" s="59">
        <f t="shared" si="77"/>
        <v>929.91239455627192</v>
      </c>
      <c r="FJ72" s="59">
        <f ca="1">AVERAGE(OFFSET($FI$3,0,0,'Données projet'!$E$16+1,1))-AVERAGE(OFFSET($H$3,0,0,'Données projet'!$E$16+1,1))</f>
        <v>304.29617570272939</v>
      </c>
      <c r="FK72" s="59">
        <f t="shared" si="102"/>
        <v>246.20695736161576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78.437296668115394</v>
      </c>
      <c r="FR72" s="21">
        <f>EXP(-LN(2)/25)*FR71+(1-EXP(-LN(2)/25))/(LN(2)/25)*Calculateur!FM72*Calculateur!FO72*VLOOKUP('Données projet'!$B$16,Paramètres!$A$1:$I$89,3,0)*0.475*44/12</f>
        <v>13.879704689254721</v>
      </c>
      <c r="FS72" s="21">
        <f>EXP(-LN(2)/2)*FS71+(1-EXP(-LN(2)/2))/(LN(2)/2)*FM72*FP72*VLOOKUP('Données projet'!$B$16,Paramètres!$A$1:$I$89,3,0)*0.475*44/12</f>
        <v>5.3060431576204985E-6</v>
      </c>
      <c r="FT72" s="22">
        <f t="shared" si="78"/>
        <v>92.317006663413281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11</v>
      </c>
      <c r="FZ72" s="12">
        <f>IF('Données projet'!$A$244&gt;35,FZ71+FY72-GH71,IF(A72&lt;'Données projet'!$A$244,$FW$205^A72,IF(A72='Données projet'!$A$244,'Données projet'!$B$244,FZ71+FY72-GH71)))</f>
        <v>513.00000000000034</v>
      </c>
      <c r="GA72" s="17">
        <f>FZ72*VLOOKUP('Données projet'!$B$17,Paramètres!$A$1:$I$89,3,0)*VLOOKUP('Données projet'!$B$17,Paramètres!$A$1:$I$89,5,0)</f>
        <v>306.77400000000023</v>
      </c>
      <c r="GB72" s="13">
        <f t="shared" si="103"/>
        <v>72.594703343999115</v>
      </c>
      <c r="GC72" s="20">
        <f t="shared" si="79"/>
        <v>660.73382499079889</v>
      </c>
      <c r="GD72" s="59">
        <f t="shared" si="80"/>
        <v>954.06715832413215</v>
      </c>
      <c r="GE72" s="59">
        <f ca="1">AVERAGE(OFFSET($GD$3,0,0,'Données projet'!$E$17+1,1))-AVERAGE(OFFSET($H$3,0,0,'Données projet'!$E$17+1,1))</f>
        <v>333.16166938019586</v>
      </c>
      <c r="GF72" s="59">
        <f t="shared" si="104"/>
        <v>286.07945871455388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70.373109830618802</v>
      </c>
      <c r="GM72" s="21">
        <f>EXP(-LN(2)/25)*GM71+(1-EXP(-LN(2)/25))/(LN(2)/25)*Calculateur!GH72*Calculateur!GJ72*VLOOKUP('Données projet'!$B$17,Paramètres!$A$1:$I$89,3,0)*0.475*44/12</f>
        <v>11.053184900192861</v>
      </c>
      <c r="GN72" s="21">
        <f>EXP(-LN(2)/2)*GN71+(1-EXP(-LN(2)/2))/(LN(2)/2)*GH72*GK72*VLOOKUP('Données projet'!$B$17,Paramètres!$A$1:$I$89,3,0)*0.475*44/12</f>
        <v>1.1985361007570049E-6</v>
      </c>
      <c r="GO72" s="21">
        <f t="shared" si="81"/>
        <v>81.426295929347759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10</v>
      </c>
      <c r="GU72" s="12">
        <f>IF('Données projet'!$A$270&gt;35,GU71+GT72-HC71,IF(A72&lt;'Données projet'!$A$270,$GR$205^A72,IF(A72='Données projet'!$A$270,'Données projet'!$B$270,GU71+GT72-HC71)))</f>
        <v>453.99999999999943</v>
      </c>
      <c r="GV72" s="17">
        <f>GU72*VLOOKUP('Données projet'!$B$18,Paramètres!$A$1:$I$89,3,0)*VLOOKUP('Données projet'!$B$18,Paramètres!$A$1:$I$89,5,0)</f>
        <v>271.49199999999968</v>
      </c>
      <c r="GW72" s="13">
        <f t="shared" si="105"/>
        <v>65.165807717935252</v>
      </c>
      <c r="GX72" s="20">
        <f t="shared" si="82"/>
        <v>586.34568177540336</v>
      </c>
      <c r="GY72" s="59">
        <f t="shared" si="83"/>
        <v>879.67901510873662</v>
      </c>
      <c r="GZ72" s="59">
        <f ca="1">AVERAGE(OFFSET($GY$3,0,0,'Données projet'!$E$18+1,1))-AVERAGE(OFFSET($H$3,0,0,'Données projet'!$E$18+1,1))</f>
        <v>288.41846134875794</v>
      </c>
      <c r="HA72" s="59">
        <f t="shared" si="106"/>
        <v>248.93951719818972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61.945300926005224</v>
      </c>
      <c r="HH72" s="21">
        <f>EXP(-LN(2)/25)*HH71+(1-EXP(-LN(2)/25))/(LN(2)/25)*Calculateur!HC72*Calculateur!HE72*VLOOKUP('Données projet'!$B$18,Paramètres!$A$1:$I$89,3,0)*0.475*44/12</f>
        <v>9.4741584858795953</v>
      </c>
      <c r="HI72" s="21">
        <f>EXP(-LN(2)/2)*HI71+(1-EXP(-LN(2)/2))/(LN(2)/2)*HC72*HF72*VLOOKUP('Données projet'!$B$18,Paramètres!$A$1:$I$89,3,0)*0.475*44/12</f>
        <v>6.5634119803359949E-7</v>
      </c>
      <c r="HJ72" s="22">
        <f t="shared" si="84"/>
        <v>71.419460068226016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269.64423257646359</v>
      </c>
      <c r="T73" s="59">
        <f t="shared" si="88"/>
        <v>161.0819079811821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52.418159756678804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52.418159756678804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401</v>
      </c>
      <c r="AJ73" s="13">
        <f>AI73*VLOOKUP('Données projet'!$B$10,Paramètres!$A$1:$I$89,3,0)*VLOOKUP('Données projet'!$B$10,Paramètres!$A$1:$I$89,5,0)</f>
        <v>250.22399999999999</v>
      </c>
      <c r="AK73" s="13">
        <f t="shared" si="89"/>
        <v>60.633904580527918</v>
      </c>
      <c r="AL73" s="20">
        <f t="shared" si="58"/>
        <v>541.41085047775289</v>
      </c>
      <c r="AM73" s="59">
        <f t="shared" si="59"/>
        <v>834.74418381108626</v>
      </c>
      <c r="AN73" s="59">
        <f ca="1">AVERAGE(OFFSET($AM$3,0,0,'Données projet'!$E$10+1,1))-AVERAGE(OFFSET($H$3,0,0,'Données projet'!$E$10+1,1))</f>
        <v>269.77739619445515</v>
      </c>
      <c r="AO73" s="59">
        <f t="shared" si="90"/>
        <v>347.56964743629885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62.819929510464682</v>
      </c>
      <c r="AV73" s="21">
        <f>EXP(-LN(2)/25)*AV72+(1-EXP(-LN(2)/25))/(LN(2)/25)*Calculateur!AQ73*Calculateur!AS73*VLOOKUP('Données projet'!$B$10,Paramètres!$A$1:$I$89,3,0)*0.475*44/12</f>
        <v>30.263637011157197</v>
      </c>
      <c r="AW73" s="21">
        <f>EXP(-LN(2)/2)*AW72+(1-EXP(-LN(2)/2))/(LN(2)/2)*AQ73*AT73*VLOOKUP('Données projet'!$B$10,Paramètres!$A$1:$I$89,3,0)*0.475*44/12</f>
        <v>2.3687692667948584E-8</v>
      </c>
      <c r="AX73" s="21">
        <f t="shared" si="60"/>
        <v>93.083566545309566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739.99999999999966</v>
      </c>
      <c r="BE73" s="13">
        <f>BD73*VLOOKUP('Données projet'!$B$11,Paramètres!$A$1:$I$89,3,0)*VLOOKUP('Données projet'!$B$11,Paramètres!$A$1:$I$89,5,0)</f>
        <v>413.65999999999985</v>
      </c>
      <c r="BF73" s="13">
        <f t="shared" si="91"/>
        <v>94.540585122244352</v>
      </c>
      <c r="BG73" s="20">
        <f t="shared" si="61"/>
        <v>885.11601908790863</v>
      </c>
      <c r="BH73" s="59">
        <f t="shared" si="62"/>
        <v>1178.4493524212419</v>
      </c>
      <c r="BI73" s="59">
        <f ca="1">AVERAGE(OFFSET($BH$3,0,0,'Données projet'!$E$11+1,1))-AVERAGE(OFFSET($H$3,0,0,'Données projet'!$E$11+1,1))</f>
        <v>490.96084572840579</v>
      </c>
      <c r="BJ73" s="59">
        <f t="shared" si="92"/>
        <v>597.91658789908263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101.30820537458936</v>
      </c>
      <c r="BQ73" s="21">
        <f>EXP(-LN(2)/25)*BQ72+(1-EXP(-LN(2)/25))/(LN(2)/25)*Calculateur!BL73*Calculateur!BN73*VLOOKUP('Données projet'!$B$11,Paramètres!$A$1:$I$89,3,0)*0.475*44/12</f>
        <v>19.060837380876674</v>
      </c>
      <c r="BR73" s="21">
        <f>EXP(-LN(2)/2)*BR72+(1-EXP(-LN(2)/2))/(LN(2)/2)*BL73*BO73*VLOOKUP('Données projet'!$B$11,Paramètres!$A$1:$I$89,3,0)*0.475*44/12</f>
        <v>8.1108414338957324E-7</v>
      </c>
      <c r="BS73" s="22">
        <f t="shared" si="63"/>
        <v>120.36904356655019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1049</v>
      </c>
      <c r="BW73" s="12">
        <f>VLOOKUP(A73,'Données projet'!$A$113:$I$133,9,0)</f>
        <v>17.2</v>
      </c>
      <c r="BX73" s="12">
        <f t="array" ref="BX73">INDEX(BW:BW,MIN(IF(ISNUMBER(BW73:BW269),ROW(BW73:BW269),"")))</f>
        <v>17.2</v>
      </c>
      <c r="BY73" s="12">
        <f>IF('Données projet'!$A$114&gt;35,BY72+BX73-CG72,IF(A73&lt;'Données projet'!$A$114,$BV$205^A73,IF(A73='Données projet'!$A$114,'Données projet'!$B$114,BY72+BX73-CG72)))</f>
        <v>1049</v>
      </c>
      <c r="BZ73" s="13">
        <f>BY73*VLOOKUP('Données projet'!$B$12,Paramètres!$A$1:$I$89,3,0)*VLOOKUP('Données projet'!$B$12,Paramètres!$A$1:$I$89,5,0)</f>
        <v>477.29499999999996</v>
      </c>
      <c r="CA73" s="13">
        <f t="shared" si="93"/>
        <v>107.28231992096744</v>
      </c>
      <c r="CB73" s="20">
        <f t="shared" si="64"/>
        <v>1018.1388321956848</v>
      </c>
      <c r="CC73" s="59">
        <f t="shared" si="65"/>
        <v>1311.4721655290182</v>
      </c>
      <c r="CD73" s="59">
        <f ca="1">AVERAGE(OFFSET($CC$3,0,0,'Données projet'!$E$12+1,1))-AVERAGE(OFFSET($H$3,0,0,'Données projet'!$E$12+1,1))</f>
        <v>516.24288578650703</v>
      </c>
      <c r="CE73" s="59">
        <f t="shared" si="94"/>
        <v>423.99471649102406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41</v>
      </c>
      <c r="CH73" s="16">
        <f>IF(ISNA(VLOOKUP(A73,'Données projet'!$A$113:$I$133,5,0)),0%,VLOOKUP(A73,'Données projet'!$A$113:$I$133,5,0)*VLOOKUP('Données projet'!$B$12,Paramètres!$A$1:$I$89,7,0))</f>
        <v>0.55000000000000004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120.51940459395291</v>
      </c>
      <c r="CL73" s="21">
        <f>EXP(-LN(2)/25)*CL72+(1-EXP(-LN(2)/25))/(LN(2)/25)*Calculateur!CG73*Calculateur!CI73*VLOOKUP('Données projet'!$B$12,Paramètres!$A$1:$I$89,3,0)*0.475*44/12</f>
        <v>28.097008788868731</v>
      </c>
      <c r="CM73" s="21">
        <f>EXP(-LN(2)/2)*CM72+(1-EXP(-LN(2)/2))/(LN(2)/2)*CG73*CJ73*VLOOKUP('Données projet'!$B$12,Paramètres!$A$1:$I$89,3,0)*0.475*44/12</f>
        <v>1.357038157560015E-8</v>
      </c>
      <c r="CN73" s="22">
        <f t="shared" si="66"/>
        <v>148.61641339639201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843</v>
      </c>
      <c r="CR73" s="12">
        <f>VLOOKUP(A73,'Données projet'!$A$139:$I$159,9,0)</f>
        <v>13.4</v>
      </c>
      <c r="CS73" s="12">
        <f t="array" ref="CS73">INDEX(CR:CR,MIN(IF(ISNUMBER(CR73:CR269),ROW(CR73:CR269),"")))</f>
        <v>13.4</v>
      </c>
      <c r="CT73" s="12">
        <f>IF('Données projet'!$A$140&gt;35,CT72+CS73-DB72,IF(A73&lt;'Données projet'!$A$140,$CQ$205^A73,IF(A73='Données projet'!$A$140,'Données projet'!$B$140,CT72+CS73-DB72)))</f>
        <v>842.99999999999966</v>
      </c>
      <c r="CU73" s="17">
        <f>CT73*VLOOKUP('Données projet'!$B$13,Paramètres!$A$1:$I$89,3,0)*VLOOKUP('Données projet'!$B$13,Paramètres!$A$1:$I$89,5,0)</f>
        <v>383.56499999999983</v>
      </c>
      <c r="CV73" s="13">
        <f t="shared" si="95"/>
        <v>88.436628994788919</v>
      </c>
      <c r="CW73" s="20">
        <f t="shared" si="67"/>
        <v>822.06950383259039</v>
      </c>
      <c r="CX73" s="59">
        <f t="shared" si="68"/>
        <v>1115.4028371659238</v>
      </c>
      <c r="CY73" s="59">
        <f ca="1">AVERAGE(OFFSET($CX$3,0,0,'Données projet'!$E$13+1,1))-AVERAGE(OFFSET($H$3,0,0,'Données projet'!$E$13+1,1))</f>
        <v>404.52284278475219</v>
      </c>
      <c r="CZ73" s="59">
        <f t="shared" si="96"/>
        <v>325.2594475455378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32</v>
      </c>
      <c r="DC73" s="16">
        <f>IF(ISNA(VLOOKUP(A73,'Données projet'!$A$139:$I$159,5,0)),0%,VLOOKUP(A73,'Données projet'!$A$139:$I$159,5,0)*VLOOKUP('Données projet'!$B$13,Paramètres!$A$1:$I$89,7,0))</f>
        <v>0.55000000000000004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97.356776366047001</v>
      </c>
      <c r="DG73" s="21">
        <f>EXP(-LN(2)/25)*DG72+(1-EXP(-LN(2)/25))/(LN(2)/25)*Calculateur!DB73*Calculateur!DD73*VLOOKUP('Données projet'!$B$13,Paramètres!$A$1:$I$89,3,0)*0.475*44/12</f>
        <v>15.710907395145872</v>
      </c>
      <c r="DH73" s="21">
        <f>EXP(-LN(2)/2)*DH72+(1-EXP(-LN(2)/2))/(LN(2)/2)*DB73*DE73*VLOOKUP('Données projet'!$B$13,Paramètres!$A$1:$I$89,3,0)*0.475*44/12</f>
        <v>9.0583491406136742E-7</v>
      </c>
      <c r="DI73" s="22">
        <f t="shared" si="69"/>
        <v>113.06768466702778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283.09319999999985</v>
      </c>
      <c r="DQ73" s="13">
        <f t="shared" si="97"/>
        <v>67.620272397048666</v>
      </c>
      <c r="DR73" s="20">
        <f t="shared" si="70"/>
        <v>610.82596442485954</v>
      </c>
      <c r="DS73" s="59">
        <f t="shared" si="71"/>
        <v>904.15929775819291</v>
      </c>
      <c r="DT73" s="59">
        <f ca="1">AVERAGE(OFFSET($DS$3,0,0,'Données projet'!$E$14+1,1))-AVERAGE(OFFSET($H$3,0,0,'Données projet'!$E$14+1,1))</f>
        <v>317.76403063971492</v>
      </c>
      <c r="DU73" s="59">
        <f t="shared" si="98"/>
        <v>310.10458233575025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47.980499087249413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47.980499087249413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712</v>
      </c>
      <c r="EH73" s="12">
        <f>VLOOKUP(A73,'Données projet'!$A$191:$I$211,9,0)</f>
        <v>17.2</v>
      </c>
      <c r="EI73" s="12">
        <f t="array" ref="EI73">INDEX(EH:EH,MIN(IF(ISNUMBER(EH73:EH269),ROW(EH73:EH269),"")))</f>
        <v>17.2</v>
      </c>
      <c r="EJ73" s="12">
        <f>IF('Données projet'!$A$192&gt;35,EJ72+EI73-ER72,IF(A73&lt;'Données projet'!$A$192,$EG$205^A73,IF(A73='Données projet'!$A$192,'Données projet'!$B$192,EJ72+EI73-ER72)))</f>
        <v>712.00000000000023</v>
      </c>
      <c r="EK73" s="17">
        <f>EJ73*VLOOKUP('Données projet'!$B$15,Paramètres!$A$1:$I$89,3,0)*VLOOKUP('Données projet'!$B$15,Paramètres!$A$1:$I$89,5,0)</f>
        <v>333.21600000000007</v>
      </c>
      <c r="EL73" s="13">
        <f t="shared" si="99"/>
        <v>78.096689211412567</v>
      </c>
      <c r="EM73" s="20">
        <f t="shared" si="73"/>
        <v>716.36960037654364</v>
      </c>
      <c r="EN73" s="59">
        <f t="shared" si="74"/>
        <v>1009.702933709877</v>
      </c>
      <c r="EO73" s="59">
        <f ca="1">AVERAGE(OFFSET($EN$3,0,0,'Données projet'!$E$15+1,1))-AVERAGE(OFFSET($H$3,0,0,'Données projet'!$E$15+1,1))</f>
        <v>342.49944586217674</v>
      </c>
      <c r="EP73" s="59">
        <f t="shared" si="100"/>
        <v>282.29766600872563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45</v>
      </c>
      <c r="ES73" s="16">
        <f>IF(ISNA(VLOOKUP(A73,'Données projet'!$A$191:$I$211,5,0)),0%,VLOOKUP(A73,'Données projet'!$A$191:$I$211,5,0)*VLOOKUP('Données projet'!$B$15,Paramètres!$A$1:$I$89,7,0))</f>
        <v>0.55000000000000004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110.49773847387014</v>
      </c>
      <c r="EW73" s="21">
        <f>EXP(-LN(2)/25)*EW72+(1-EXP(-LN(2)/25))/(LN(2)/25)*Calculateur!ER73*Calculateur!ET73*VLOOKUP('Données projet'!$B$15,Paramètres!$A$1:$I$89,3,0)*0.475*44/12</f>
        <v>13.221646742927947</v>
      </c>
      <c r="EX73" s="21">
        <f>EXP(-LN(2)/2)*EX72+(1-EXP(-LN(2)/2))/(LN(2)/2)*ER73*EU73*VLOOKUP('Données projet'!$B$15,Paramètres!$A$1:$I$89,3,0)*0.475*44/12</f>
        <v>7.895897555982868E-8</v>
      </c>
      <c r="EY73" s="22">
        <f t="shared" si="75"/>
        <v>123.71938529575706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647</v>
      </c>
      <c r="FC73" s="12">
        <f>VLOOKUP(A73,'Données projet'!$A$217:$I$237,9,0)</f>
        <v>16</v>
      </c>
      <c r="FD73" s="12">
        <f t="array" ref="FD73">INDEX(FC:FC,MIN(IF(ISNUMBER(FC73:FC269),ROW(FC73:FC269),"")))</f>
        <v>16</v>
      </c>
      <c r="FE73" s="12">
        <f>IF('Données projet'!$A$218&gt;35,FE72+FD73-FM72,IF(A73&lt;'Données projet'!$A$218,$FB$205^A73,IF(A73='Données projet'!$A$218,'Données projet'!$B$218,FE72+FD73-FM72)))</f>
        <v>646.99999999999955</v>
      </c>
      <c r="FF73" s="17">
        <f>FE73*VLOOKUP('Données projet'!$B$16,Paramètres!$A$1:$I$89,3,0)*VLOOKUP('Données projet'!$B$16,Paramètres!$A$1:$I$89,5,0)</f>
        <v>302.79599999999976</v>
      </c>
      <c r="FG73" s="13">
        <f t="shared" si="101"/>
        <v>71.762295627254147</v>
      </c>
      <c r="FH73" s="20">
        <f t="shared" si="76"/>
        <v>652.35569821746719</v>
      </c>
      <c r="FI73" s="59">
        <f t="shared" si="77"/>
        <v>945.68903155080056</v>
      </c>
      <c r="FJ73" s="59">
        <f ca="1">AVERAGE(OFFSET($FI$3,0,0,'Données projet'!$E$16+1,1))-AVERAGE(OFFSET($H$3,0,0,'Données projet'!$E$16+1,1))</f>
        <v>304.29617570272939</v>
      </c>
      <c r="FK73" s="59">
        <f t="shared" si="102"/>
        <v>246.20695736161576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41</v>
      </c>
      <c r="FN73" s="16">
        <f>IF(ISNA(VLOOKUP(A73,'Données projet'!$A$217:$I$237,5,0)),0%,VLOOKUP(A73,'Données projet'!$A$217:$I$237,5,0)*VLOOKUP('Données projet'!$B$16,Paramètres!$A$1:$I$89,7,0))</f>
        <v>0.55000000000000004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90.898954446516257</v>
      </c>
      <c r="FR73" s="21">
        <f>EXP(-LN(2)/25)*FR72+(1-EXP(-LN(2)/25))/(LN(2)/25)*Calculateur!FM73*Calculateur!FO73*VLOOKUP('Données projet'!$B$16,Paramètres!$A$1:$I$89,3,0)*0.475*44/12</f>
        <v>13.500163434625104</v>
      </c>
      <c r="FS73" s="21">
        <f>EXP(-LN(2)/2)*FS72+(1-EXP(-LN(2)/2))/(LN(2)/2)*FM73*FP73*VLOOKUP('Données projet'!$B$16,Paramètres!$A$1:$I$89,3,0)*0.475*44/12</f>
        <v>3.7519390980219358E-6</v>
      </c>
      <c r="FT73" s="22">
        <f t="shared" si="78"/>
        <v>104.39912163308047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524</v>
      </c>
      <c r="FX73" s="12">
        <f>VLOOKUP(A73,'Données projet'!$A$243:$I$263,9,0)</f>
        <v>11</v>
      </c>
      <c r="FY73" s="12">
        <f t="array" ref="FY73">INDEX(FX:FX,MIN(IF(ISNUMBER(FX73:FX269),ROW(FX73:FX269),"")))</f>
        <v>11</v>
      </c>
      <c r="FZ73" s="12">
        <f>IF('Données projet'!$A$244&gt;35,FZ72+FY73-GH72,IF(A73&lt;'Données projet'!$A$244,$FW$205^A73,IF(A73='Données projet'!$A$244,'Données projet'!$B$244,FZ72+FY73-GH72)))</f>
        <v>524.00000000000034</v>
      </c>
      <c r="GA73" s="17">
        <f>FZ73*VLOOKUP('Données projet'!$B$17,Paramètres!$A$1:$I$89,3,0)*VLOOKUP('Données projet'!$B$17,Paramètres!$A$1:$I$89,5,0)</f>
        <v>313.3520000000002</v>
      </c>
      <c r="GB73" s="13">
        <f t="shared" si="103"/>
        <v>73.96842241043872</v>
      </c>
      <c r="GC73" s="20">
        <f t="shared" si="79"/>
        <v>674.58306903151447</v>
      </c>
      <c r="GD73" s="59">
        <f t="shared" si="80"/>
        <v>967.91640236484773</v>
      </c>
      <c r="GE73" s="59">
        <f ca="1">AVERAGE(OFFSET($GD$3,0,0,'Données projet'!$E$17+1,1))-AVERAGE(OFFSET($H$3,0,0,'Données projet'!$E$17+1,1))</f>
        <v>333.16166938019586</v>
      </c>
      <c r="GF73" s="59">
        <f t="shared" si="104"/>
        <v>286.07945871455388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26</v>
      </c>
      <c r="GI73" s="16">
        <f>IF(ISNA(VLOOKUP(A73,'Données projet'!$A$243:$I$263,5,0)),0%,VLOOKUP(A73,'Données projet'!$A$243:$I$263,5,0)*VLOOKUP('Données projet'!$B$17,Paramètres!$A$1:$I$89,7,0))</f>
        <v>0.45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78.274576939127314</v>
      </c>
      <c r="GM73" s="21">
        <f>EXP(-LN(2)/25)*GM72+(1-EXP(-LN(2)/25))/(LN(2)/25)*Calculateur!GH73*Calculateur!GJ73*VLOOKUP('Données projet'!$B$17,Paramètres!$A$1:$I$89,3,0)*0.475*44/12</f>
        <v>10.750934977835355</v>
      </c>
      <c r="GN73" s="21">
        <f>EXP(-LN(2)/2)*GN72+(1-EXP(-LN(2)/2))/(LN(2)/2)*GH73*GK73*VLOOKUP('Données projet'!$B$17,Paramètres!$A$1:$I$89,3,0)*0.475*44/12</f>
        <v>8.4749300434216136E-7</v>
      </c>
      <c r="GO73" s="21">
        <f t="shared" si="81"/>
        <v>89.025512764455669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464</v>
      </c>
      <c r="GS73" s="12">
        <f>VLOOKUP(A73,'Données projet'!$A$269:$I$289,9,0)</f>
        <v>10</v>
      </c>
      <c r="GT73" s="12">
        <f t="array" ref="GT73">INDEX(GS:GS,MIN(IF(ISNUMBER(GS73:GS269),ROW(GS73:GS269),"")))</f>
        <v>10</v>
      </c>
      <c r="GU73" s="12">
        <f>IF('Données projet'!$A$270&gt;35,GU72+GT73-HC72,IF(A73&lt;'Données projet'!$A$270,$GR$205^A73,IF(A73='Données projet'!$A$270,'Données projet'!$B$270,GU72+GT73-HC72)))</f>
        <v>463.99999999999943</v>
      </c>
      <c r="GV73" s="17">
        <f>GU73*VLOOKUP('Données projet'!$B$18,Paramètres!$A$1:$I$89,3,0)*VLOOKUP('Données projet'!$B$18,Paramètres!$A$1:$I$89,5,0)</f>
        <v>277.4719999999997</v>
      </c>
      <c r="GW73" s="13">
        <f t="shared" si="105"/>
        <v>66.432488139207578</v>
      </c>
      <c r="GX73" s="20">
        <f t="shared" si="82"/>
        <v>598.96698350911936</v>
      </c>
      <c r="GY73" s="59">
        <f t="shared" si="83"/>
        <v>892.30031684245273</v>
      </c>
      <c r="GZ73" s="59">
        <f ca="1">AVERAGE(OFFSET($GY$3,0,0,'Données projet'!$E$18+1,1))-AVERAGE(OFFSET($H$3,0,0,'Données projet'!$E$18+1,1))</f>
        <v>288.41846134875794</v>
      </c>
      <c r="HA73" s="59">
        <f t="shared" si="106"/>
        <v>248.93951719818972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24</v>
      </c>
      <c r="HD73" s="16">
        <f>IF(ISNA(VLOOKUP(A73,'Données projet'!$A$269:$I$289,5,0)),0%,VLOOKUP(A73,'Données projet'!$A$269:$I$289,5,0)*VLOOKUP('Données projet'!$B$18,Paramètres!$A$1:$I$89,7,0))</f>
        <v>0.45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69.2980752367598</v>
      </c>
      <c r="HH73" s="21">
        <f>EXP(-LN(2)/25)*HH72+(1-EXP(-LN(2)/25))/(LN(2)/25)*Calculateur!HC73*Calculateur!HE73*VLOOKUP('Données projet'!$B$18,Paramètres!$A$1:$I$89,3,0)*0.475*44/12</f>
        <v>9.2150871238588756</v>
      </c>
      <c r="HI73" s="21">
        <f>EXP(-LN(2)/2)*HI72+(1-EXP(-LN(2)/2))/(LN(2)/2)*HC73*HF73*VLOOKUP('Données projet'!$B$18,Paramètres!$A$1:$I$89,3,0)*0.475*44/12</f>
        <v>4.6410331190166093E-7</v>
      </c>
      <c r="HJ73" s="22">
        <f t="shared" si="84"/>
        <v>78.513162824721988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269.64423257646359</v>
      </c>
      <c r="T74" s="59">
        <f t="shared" si="88"/>
        <v>161.0819079811821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51.390271615770821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51.390271615770821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401</v>
      </c>
      <c r="AJ74" s="13">
        <f>AI74*VLOOKUP('Données projet'!$B$10,Paramètres!$A$1:$I$89,3,0)*VLOOKUP('Données projet'!$B$10,Paramètres!$A$1:$I$89,5,0)</f>
        <v>250.22399999999999</v>
      </c>
      <c r="AK74" s="13">
        <f t="shared" si="89"/>
        <v>60.633904580527918</v>
      </c>
      <c r="AL74" s="20">
        <f t="shared" si="58"/>
        <v>541.41085047775289</v>
      </c>
      <c r="AM74" s="59">
        <f t="shared" si="59"/>
        <v>834.74418381108626</v>
      </c>
      <c r="AN74" s="59">
        <f ca="1">AVERAGE(OFFSET($AM$3,0,0,'Données projet'!$E$10+1,1))-AVERAGE(OFFSET($H$3,0,0,'Données projet'!$E$10+1,1))</f>
        <v>269.77739619445515</v>
      </c>
      <c r="AO74" s="59">
        <f t="shared" si="90"/>
        <v>347.56964743629885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61.588069009138046</v>
      </c>
      <c r="AV74" s="21">
        <f>EXP(-LN(2)/25)*AV73+(1-EXP(-LN(2)/25))/(LN(2)/25)*Calculateur!AQ74*Calculateur!AS74*VLOOKUP('Données projet'!$B$10,Paramètres!$A$1:$I$89,3,0)*0.475*44/12</f>
        <v>29.436076265591602</v>
      </c>
      <c r="AW74" s="21">
        <f>EXP(-LN(2)/2)*AW73+(1-EXP(-LN(2)/2))/(LN(2)/2)*AQ74*AT74*VLOOKUP('Données projet'!$B$10,Paramètres!$A$1:$I$89,3,0)*0.475*44/12</f>
        <v>1.6749728116169305E-8</v>
      </c>
      <c r="AX74" s="21">
        <f t="shared" si="60"/>
        <v>91.024145291479371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739.99999999999966</v>
      </c>
      <c r="BE74" s="13">
        <f>BD74*VLOOKUP('Données projet'!$B$11,Paramètres!$A$1:$I$89,3,0)*VLOOKUP('Données projet'!$B$11,Paramètres!$A$1:$I$89,5,0)</f>
        <v>413.65999999999985</v>
      </c>
      <c r="BF74" s="13">
        <f t="shared" si="91"/>
        <v>94.540585122244352</v>
      </c>
      <c r="BG74" s="20">
        <f t="shared" si="61"/>
        <v>885.11601908790863</v>
      </c>
      <c r="BH74" s="59">
        <f t="shared" si="62"/>
        <v>1178.4493524212419</v>
      </c>
      <c r="BI74" s="59">
        <f ca="1">AVERAGE(OFFSET($BH$3,0,0,'Données projet'!$E$11+1,1))-AVERAGE(OFFSET($H$3,0,0,'Données projet'!$E$11+1,1))</f>
        <v>490.96084572840579</v>
      </c>
      <c r="BJ74" s="59">
        <f t="shared" si="92"/>
        <v>597.91658789908263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99.321613259097504</v>
      </c>
      <c r="BQ74" s="21">
        <f>EXP(-LN(2)/25)*BQ73+(1-EXP(-LN(2)/25))/(LN(2)/25)*Calculateur!BL74*Calculateur!BN74*VLOOKUP('Données projet'!$B$11,Paramètres!$A$1:$I$89,3,0)*0.475*44/12</f>
        <v>18.539617780330726</v>
      </c>
      <c r="BR74" s="21">
        <f>EXP(-LN(2)/2)*BR73+(1-EXP(-LN(2)/2))/(LN(2)/2)*BL74*BO74*VLOOKUP('Données projet'!$B$11,Paramètres!$A$1:$I$89,3,0)*0.475*44/12</f>
        <v>5.7352309790364929E-7</v>
      </c>
      <c r="BS74" s="22">
        <f t="shared" si="63"/>
        <v>117.86123161295133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13.8</v>
      </c>
      <c r="BY74" s="12">
        <f>IF('Données projet'!$A$114&gt;35,BY73+BX74-CG73,IF(A74&lt;'Données projet'!$A$114,$BV$205^A74,IF(A74='Données projet'!$A$114,'Données projet'!$B$114,BY73+BX74-CG73)))</f>
        <v>1021.8</v>
      </c>
      <c r="BZ74" s="13">
        <f>BY74*VLOOKUP('Données projet'!$B$12,Paramètres!$A$1:$I$89,3,0)*VLOOKUP('Données projet'!$B$12,Paramètres!$A$1:$I$89,5,0)</f>
        <v>464.91899999999993</v>
      </c>
      <c r="CA74" s="13">
        <f t="shared" si="93"/>
        <v>104.8206003453077</v>
      </c>
      <c r="CB74" s="20">
        <f t="shared" si="64"/>
        <v>992.29647060141076</v>
      </c>
      <c r="CC74" s="59">
        <f t="shared" si="65"/>
        <v>1285.6298039347441</v>
      </c>
      <c r="CD74" s="59">
        <f ca="1">AVERAGE(OFFSET($CC$3,0,0,'Données projet'!$E$12+1,1))-AVERAGE(OFFSET($H$3,0,0,'Données projet'!$E$12+1,1))</f>
        <v>516.24288578650703</v>
      </c>
      <c r="CE74" s="59">
        <f t="shared" si="94"/>
        <v>423.99471649102406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118.15609257944384</v>
      </c>
      <c r="CL74" s="21">
        <f>EXP(-LN(2)/25)*CL73+(1-EXP(-LN(2)/25))/(LN(2)/25)*Calculateur!CG74*Calculateur!CI74*VLOOKUP('Données projet'!$B$12,Paramètres!$A$1:$I$89,3,0)*0.475*44/12</f>
        <v>27.328694605979639</v>
      </c>
      <c r="CM74" s="21">
        <f>EXP(-LN(2)/2)*CM73+(1-EXP(-LN(2)/2))/(LN(2)/2)*CG74*CJ74*VLOOKUP('Données projet'!$B$12,Paramètres!$A$1:$I$89,3,0)*0.475*44/12</f>
        <v>9.595708835395851E-9</v>
      </c>
      <c r="CN74" s="22">
        <f t="shared" si="66"/>
        <v>145.48478719501918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11.4</v>
      </c>
      <c r="CT74" s="12">
        <f>IF('Données projet'!$A$140&gt;35,CT73+CS74-DB73,IF(A74&lt;'Données projet'!$A$140,$CQ$205^A74,IF(A74='Données projet'!$A$140,'Données projet'!$B$140,CT73+CS74-DB73)))</f>
        <v>822.39999999999964</v>
      </c>
      <c r="CU74" s="17">
        <f>CT74*VLOOKUP('Données projet'!$B$13,Paramètres!$A$1:$I$89,3,0)*VLOOKUP('Données projet'!$B$13,Paramètres!$A$1:$I$89,5,0)</f>
        <v>374.19199999999984</v>
      </c>
      <c r="CV74" s="13">
        <f t="shared" si="95"/>
        <v>86.524353618505174</v>
      </c>
      <c r="CW74" s="20">
        <f t="shared" si="67"/>
        <v>802.41431588556281</v>
      </c>
      <c r="CX74" s="59">
        <f t="shared" si="68"/>
        <v>1095.7476492188962</v>
      </c>
      <c r="CY74" s="59">
        <f ca="1">AVERAGE(OFFSET($CX$3,0,0,'Données projet'!$E$13+1,1))-AVERAGE(OFFSET($H$3,0,0,'Données projet'!$E$13+1,1))</f>
        <v>404.52284278475219</v>
      </c>
      <c r="CZ74" s="59">
        <f t="shared" si="96"/>
        <v>325.2594475455378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95.447669363278933</v>
      </c>
      <c r="DG74" s="21">
        <f>EXP(-LN(2)/25)*DG73+(1-EXP(-LN(2)/25))/(LN(2)/25)*Calculateur!DB74*Calculateur!DD74*VLOOKUP('Données projet'!$B$13,Paramètres!$A$1:$I$89,3,0)*0.475*44/12</f>
        <v>15.281291806224896</v>
      </c>
      <c r="DH74" s="21">
        <f>EXP(-LN(2)/2)*DH73+(1-EXP(-LN(2)/2))/(LN(2)/2)*DB74*DE74*VLOOKUP('Données projet'!$B$13,Paramètres!$A$1:$I$89,3,0)*0.475*44/12</f>
        <v>6.4052201036832641E-7</v>
      </c>
      <c r="DI74" s="22">
        <f t="shared" si="69"/>
        <v>110.72896181002584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275.98895999999985</v>
      </c>
      <c r="DQ74" s="13">
        <f t="shared" si="97"/>
        <v>66.11865032525462</v>
      </c>
      <c r="DR74" s="20">
        <f t="shared" si="70"/>
        <v>595.83742131648489</v>
      </c>
      <c r="DS74" s="59">
        <f t="shared" si="71"/>
        <v>889.17075464981826</v>
      </c>
      <c r="DT74" s="59">
        <f ca="1">AVERAGE(OFFSET($DS$3,0,0,'Données projet'!$E$14+1,1))-AVERAGE(OFFSET($H$3,0,0,'Données projet'!$E$14+1,1))</f>
        <v>317.76403063971492</v>
      </c>
      <c r="DU74" s="59">
        <f t="shared" si="98"/>
        <v>310.10458233575025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47.039630765363192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47.039630765363192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15.8</v>
      </c>
      <c r="EJ74" s="12">
        <f>IF('Données projet'!$A$192&gt;35,EJ73+EI74-ER73,IF(A74&lt;'Données projet'!$A$192,$EG$205^A74,IF(A74='Données projet'!$A$192,'Données projet'!$B$192,EJ73+EI74-ER73)))</f>
        <v>682.80000000000018</v>
      </c>
      <c r="EK74" s="17">
        <f>EJ74*VLOOKUP('Données projet'!$B$15,Paramètres!$A$1:$I$89,3,0)*VLOOKUP('Données projet'!$B$15,Paramètres!$A$1:$I$89,5,0)</f>
        <v>319.55040000000008</v>
      </c>
      <c r="EL74" s="13">
        <f t="shared" si="99"/>
        <v>75.259797985579624</v>
      </c>
      <c r="EM74" s="20">
        <f t="shared" si="73"/>
        <v>687.62776149155127</v>
      </c>
      <c r="EN74" s="59">
        <f t="shared" si="74"/>
        <v>980.96109482488464</v>
      </c>
      <c r="EO74" s="59">
        <f ca="1">AVERAGE(OFFSET($EN$3,0,0,'Données projet'!$E$15+1,1))-AVERAGE(OFFSET($H$3,0,0,'Données projet'!$E$15+1,1))</f>
        <v>342.49944586217674</v>
      </c>
      <c r="EP74" s="59">
        <f t="shared" si="100"/>
        <v>282.29766600872563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108.33094521936312</v>
      </c>
      <c r="EW74" s="21">
        <f>EXP(-LN(2)/25)*EW73+(1-EXP(-LN(2)/25))/(LN(2)/25)*Calculateur!ER74*Calculateur!ET74*VLOOKUP('Données projet'!$B$15,Paramètres!$A$1:$I$89,3,0)*0.475*44/12</f>
        <v>12.860100117446398</v>
      </c>
      <c r="EX74" s="21">
        <f>EXP(-LN(2)/2)*EX73+(1-EXP(-LN(2)/2))/(LN(2)/2)*ER74*EU74*VLOOKUP('Données projet'!$B$15,Paramètres!$A$1:$I$89,3,0)*0.475*44/12</f>
        <v>5.5832427053897733E-8</v>
      </c>
      <c r="EY74" s="22">
        <f t="shared" si="75"/>
        <v>121.19104539264194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15</v>
      </c>
      <c r="FE74" s="12">
        <f>IF('Données projet'!$A$218&gt;35,FE73+FD74-FM73,IF(A74&lt;'Données projet'!$A$218,$FB$205^A74,IF(A74='Données projet'!$A$218,'Données projet'!$B$218,FE73+FD74-FM73)))</f>
        <v>620.99999999999955</v>
      </c>
      <c r="FF74" s="17">
        <f>FE74*VLOOKUP('Données projet'!$B$16,Paramètres!$A$1:$I$89,3,0)*VLOOKUP('Données projet'!$B$16,Paramètres!$A$1:$I$89,5,0)</f>
        <v>290.62799999999982</v>
      </c>
      <c r="FG74" s="13">
        <f t="shared" si="101"/>
        <v>69.208117853196882</v>
      </c>
      <c r="FH74" s="20">
        <f t="shared" si="76"/>
        <v>626.71457192765092</v>
      </c>
      <c r="FI74" s="59">
        <f t="shared" si="77"/>
        <v>920.04790526098418</v>
      </c>
      <c r="FJ74" s="59">
        <f ca="1">AVERAGE(OFFSET($FI$3,0,0,'Données projet'!$E$16+1,1))-AVERAGE(OFFSET($H$3,0,0,'Données projet'!$E$16+1,1))</f>
        <v>304.29617570272939</v>
      </c>
      <c r="FK74" s="59">
        <f t="shared" si="102"/>
        <v>246.20695736161576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89.116481392707755</v>
      </c>
      <c r="FR74" s="21">
        <f>EXP(-LN(2)/25)*FR73+(1-EXP(-LN(2)/25))/(LN(2)/25)*Calculateur!FM74*Calculateur!FO74*VLOOKUP('Données projet'!$B$16,Paramètres!$A$1:$I$89,3,0)*0.475*44/12</f>
        <v>13.131000755562541</v>
      </c>
      <c r="FS74" s="21">
        <f>EXP(-LN(2)/2)*FS73+(1-EXP(-LN(2)/2))/(LN(2)/2)*FM74*FP74*VLOOKUP('Données projet'!$B$16,Paramètres!$A$1:$I$89,3,0)*0.475*44/12</f>
        <v>2.6530215788102497E-6</v>
      </c>
      <c r="FT74" s="22">
        <f t="shared" si="78"/>
        <v>102.24748480129188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10</v>
      </c>
      <c r="FZ74" s="12">
        <f>IF('Données projet'!$A$244&gt;35,FZ73+FY74-GH73,IF(A74&lt;'Données projet'!$A$244,$FW$205^A74,IF(A74='Données projet'!$A$244,'Données projet'!$B$244,FZ73+FY74-GH73)))</f>
        <v>508.00000000000034</v>
      </c>
      <c r="GA74" s="17">
        <f>FZ74*VLOOKUP('Données projet'!$B$17,Paramètres!$A$1:$I$89,3,0)*VLOOKUP('Données projet'!$B$17,Paramètres!$A$1:$I$89,5,0)</f>
        <v>303.78400000000022</v>
      </c>
      <c r="GB74" s="13">
        <f t="shared" si="103"/>
        <v>71.969155598417629</v>
      </c>
      <c r="GC74" s="20">
        <f t="shared" si="79"/>
        <v>654.43674600057773</v>
      </c>
      <c r="GD74" s="59">
        <f t="shared" si="80"/>
        <v>947.7700793339111</v>
      </c>
      <c r="GE74" s="59">
        <f ca="1">AVERAGE(OFFSET($GD$3,0,0,'Données projet'!$E$17+1,1))-AVERAGE(OFFSET($H$3,0,0,'Données projet'!$E$17+1,1))</f>
        <v>333.16166938019586</v>
      </c>
      <c r="GF74" s="59">
        <f t="shared" si="104"/>
        <v>286.07945871455388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76.739660228128756</v>
      </c>
      <c r="GM74" s="21">
        <f>EXP(-LN(2)/25)*GM73+(1-EXP(-LN(2)/25))/(LN(2)/25)*Calculateur!GH74*Calculateur!GJ74*VLOOKUP('Données projet'!$B$17,Paramètres!$A$1:$I$89,3,0)*0.475*44/12</f>
        <v>10.456950095499348</v>
      </c>
      <c r="GN74" s="21">
        <f>EXP(-LN(2)/2)*GN73+(1-EXP(-LN(2)/2))/(LN(2)/2)*GH74*GK74*VLOOKUP('Données projet'!$B$17,Paramètres!$A$1:$I$89,3,0)*0.475*44/12</f>
        <v>5.9926805037850246E-7</v>
      </c>
      <c r="GO74" s="21">
        <f t="shared" si="81"/>
        <v>87.196610922896156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8.6</v>
      </c>
      <c r="GU74" s="12">
        <f>IF('Données projet'!$A$270&gt;35,GU73+GT74-HC73,IF(A74&lt;'Données projet'!$A$270,$GR$205^A74,IF(A74='Données projet'!$A$270,'Données projet'!$B$270,GU73+GT74-HC73)))</f>
        <v>448.59999999999945</v>
      </c>
      <c r="GV74" s="17">
        <f>GU74*VLOOKUP('Données projet'!$B$18,Paramètres!$A$1:$I$89,3,0)*VLOOKUP('Données projet'!$B$18,Paramètres!$A$1:$I$89,5,0)</f>
        <v>268.26279999999969</v>
      </c>
      <c r="GW74" s="13">
        <f t="shared" si="105"/>
        <v>64.480453215977789</v>
      </c>
      <c r="GX74" s="20">
        <f t="shared" si="82"/>
        <v>579.527832684494</v>
      </c>
      <c r="GY74" s="59">
        <f t="shared" si="83"/>
        <v>872.86116601782737</v>
      </c>
      <c r="GZ74" s="59">
        <f ca="1">AVERAGE(OFFSET($GY$3,0,0,'Données projet'!$E$18+1,1))-AVERAGE(OFFSET($H$3,0,0,'Données projet'!$E$18+1,1))</f>
        <v>288.41846134875794</v>
      </c>
      <c r="HA74" s="59">
        <f t="shared" si="106"/>
        <v>248.93951719818972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67.939182249019254</v>
      </c>
      <c r="HH74" s="21">
        <f>EXP(-LN(2)/25)*HH73+(1-EXP(-LN(2)/25))/(LN(2)/25)*Calculateur!HC74*Calculateur!HE74*VLOOKUP('Données projet'!$B$18,Paramètres!$A$1:$I$89,3,0)*0.475*44/12</f>
        <v>8.9631000818565845</v>
      </c>
      <c r="HI74" s="21">
        <f>EXP(-LN(2)/2)*HI73+(1-EXP(-LN(2)/2))/(LN(2)/2)*HC74*HF74*VLOOKUP('Données projet'!$B$18,Paramètres!$A$1:$I$89,3,0)*0.475*44/12</f>
        <v>3.281705990167998E-7</v>
      </c>
      <c r="HJ74" s="22">
        <f t="shared" si="84"/>
        <v>76.902282659046435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269.64423257646359</v>
      </c>
      <c r="T75" s="59">
        <f t="shared" si="88"/>
        <v>161.0819079811821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50.382539734356179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50.382539734356179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401</v>
      </c>
      <c r="AJ75" s="13">
        <f>AI75*VLOOKUP('Données projet'!$B$10,Paramètres!$A$1:$I$89,3,0)*VLOOKUP('Données projet'!$B$10,Paramètres!$A$1:$I$89,5,0)</f>
        <v>250.22399999999999</v>
      </c>
      <c r="AK75" s="13">
        <f t="shared" si="89"/>
        <v>60.633904580527918</v>
      </c>
      <c r="AL75" s="20">
        <f t="shared" si="58"/>
        <v>541.41085047775289</v>
      </c>
      <c r="AM75" s="59">
        <f t="shared" si="59"/>
        <v>834.74418381108626</v>
      </c>
      <c r="AN75" s="59">
        <f ca="1">AVERAGE(OFFSET($AM$3,0,0,'Données projet'!$E$10+1,1))-AVERAGE(OFFSET($H$3,0,0,'Données projet'!$E$10+1,1))</f>
        <v>269.77739619445515</v>
      </c>
      <c r="AO75" s="59">
        <f t="shared" si="90"/>
        <v>347.56964743629885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60.380364540881708</v>
      </c>
      <c r="AV75" s="21">
        <f>EXP(-LN(2)/25)*AV74+(1-EXP(-LN(2)/25))/(LN(2)/25)*Calculateur!AQ75*Calculateur!AS75*VLOOKUP('Données projet'!$B$10,Paramètres!$A$1:$I$89,3,0)*0.475*44/12</f>
        <v>28.631145212133024</v>
      </c>
      <c r="AW75" s="21">
        <f>EXP(-LN(2)/2)*AW74+(1-EXP(-LN(2)/2))/(LN(2)/2)*AQ75*AT75*VLOOKUP('Données projet'!$B$10,Paramètres!$A$1:$I$89,3,0)*0.475*44/12</f>
        <v>1.1843846333974292E-8</v>
      </c>
      <c r="AX75" s="21">
        <f t="shared" si="60"/>
        <v>89.011509764858587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739.99999999999966</v>
      </c>
      <c r="BE75" s="13">
        <f>BD75*VLOOKUP('Données projet'!$B$11,Paramètres!$A$1:$I$89,3,0)*VLOOKUP('Données projet'!$B$11,Paramètres!$A$1:$I$89,5,0)</f>
        <v>413.65999999999985</v>
      </c>
      <c r="BF75" s="13">
        <f t="shared" si="91"/>
        <v>94.540585122244352</v>
      </c>
      <c r="BG75" s="20">
        <f t="shared" si="61"/>
        <v>885.11601908790863</v>
      </c>
      <c r="BH75" s="59">
        <f t="shared" si="62"/>
        <v>1178.4493524212419</v>
      </c>
      <c r="BI75" s="59">
        <f ca="1">AVERAGE(OFFSET($BH$3,0,0,'Données projet'!$E$11+1,1))-AVERAGE(OFFSET($H$3,0,0,'Données projet'!$E$11+1,1))</f>
        <v>490.96084572840579</v>
      </c>
      <c r="BJ75" s="59">
        <f t="shared" si="92"/>
        <v>597.91658789908263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97.373977003288886</v>
      </c>
      <c r="BQ75" s="21">
        <f>EXP(-LN(2)/25)*BQ74+(1-EXP(-LN(2)/25))/(LN(2)/25)*Calculateur!BL75*Calculateur!BN75*VLOOKUP('Données projet'!$B$11,Paramètres!$A$1:$I$89,3,0)*0.475*44/12</f>
        <v>18.032650957171455</v>
      </c>
      <c r="BR75" s="21">
        <f>EXP(-LN(2)/2)*BR74+(1-EXP(-LN(2)/2))/(LN(2)/2)*BL75*BO75*VLOOKUP('Données projet'!$B$11,Paramètres!$A$1:$I$89,3,0)*0.475*44/12</f>
        <v>4.0554207169478662E-7</v>
      </c>
      <c r="BS75" s="22">
        <f t="shared" si="63"/>
        <v>115.40662836600241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13.8</v>
      </c>
      <c r="BY75" s="12">
        <f>IF('Données projet'!$A$114&gt;35,BY74+BX75-CG74,IF(A75&lt;'Données projet'!$A$114,$BV$205^A75,IF(A75='Données projet'!$A$114,'Données projet'!$B$114,BY74+BX75-CG74)))</f>
        <v>1035.5999999999999</v>
      </c>
      <c r="BZ75" s="13">
        <f>BY75*VLOOKUP('Données projet'!$B$12,Paramètres!$A$1:$I$89,3,0)*VLOOKUP('Données projet'!$B$12,Paramètres!$A$1:$I$89,5,0)</f>
        <v>471.19799999999992</v>
      </c>
      <c r="CA75" s="13">
        <f t="shared" si="93"/>
        <v>106.07050171053855</v>
      </c>
      <c r="CB75" s="20">
        <f t="shared" si="64"/>
        <v>1005.4093071458543</v>
      </c>
      <c r="CC75" s="59">
        <f t="shared" si="65"/>
        <v>1298.7426404791877</v>
      </c>
      <c r="CD75" s="59">
        <f ca="1">AVERAGE(OFFSET($CC$3,0,0,'Données projet'!$E$12+1,1))-AVERAGE(OFFSET($H$3,0,0,'Données projet'!$E$12+1,1))</f>
        <v>516.24288578650703</v>
      </c>
      <c r="CE75" s="59">
        <f t="shared" si="94"/>
        <v>423.99471649102406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115.83912367206128</v>
      </c>
      <c r="CL75" s="21">
        <f>EXP(-LN(2)/25)*CL74+(1-EXP(-LN(2)/25))/(LN(2)/25)*Calculateur!CG75*Calculateur!CI75*VLOOKUP('Données projet'!$B$12,Paramètres!$A$1:$I$89,3,0)*0.475*44/12</f>
        <v>26.581390014825537</v>
      </c>
      <c r="CM75" s="21">
        <f>EXP(-LN(2)/2)*CM74+(1-EXP(-LN(2)/2))/(LN(2)/2)*CG75*CJ75*VLOOKUP('Données projet'!$B$12,Paramètres!$A$1:$I$89,3,0)*0.475*44/12</f>
        <v>6.7851907878000749E-9</v>
      </c>
      <c r="CN75" s="22">
        <f t="shared" si="66"/>
        <v>142.42051369367201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11.4</v>
      </c>
      <c r="CT75" s="12">
        <f>IF('Données projet'!$A$140&gt;35,CT74+CS75-DB74,IF(A75&lt;'Données projet'!$A$140,$CQ$205^A75,IF(A75='Données projet'!$A$140,'Données projet'!$B$140,CT74+CS75-DB74)))</f>
        <v>833.79999999999961</v>
      </c>
      <c r="CU75" s="17">
        <f>CT75*VLOOKUP('Données projet'!$B$13,Paramètres!$A$1:$I$89,3,0)*VLOOKUP('Données projet'!$B$13,Paramètres!$A$1:$I$89,5,0)</f>
        <v>379.37899999999985</v>
      </c>
      <c r="CV75" s="13">
        <f t="shared" si="95"/>
        <v>87.583283254615949</v>
      </c>
      <c r="CW75" s="20">
        <f t="shared" si="67"/>
        <v>813.29264333512231</v>
      </c>
      <c r="CX75" s="59">
        <f t="shared" si="68"/>
        <v>1106.6259766684557</v>
      </c>
      <c r="CY75" s="59">
        <f ca="1">AVERAGE(OFFSET($CX$3,0,0,'Données projet'!$E$13+1,1))-AVERAGE(OFFSET($H$3,0,0,'Données projet'!$E$13+1,1))</f>
        <v>404.52284278475219</v>
      </c>
      <c r="CZ75" s="59">
        <f t="shared" si="96"/>
        <v>325.2594475455378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93.575998784394855</v>
      </c>
      <c r="DG75" s="21">
        <f>EXP(-LN(2)/25)*DG74+(1-EXP(-LN(2)/25))/(LN(2)/25)*Calculateur!DB75*Calculateur!DD75*VLOOKUP('Données projet'!$B$13,Paramètres!$A$1:$I$89,3,0)*0.475*44/12</f>
        <v>14.863424078175466</v>
      </c>
      <c r="DH75" s="21">
        <f>EXP(-LN(2)/2)*DH74+(1-EXP(-LN(2)/2))/(LN(2)/2)*DB75*DE75*VLOOKUP('Données projet'!$B$13,Paramètres!$A$1:$I$89,3,0)*0.475*44/12</f>
        <v>4.5291745703068371E-7</v>
      </c>
      <c r="DI75" s="22">
        <f t="shared" si="69"/>
        <v>108.43942331548779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279.64871999999986</v>
      </c>
      <c r="DQ75" s="13">
        <f t="shared" si="97"/>
        <v>66.892767896082788</v>
      </c>
      <c r="DR75" s="20">
        <f t="shared" si="70"/>
        <v>603.55975808567723</v>
      </c>
      <c r="DS75" s="59">
        <f t="shared" si="71"/>
        <v>896.89309141901049</v>
      </c>
      <c r="DT75" s="59">
        <f ca="1">AVERAGE(OFFSET($DS$3,0,0,'Données projet'!$E$14+1,1))-AVERAGE(OFFSET($H$3,0,0,'Données projet'!$E$14+1,1))</f>
        <v>317.76403063971492</v>
      </c>
      <c r="DU75" s="59">
        <f t="shared" si="98"/>
        <v>310.10458233575025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46.117212297396151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46.117212297396151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15.8</v>
      </c>
      <c r="EJ75" s="12">
        <f>IF('Données projet'!$A$192&gt;35,EJ74+EI75-ER74,IF(A75&lt;'Données projet'!$A$192,$EG$205^A75,IF(A75='Données projet'!$A$192,'Données projet'!$B$192,EJ74+EI75-ER74)))</f>
        <v>698.60000000000014</v>
      </c>
      <c r="EK75" s="17">
        <f>EJ75*VLOOKUP('Données projet'!$B$15,Paramètres!$A$1:$I$89,3,0)*VLOOKUP('Données projet'!$B$15,Paramètres!$A$1:$I$89,5,0)</f>
        <v>326.94480000000004</v>
      </c>
      <c r="EL75" s="13">
        <f t="shared" si="99"/>
        <v>76.796543777878767</v>
      </c>
      <c r="EM75" s="20">
        <f t="shared" si="73"/>
        <v>703.18284041313893</v>
      </c>
      <c r="EN75" s="59">
        <f t="shared" si="74"/>
        <v>996.5161737464723</v>
      </c>
      <c r="EO75" s="59">
        <f ca="1">AVERAGE(OFFSET($EN$3,0,0,'Données projet'!$E$15+1,1))-AVERAGE(OFFSET($H$3,0,0,'Données projet'!$E$15+1,1))</f>
        <v>342.49944586217674</v>
      </c>
      <c r="EP75" s="59">
        <f t="shared" si="100"/>
        <v>282.29766600872563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106.20664145896359</v>
      </c>
      <c r="EW75" s="21">
        <f>EXP(-LN(2)/25)*EW74+(1-EXP(-LN(2)/25))/(LN(2)/25)*Calculateur!ER75*Calculateur!ET75*VLOOKUP('Données projet'!$B$15,Paramètres!$A$1:$I$89,3,0)*0.475*44/12</f>
        <v>12.508440003451554</v>
      </c>
      <c r="EX75" s="21">
        <f>EXP(-LN(2)/2)*EX74+(1-EXP(-LN(2)/2))/(LN(2)/2)*ER75*EU75*VLOOKUP('Données projet'!$B$15,Paramètres!$A$1:$I$89,3,0)*0.475*44/12</f>
        <v>3.947948777991434E-8</v>
      </c>
      <c r="EY75" s="22">
        <f t="shared" si="75"/>
        <v>118.71508150189463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15</v>
      </c>
      <c r="FE75" s="12">
        <f>IF('Données projet'!$A$218&gt;35,FE74+FD75-FM74,IF(A75&lt;'Données projet'!$A$218,$FB$205^A75,IF(A75='Données projet'!$A$218,'Données projet'!$B$218,FE74+FD75-FM74)))</f>
        <v>635.99999999999955</v>
      </c>
      <c r="FF75" s="17">
        <f>FE75*VLOOKUP('Données projet'!$B$16,Paramètres!$A$1:$I$89,3,0)*VLOOKUP('Données projet'!$B$16,Paramètres!$A$1:$I$89,5,0)</f>
        <v>297.6479999999998</v>
      </c>
      <c r="FG75" s="13">
        <f t="shared" si="101"/>
        <v>70.683168293530741</v>
      </c>
      <c r="FH75" s="20">
        <f t="shared" si="76"/>
        <v>641.51011811123226</v>
      </c>
      <c r="FI75" s="59">
        <f t="shared" si="77"/>
        <v>934.84345144456552</v>
      </c>
      <c r="FJ75" s="59">
        <f ca="1">AVERAGE(OFFSET($FI$3,0,0,'Données projet'!$E$16+1,1))-AVERAGE(OFFSET($H$3,0,0,'Données projet'!$E$16+1,1))</f>
        <v>304.29617570272939</v>
      </c>
      <c r="FK75" s="59">
        <f t="shared" si="102"/>
        <v>246.20695736161576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87.368961548283224</v>
      </c>
      <c r="FR75" s="21">
        <f>EXP(-LN(2)/25)*FR74+(1-EXP(-LN(2)/25))/(LN(2)/25)*Calculateur!FM75*Calculateur!FO75*VLOOKUP('Données projet'!$B$16,Paramètres!$A$1:$I$89,3,0)*0.475*44/12</f>
        <v>12.771932849372364</v>
      </c>
      <c r="FS75" s="21">
        <f>EXP(-LN(2)/2)*FS74+(1-EXP(-LN(2)/2))/(LN(2)/2)*FM75*FP75*VLOOKUP('Données projet'!$B$16,Paramètres!$A$1:$I$89,3,0)*0.475*44/12</f>
        <v>1.8759695490109681E-6</v>
      </c>
      <c r="FT75" s="22">
        <f t="shared" si="78"/>
        <v>100.14089627362513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10</v>
      </c>
      <c r="FZ75" s="12">
        <f>IF('Données projet'!$A$244&gt;35,FZ74+FY75-GH74,IF(A75&lt;'Données projet'!$A$244,$FW$205^A75,IF(A75='Données projet'!$A$244,'Données projet'!$B$244,FZ74+FY75-GH74)))</f>
        <v>518.00000000000034</v>
      </c>
      <c r="GA75" s="17">
        <f>FZ75*VLOOKUP('Données projet'!$B$17,Paramètres!$A$1:$I$89,3,0)*VLOOKUP('Données projet'!$B$17,Paramètres!$A$1:$I$89,5,0)</f>
        <v>309.76400000000024</v>
      </c>
      <c r="GB75" s="13">
        <f t="shared" si="103"/>
        <v>73.219541794375104</v>
      </c>
      <c r="GC75" s="20">
        <f t="shared" si="79"/>
        <v>667.02966862520373</v>
      </c>
      <c r="GD75" s="59">
        <f t="shared" si="80"/>
        <v>960.3630019585371</v>
      </c>
      <c r="GE75" s="59">
        <f ca="1">AVERAGE(OFFSET($GD$3,0,0,'Données projet'!$E$17+1,1))-AVERAGE(OFFSET($H$3,0,0,'Données projet'!$E$17+1,1))</f>
        <v>333.16166938019586</v>
      </c>
      <c r="GF75" s="59">
        <f t="shared" si="104"/>
        <v>286.07945871455388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75.23484229762613</v>
      </c>
      <c r="GM75" s="21">
        <f>EXP(-LN(2)/25)*GM74+(1-EXP(-LN(2)/25))/(LN(2)/25)*Calculateur!GH75*Calculateur!GJ75*VLOOKUP('Données projet'!$B$17,Paramètres!$A$1:$I$89,3,0)*0.475*44/12</f>
        <v>10.171004245230812</v>
      </c>
      <c r="GN75" s="21">
        <f>EXP(-LN(2)/2)*GN74+(1-EXP(-LN(2)/2))/(LN(2)/2)*GH75*GK75*VLOOKUP('Données projet'!$B$17,Paramètres!$A$1:$I$89,3,0)*0.475*44/12</f>
        <v>4.2374650217108068E-7</v>
      </c>
      <c r="GO75" s="21">
        <f t="shared" si="81"/>
        <v>85.405846966603448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8.6</v>
      </c>
      <c r="GU75" s="12">
        <f>IF('Données projet'!$A$270&gt;35,GU74+GT75-HC74,IF(A75&lt;'Données projet'!$A$270,$GR$205^A75,IF(A75='Données projet'!$A$270,'Données projet'!$B$270,GU74+GT75-HC74)))</f>
        <v>457.19999999999948</v>
      </c>
      <c r="GV75" s="17">
        <f>GU75*VLOOKUP('Données projet'!$B$18,Paramètres!$A$1:$I$89,3,0)*VLOOKUP('Données projet'!$B$18,Paramètres!$A$1:$I$89,5,0)</f>
        <v>273.40559999999971</v>
      </c>
      <c r="GW75" s="13">
        <f t="shared" si="105"/>
        <v>65.571495462320897</v>
      </c>
      <c r="GX75" s="20">
        <f t="shared" si="82"/>
        <v>590.38510793020839</v>
      </c>
      <c r="GY75" s="59">
        <f t="shared" si="83"/>
        <v>883.71844126354176</v>
      </c>
      <c r="GZ75" s="59">
        <f ca="1">AVERAGE(OFFSET($GY$3,0,0,'Données projet'!$E$18+1,1))-AVERAGE(OFFSET($H$3,0,0,'Données projet'!$E$18+1,1))</f>
        <v>288.41846134875794</v>
      </c>
      <c r="HA75" s="59">
        <f t="shared" si="106"/>
        <v>248.93951719818972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66.60693632392541</v>
      </c>
      <c r="HH75" s="21">
        <f>EXP(-LN(2)/25)*HH74+(1-EXP(-LN(2)/25))/(LN(2)/25)*Calculateur!HC75*Calculateur!HE75*VLOOKUP('Données projet'!$B$18,Paramètres!$A$1:$I$89,3,0)*0.475*44/12</f>
        <v>8.7180036387692681</v>
      </c>
      <c r="HI75" s="21">
        <f>EXP(-LN(2)/2)*HI74+(1-EXP(-LN(2)/2))/(LN(2)/2)*HC75*HF75*VLOOKUP('Données projet'!$B$18,Paramètres!$A$1:$I$89,3,0)*0.475*44/12</f>
        <v>2.3205165595083049E-7</v>
      </c>
      <c r="HJ75" s="22">
        <f t="shared" si="84"/>
        <v>75.324940194746347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269.64423257646359</v>
      </c>
      <c r="T76" s="59">
        <f t="shared" si="88"/>
        <v>161.0819079811821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49.394568860480327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49.394568860480327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401</v>
      </c>
      <c r="AJ76" s="13">
        <f>AI76*VLOOKUP('Données projet'!$B$10,Paramètres!$A$1:$I$89,3,0)*VLOOKUP('Données projet'!$B$10,Paramètres!$A$1:$I$89,5,0)</f>
        <v>250.22399999999999</v>
      </c>
      <c r="AK76" s="13">
        <f t="shared" si="89"/>
        <v>60.633904580527918</v>
      </c>
      <c r="AL76" s="20">
        <f t="shared" si="58"/>
        <v>541.41085047775289</v>
      </c>
      <c r="AM76" s="59">
        <f t="shared" si="59"/>
        <v>834.74418381108626</v>
      </c>
      <c r="AN76" s="59">
        <f ca="1">AVERAGE(OFFSET($AM$3,0,0,'Données projet'!$E$10+1,1))-AVERAGE(OFFSET($H$3,0,0,'Données projet'!$E$10+1,1))</f>
        <v>269.77739619445515</v>
      </c>
      <c r="AO76" s="59">
        <f t="shared" si="90"/>
        <v>347.56964743629885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59.196342420620887</v>
      </c>
      <c r="AV76" s="21">
        <f>EXP(-LN(2)/25)*AV75+(1-EXP(-LN(2)/25))/(LN(2)/25)*Calculateur!AQ76*Calculateur!AS76*VLOOKUP('Données projet'!$B$10,Paramètres!$A$1:$I$89,3,0)*0.475*44/12</f>
        <v>27.848225040660758</v>
      </c>
      <c r="AW76" s="21">
        <f>EXP(-LN(2)/2)*AW75+(1-EXP(-LN(2)/2))/(LN(2)/2)*AQ76*AT76*VLOOKUP('Données projet'!$B$10,Paramètres!$A$1:$I$89,3,0)*0.475*44/12</f>
        <v>8.3748640580846526E-9</v>
      </c>
      <c r="AX76" s="21">
        <f t="shared" si="60"/>
        <v>87.044567469656513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739.99999999999966</v>
      </c>
      <c r="BE76" s="13">
        <f>BD76*VLOOKUP('Données projet'!$B$11,Paramètres!$A$1:$I$89,3,0)*VLOOKUP('Données projet'!$B$11,Paramètres!$A$1:$I$89,5,0)</f>
        <v>413.65999999999985</v>
      </c>
      <c r="BF76" s="13">
        <f t="shared" si="91"/>
        <v>94.540585122244352</v>
      </c>
      <c r="BG76" s="20">
        <f t="shared" si="61"/>
        <v>885.11601908790863</v>
      </c>
      <c r="BH76" s="59">
        <f t="shared" si="62"/>
        <v>1178.4493524212419</v>
      </c>
      <c r="BI76" s="59">
        <f ca="1">AVERAGE(OFFSET($BH$3,0,0,'Données projet'!$E$11+1,1))-AVERAGE(OFFSET($H$3,0,0,'Données projet'!$E$11+1,1))</f>
        <v>490.96084572840579</v>
      </c>
      <c r="BJ76" s="59">
        <f t="shared" si="92"/>
        <v>597.91658789908263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95.464532706515868</v>
      </c>
      <c r="BQ76" s="21">
        <f>EXP(-LN(2)/25)*BQ75+(1-EXP(-LN(2)/25))/(LN(2)/25)*Calculateur!BL76*Calculateur!BN76*VLOOKUP('Données projet'!$B$11,Paramètres!$A$1:$I$89,3,0)*0.475*44/12</f>
        <v>17.539547168451701</v>
      </c>
      <c r="BR76" s="21">
        <f>EXP(-LN(2)/2)*BR75+(1-EXP(-LN(2)/2))/(LN(2)/2)*BL76*BO76*VLOOKUP('Données projet'!$B$11,Paramètres!$A$1:$I$89,3,0)*0.475*44/12</f>
        <v>2.8676154895182465E-7</v>
      </c>
      <c r="BS76" s="22">
        <f t="shared" si="63"/>
        <v>113.00408016172912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13.8</v>
      </c>
      <c r="BY76" s="12">
        <f>IF('Données projet'!$A$114&gt;35,BY75+BX76-CG75,IF(A76&lt;'Données projet'!$A$114,$BV$205^A76,IF(A76='Données projet'!$A$114,'Données projet'!$B$114,BY75+BX76-CG75)))</f>
        <v>1049.3999999999999</v>
      </c>
      <c r="BZ76" s="13">
        <f>BY76*VLOOKUP('Données projet'!$B$12,Paramètres!$A$1:$I$89,3,0)*VLOOKUP('Données projet'!$B$12,Paramètres!$A$1:$I$89,5,0)</f>
        <v>477.47699999999992</v>
      </c>
      <c r="CA76" s="13">
        <f t="shared" si="93"/>
        <v>107.31846579492127</v>
      </c>
      <c r="CB76" s="20">
        <f t="shared" si="64"/>
        <v>1018.5187695928211</v>
      </c>
      <c r="CC76" s="59">
        <f t="shared" si="65"/>
        <v>1311.8521029261544</v>
      </c>
      <c r="CD76" s="59">
        <f ca="1">AVERAGE(OFFSET($CC$3,0,0,'Données projet'!$E$12+1,1))-AVERAGE(OFFSET($H$3,0,0,'Données projet'!$E$12+1,1))</f>
        <v>516.24288578650703</v>
      </c>
      <c r="CE76" s="59">
        <f t="shared" si="94"/>
        <v>423.99471649102406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113.567589111741</v>
      </c>
      <c r="CL76" s="21">
        <f>EXP(-LN(2)/25)*CL75+(1-EXP(-LN(2)/25))/(LN(2)/25)*Calculateur!CG76*Calculateur!CI76*VLOOKUP('Données projet'!$B$12,Paramètres!$A$1:$I$89,3,0)*0.475*44/12</f>
        <v>25.854520507015586</v>
      </c>
      <c r="CM76" s="21">
        <f>EXP(-LN(2)/2)*CM75+(1-EXP(-LN(2)/2))/(LN(2)/2)*CG76*CJ76*VLOOKUP('Données projet'!$B$12,Paramètres!$A$1:$I$89,3,0)*0.475*44/12</f>
        <v>4.7978544176979255E-9</v>
      </c>
      <c r="CN76" s="22">
        <f t="shared" si="66"/>
        <v>139.42210962355443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11.4</v>
      </c>
      <c r="CT76" s="12">
        <f>IF('Données projet'!$A$140&gt;35,CT75+CS76-DB75,IF(A76&lt;'Données projet'!$A$140,$CQ$205^A76,IF(A76='Données projet'!$A$140,'Données projet'!$B$140,CT75+CS76-DB75)))</f>
        <v>845.19999999999959</v>
      </c>
      <c r="CU76" s="17">
        <f>CT76*VLOOKUP('Données projet'!$B$13,Paramètres!$A$1:$I$89,3,0)*VLOOKUP('Données projet'!$B$13,Paramètres!$A$1:$I$89,5,0)</f>
        <v>384.5659999999998</v>
      </c>
      <c r="CV76" s="13">
        <f t="shared" si="95"/>
        <v>88.640528930553117</v>
      </c>
      <c r="CW76" s="20">
        <f t="shared" si="67"/>
        <v>824.16803788737968</v>
      </c>
      <c r="CX76" s="59">
        <f t="shared" si="68"/>
        <v>1117.5013712207131</v>
      </c>
      <c r="CY76" s="59">
        <f ca="1">AVERAGE(OFFSET($CX$3,0,0,'Données projet'!$E$13+1,1))-AVERAGE(OFFSET($H$3,0,0,'Données projet'!$E$13+1,1))</f>
        <v>404.52284278475219</v>
      </c>
      <c r="CZ76" s="59">
        <f t="shared" si="96"/>
        <v>325.2594475455378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91.741030523956368</v>
      </c>
      <c r="DG76" s="21">
        <f>EXP(-LN(2)/25)*DG75+(1-EXP(-LN(2)/25))/(LN(2)/25)*Calculateur!DB76*Calculateur!DD76*VLOOKUP('Données projet'!$B$13,Paramètres!$A$1:$I$89,3,0)*0.475*44/12</f>
        <v>14.456982965124256</v>
      </c>
      <c r="DH76" s="21">
        <f>EXP(-LN(2)/2)*DH75+(1-EXP(-LN(2)/2))/(LN(2)/2)*DB76*DE76*VLOOKUP('Données projet'!$B$13,Paramètres!$A$1:$I$89,3,0)*0.475*44/12</f>
        <v>3.202610051841632E-7</v>
      </c>
      <c r="DI76" s="22">
        <f t="shared" si="69"/>
        <v>106.19801380934163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283.3084799999998</v>
      </c>
      <c r="DQ76" s="13">
        <f t="shared" si="97"/>
        <v>67.665707095924404</v>
      </c>
      <c r="DR76" s="20">
        <f t="shared" si="70"/>
        <v>611.2800425254012</v>
      </c>
      <c r="DS76" s="59">
        <f t="shared" si="71"/>
        <v>904.61337585873457</v>
      </c>
      <c r="DT76" s="59">
        <f ca="1">AVERAGE(OFFSET($DS$3,0,0,'Données projet'!$E$14+1,1))-AVERAGE(OFFSET($H$3,0,0,'Données projet'!$E$14+1,1))</f>
        <v>317.76403063971492</v>
      </c>
      <c r="DU76" s="59">
        <f t="shared" si="98"/>
        <v>310.10458233575025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45.21288189296623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45.21288189296623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15.8</v>
      </c>
      <c r="EJ76" s="12">
        <f>IF('Données projet'!$A$192&gt;35,EJ75+EI76-ER75,IF(A76&lt;'Données projet'!$A$192,$EG$205^A76,IF(A76='Données projet'!$A$192,'Données projet'!$B$192,EJ75+EI76-ER75)))</f>
        <v>714.40000000000009</v>
      </c>
      <c r="EK76" s="17">
        <f>EJ76*VLOOKUP('Données projet'!$B$15,Paramètres!$A$1:$I$89,3,0)*VLOOKUP('Données projet'!$B$15,Paramètres!$A$1:$I$89,5,0)</f>
        <v>334.33920000000006</v>
      </c>
      <c r="EL76" s="13">
        <f t="shared" si="99"/>
        <v>78.32924892122405</v>
      </c>
      <c r="EM76" s="20">
        <f t="shared" si="73"/>
        <v>718.73088187113206</v>
      </c>
      <c r="EN76" s="59">
        <f t="shared" si="74"/>
        <v>1012.0642152044654</v>
      </c>
      <c r="EO76" s="59">
        <f ca="1">AVERAGE(OFFSET($EN$3,0,0,'Données projet'!$E$15+1,1))-AVERAGE(OFFSET($H$3,0,0,'Données projet'!$E$15+1,1))</f>
        <v>342.49944586217674</v>
      </c>
      <c r="EP76" s="59">
        <f t="shared" si="100"/>
        <v>282.29766600872563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104.12399399960815</v>
      </c>
      <c r="EW76" s="21">
        <f>EXP(-LN(2)/25)*EW75+(1-EXP(-LN(2)/25))/(LN(2)/25)*Calculateur!ER76*Calculateur!ET76*VLOOKUP('Données projet'!$B$15,Paramètres!$A$1:$I$89,3,0)*0.475*44/12</f>
        <v>12.166396053766899</v>
      </c>
      <c r="EX76" s="21">
        <f>EXP(-LN(2)/2)*EX75+(1-EXP(-LN(2)/2))/(LN(2)/2)*ER76*EU76*VLOOKUP('Données projet'!$B$15,Paramètres!$A$1:$I$89,3,0)*0.475*44/12</f>
        <v>2.7916213526948866E-8</v>
      </c>
      <c r="EY76" s="22">
        <f t="shared" si="75"/>
        <v>116.29039008129126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15</v>
      </c>
      <c r="FE76" s="12">
        <f>IF('Données projet'!$A$218&gt;35,FE75+FD76-FM75,IF(A76&lt;'Données projet'!$A$218,$FB$205^A76,IF(A76='Données projet'!$A$218,'Données projet'!$B$218,FE75+FD76-FM75)))</f>
        <v>650.99999999999955</v>
      </c>
      <c r="FF76" s="17">
        <f>FE76*VLOOKUP('Données projet'!$B$16,Paramètres!$A$1:$I$89,3,0)*VLOOKUP('Données projet'!$B$16,Paramètres!$A$1:$I$89,5,0)</f>
        <v>304.66799999999978</v>
      </c>
      <c r="FG76" s="13">
        <f t="shared" si="101"/>
        <v>72.15417446000599</v>
      </c>
      <c r="FH76" s="20">
        <f t="shared" si="76"/>
        <v>656.29862051784335</v>
      </c>
      <c r="FI76" s="59">
        <f t="shared" si="77"/>
        <v>949.6319538511766</v>
      </c>
      <c r="FJ76" s="59">
        <f ca="1">AVERAGE(OFFSET($FI$3,0,0,'Données projet'!$E$16+1,1))-AVERAGE(OFFSET($H$3,0,0,'Données projet'!$E$16+1,1))</f>
        <v>304.29617570272939</v>
      </c>
      <c r="FK76" s="59">
        <f t="shared" si="102"/>
        <v>246.20695736161576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85.655709502126001</v>
      </c>
      <c r="FR76" s="21">
        <f>EXP(-LN(2)/25)*FR75+(1-EXP(-LN(2)/25))/(LN(2)/25)*Calculateur!FM76*Calculateur!FO76*VLOOKUP('Données projet'!$B$16,Paramètres!$A$1:$I$89,3,0)*0.475*44/12</f>
        <v>12.422683673959519</v>
      </c>
      <c r="FS76" s="21">
        <f>EXP(-LN(2)/2)*FS75+(1-EXP(-LN(2)/2))/(LN(2)/2)*FM76*FP76*VLOOKUP('Données projet'!$B$16,Paramètres!$A$1:$I$89,3,0)*0.475*44/12</f>
        <v>1.326510789405125E-6</v>
      </c>
      <c r="FT76" s="22">
        <f t="shared" si="78"/>
        <v>98.078394502596296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10</v>
      </c>
      <c r="FZ76" s="12">
        <f>IF('Données projet'!$A$244&gt;35,FZ75+FY76-GH75,IF(A76&lt;'Données projet'!$A$244,$FW$205^A76,IF(A76='Données projet'!$A$244,'Données projet'!$B$244,FZ75+FY76-GH75)))</f>
        <v>528.00000000000034</v>
      </c>
      <c r="GA76" s="17">
        <f>FZ76*VLOOKUP('Données projet'!$B$17,Paramètres!$A$1:$I$89,3,0)*VLOOKUP('Données projet'!$B$17,Paramètres!$A$1:$I$89,5,0)</f>
        <v>315.7440000000002</v>
      </c>
      <c r="GB76" s="13">
        <f t="shared" si="103"/>
        <v>74.467121212440205</v>
      </c>
      <c r="GC76" s="20">
        <f t="shared" si="79"/>
        <v>679.61770277833364</v>
      </c>
      <c r="GD76" s="59">
        <f t="shared" si="80"/>
        <v>972.95103611166701</v>
      </c>
      <c r="GE76" s="59">
        <f ca="1">AVERAGE(OFFSET($GD$3,0,0,'Données projet'!$E$17+1,1))-AVERAGE(OFFSET($H$3,0,0,'Données projet'!$E$17+1,1))</f>
        <v>333.16166938019586</v>
      </c>
      <c r="GF76" s="59">
        <f t="shared" si="104"/>
        <v>286.07945871455388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73.759532928892355</v>
      </c>
      <c r="GM76" s="21">
        <f>EXP(-LN(2)/25)*GM75+(1-EXP(-LN(2)/25))/(LN(2)/25)*Calculateur!GH76*Calculateur!GJ76*VLOOKUP('Données projet'!$B$17,Paramètres!$A$1:$I$89,3,0)*0.475*44/12</f>
        <v>9.8928775992751081</v>
      </c>
      <c r="GN76" s="21">
        <f>EXP(-LN(2)/2)*GN75+(1-EXP(-LN(2)/2))/(LN(2)/2)*GH76*GK76*VLOOKUP('Données projet'!$B$17,Paramètres!$A$1:$I$89,3,0)*0.475*44/12</f>
        <v>2.9963402518925123E-7</v>
      </c>
      <c r="GO76" s="21">
        <f t="shared" si="81"/>
        <v>83.652410827801489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8.6</v>
      </c>
      <c r="GU76" s="12">
        <f>IF('Données projet'!$A$270&gt;35,GU75+GT76-HC75,IF(A76&lt;'Données projet'!$A$270,$GR$205^A76,IF(A76='Données projet'!$A$270,'Données projet'!$B$270,GU75+GT76-HC75)))</f>
        <v>465.7999999999995</v>
      </c>
      <c r="GV76" s="17">
        <f>GU76*VLOOKUP('Données projet'!$B$18,Paramètres!$A$1:$I$89,3,0)*VLOOKUP('Données projet'!$B$18,Paramètres!$A$1:$I$89,5,0)</f>
        <v>278.54839999999973</v>
      </c>
      <c r="GW76" s="13">
        <f t="shared" si="105"/>
        <v>66.660151334743475</v>
      </c>
      <c r="GX76" s="20">
        <f t="shared" si="82"/>
        <v>601.23822690801114</v>
      </c>
      <c r="GY76" s="59">
        <f t="shared" si="83"/>
        <v>894.57156024134451</v>
      </c>
      <c r="GZ76" s="59">
        <f ca="1">AVERAGE(OFFSET($GY$3,0,0,'Données projet'!$E$18+1,1))-AVERAGE(OFFSET($H$3,0,0,'Données projet'!$E$18+1,1))</f>
        <v>288.41846134875794</v>
      </c>
      <c r="HA76" s="59">
        <f t="shared" si="106"/>
        <v>248.93951719818972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65.300814928832878</v>
      </c>
      <c r="HH76" s="21">
        <f>EXP(-LN(2)/25)*HH75+(1-EXP(-LN(2)/25))/(LN(2)/25)*Calculateur!HC76*Calculateur!HE76*VLOOKUP('Données projet'!$B$18,Paramètres!$A$1:$I$89,3,0)*0.475*44/12</f>
        <v>8.4796093708072355</v>
      </c>
      <c r="HI76" s="21">
        <f>EXP(-LN(2)/2)*HI75+(1-EXP(-LN(2)/2))/(LN(2)/2)*HC76*HF76*VLOOKUP('Données projet'!$B$18,Paramètres!$A$1:$I$89,3,0)*0.475*44/12</f>
        <v>1.6408529950839992E-7</v>
      </c>
      <c r="HJ76" s="22">
        <f t="shared" si="84"/>
        <v>73.78042446372541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269.64423257646359</v>
      </c>
      <c r="T77" s="59">
        <f t="shared" si="88"/>
        <v>161.0819079811821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48.42597149283845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48.42597149283845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401</v>
      </c>
      <c r="AJ77" s="13">
        <f>AI77*VLOOKUP('Données projet'!$B$10,Paramètres!$A$1:$I$89,3,0)*VLOOKUP('Données projet'!$B$10,Paramètres!$A$1:$I$89,5,0)</f>
        <v>250.22399999999999</v>
      </c>
      <c r="AK77" s="13">
        <f t="shared" si="89"/>
        <v>60.633904580527918</v>
      </c>
      <c r="AL77" s="20">
        <f t="shared" si="58"/>
        <v>541.41085047775289</v>
      </c>
      <c r="AM77" s="59">
        <f t="shared" si="59"/>
        <v>834.74418381108626</v>
      </c>
      <c r="AN77" s="59">
        <f ca="1">AVERAGE(OFFSET($AM$3,0,0,'Données projet'!$E$10+1,1))-AVERAGE(OFFSET($H$3,0,0,'Données projet'!$E$10+1,1))</f>
        <v>269.77739619445515</v>
      </c>
      <c r="AO77" s="59">
        <f t="shared" si="90"/>
        <v>347.56964743629885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58.035538251956197</v>
      </c>
      <c r="AV77" s="21">
        <f>EXP(-LN(2)/25)*AV76+(1-EXP(-LN(2)/25))/(LN(2)/25)*Calculateur!AQ77*Calculateur!AS77*VLOOKUP('Données projet'!$B$10,Paramètres!$A$1:$I$89,3,0)*0.475*44/12</f>
        <v>27.086713862449383</v>
      </c>
      <c r="AW77" s="21">
        <f>EXP(-LN(2)/2)*AW76+(1-EXP(-LN(2)/2))/(LN(2)/2)*AQ77*AT77*VLOOKUP('Données projet'!$B$10,Paramètres!$A$1:$I$89,3,0)*0.475*44/12</f>
        <v>5.921923166987146E-9</v>
      </c>
      <c r="AX77" s="21">
        <f t="shared" si="60"/>
        <v>85.122252120327502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739.99999999999966</v>
      </c>
      <c r="BE77" s="13">
        <f>BD77*VLOOKUP('Données projet'!$B$11,Paramètres!$A$1:$I$89,3,0)*VLOOKUP('Données projet'!$B$11,Paramètres!$A$1:$I$89,5,0)</f>
        <v>413.65999999999985</v>
      </c>
      <c r="BF77" s="13">
        <f t="shared" si="91"/>
        <v>94.540585122244352</v>
      </c>
      <c r="BG77" s="20">
        <f t="shared" si="61"/>
        <v>885.11601908790863</v>
      </c>
      <c r="BH77" s="59">
        <f t="shared" si="62"/>
        <v>1178.4493524212419</v>
      </c>
      <c r="BI77" s="59">
        <f ca="1">AVERAGE(OFFSET($BH$3,0,0,'Données projet'!$E$11+1,1))-AVERAGE(OFFSET($H$3,0,0,'Données projet'!$E$11+1,1))</f>
        <v>490.96084572840579</v>
      </c>
      <c r="BJ77" s="59">
        <f t="shared" si="92"/>
        <v>597.91658789908263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93.592531447756542</v>
      </c>
      <c r="BQ77" s="21">
        <f>EXP(-LN(2)/25)*BQ76+(1-EXP(-LN(2)/25))/(LN(2)/25)*Calculateur!BL77*Calculateur!BN77*VLOOKUP('Données projet'!$B$11,Paramètres!$A$1:$I$89,3,0)*0.475*44/12</f>
        <v>17.059927328765692</v>
      </c>
      <c r="BR77" s="21">
        <f>EXP(-LN(2)/2)*BR76+(1-EXP(-LN(2)/2))/(LN(2)/2)*BL77*BO77*VLOOKUP('Données projet'!$B$11,Paramètres!$A$1:$I$89,3,0)*0.475*44/12</f>
        <v>2.0277103584739331E-7</v>
      </c>
      <c r="BS77" s="22">
        <f t="shared" si="63"/>
        <v>110.65245897929327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13.8</v>
      </c>
      <c r="BY77" s="12">
        <f>IF('Données projet'!$A$114&gt;35,BY76+BX77-CG76,IF(A77&lt;'Données projet'!$A$114,$BV$205^A77,IF(A77='Données projet'!$A$114,'Données projet'!$B$114,BY76+BX77-CG76)))</f>
        <v>1063.1999999999998</v>
      </c>
      <c r="BZ77" s="13">
        <f>BY77*VLOOKUP('Données projet'!$B$12,Paramètres!$A$1:$I$89,3,0)*VLOOKUP('Données projet'!$B$12,Paramètres!$A$1:$I$89,5,0)</f>
        <v>483.75599999999986</v>
      </c>
      <c r="CA77" s="13">
        <f t="shared" si="93"/>
        <v>108.56452101971288</v>
      </c>
      <c r="CB77" s="20">
        <f t="shared" si="64"/>
        <v>1031.6249074426662</v>
      </c>
      <c r="CC77" s="59">
        <f t="shared" si="65"/>
        <v>1324.9582407759995</v>
      </c>
      <c r="CD77" s="59">
        <f ca="1">AVERAGE(OFFSET($CC$3,0,0,'Données projet'!$E$12+1,1))-AVERAGE(OFFSET($H$3,0,0,'Données projet'!$E$12+1,1))</f>
        <v>516.24288578650703</v>
      </c>
      <c r="CE77" s="59">
        <f t="shared" si="94"/>
        <v>423.99471649102406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111.34059795864934</v>
      </c>
      <c r="CL77" s="21">
        <f>EXP(-LN(2)/25)*CL76+(1-EXP(-LN(2)/25))/(LN(2)/25)*Calculateur!CG77*Calculateur!CI77*VLOOKUP('Données projet'!$B$12,Paramètres!$A$1:$I$89,3,0)*0.475*44/12</f>
        <v>25.147527284121104</v>
      </c>
      <c r="CM77" s="21">
        <f>EXP(-LN(2)/2)*CM76+(1-EXP(-LN(2)/2))/(LN(2)/2)*CG77*CJ77*VLOOKUP('Données projet'!$B$12,Paramètres!$A$1:$I$89,3,0)*0.475*44/12</f>
        <v>3.3925953939000375E-9</v>
      </c>
      <c r="CN77" s="22">
        <f t="shared" si="66"/>
        <v>136.48812524616304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11.4</v>
      </c>
      <c r="CT77" s="12">
        <f>IF('Données projet'!$A$140&gt;35,CT76+CS77-DB76,IF(A77&lt;'Données projet'!$A$140,$CQ$205^A77,IF(A77='Données projet'!$A$140,'Données projet'!$B$140,CT76+CS77-DB76)))</f>
        <v>856.59999999999957</v>
      </c>
      <c r="CU77" s="17">
        <f>CT77*VLOOKUP('Données projet'!$B$13,Paramètres!$A$1:$I$89,3,0)*VLOOKUP('Données projet'!$B$13,Paramètres!$A$1:$I$89,5,0)</f>
        <v>389.75299999999982</v>
      </c>
      <c r="CV77" s="13">
        <f t="shared" si="95"/>
        <v>89.696115984917427</v>
      </c>
      <c r="CW77" s="20">
        <f t="shared" si="67"/>
        <v>835.04054367373067</v>
      </c>
      <c r="CX77" s="59">
        <f t="shared" si="68"/>
        <v>1128.373877007064</v>
      </c>
      <c r="CY77" s="59">
        <f ca="1">AVERAGE(OFFSET($CX$3,0,0,'Données projet'!$E$13+1,1))-AVERAGE(OFFSET($H$3,0,0,'Données projet'!$E$13+1,1))</f>
        <v>404.52284278475219</v>
      </c>
      <c r="CZ77" s="59">
        <f t="shared" si="96"/>
        <v>325.2594475455378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89.94204487188496</v>
      </c>
      <c r="DG77" s="21">
        <f>EXP(-LN(2)/25)*DG76+(1-EXP(-LN(2)/25))/(LN(2)/25)*Calculateur!DB77*Calculateur!DD77*VLOOKUP('Données projet'!$B$13,Paramètres!$A$1:$I$89,3,0)*0.475*44/12</f>
        <v>14.061656005683242</v>
      </c>
      <c r="DH77" s="21">
        <f>EXP(-LN(2)/2)*DH76+(1-EXP(-LN(2)/2))/(LN(2)/2)*DB77*DE77*VLOOKUP('Données projet'!$B$13,Paramètres!$A$1:$I$89,3,0)*0.475*44/12</f>
        <v>2.2645872851534186E-7</v>
      </c>
      <c r="DI77" s="22">
        <f t="shared" si="69"/>
        <v>104.00370110402693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286.96823999999975</v>
      </c>
      <c r="DQ77" s="13">
        <f t="shared" si="97"/>
        <v>68.43748490693153</v>
      </c>
      <c r="DR77" s="20">
        <f t="shared" si="70"/>
        <v>618.99830421290517</v>
      </c>
      <c r="DS77" s="59">
        <f t="shared" si="71"/>
        <v>912.33163754623843</v>
      </c>
      <c r="DT77" s="59">
        <f ca="1">AVERAGE(OFFSET($DS$3,0,0,'Données projet'!$E$14+1,1))-AVERAGE(OFFSET($H$3,0,0,'Données projet'!$E$14+1,1))</f>
        <v>317.76403063971492</v>
      </c>
      <c r="DU77" s="59">
        <f t="shared" si="98"/>
        <v>310.10458233575025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44.326284856180102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44.326284856180102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15.8</v>
      </c>
      <c r="EJ77" s="12">
        <f>IF('Données projet'!$A$192&gt;35,EJ76+EI77-ER76,IF(A77&lt;'Données projet'!$A$192,$EG$205^A77,IF(A77='Données projet'!$A$192,'Données projet'!$B$192,EJ76+EI77-ER76)))</f>
        <v>730.2</v>
      </c>
      <c r="EK77" s="17">
        <f>EJ77*VLOOKUP('Données projet'!$B$15,Paramètres!$A$1:$I$89,3,0)*VLOOKUP('Données projet'!$B$15,Paramètres!$A$1:$I$89,5,0)</f>
        <v>341.73360000000002</v>
      </c>
      <c r="EL77" s="13">
        <f t="shared" si="99"/>
        <v>79.858013070646606</v>
      </c>
      <c r="EM77" s="20">
        <f t="shared" si="73"/>
        <v>734.27205943137631</v>
      </c>
      <c r="EN77" s="59">
        <f t="shared" si="74"/>
        <v>1027.6053927647097</v>
      </c>
      <c r="EO77" s="59">
        <f ca="1">AVERAGE(OFFSET($EN$3,0,0,'Données projet'!$E$15+1,1))-AVERAGE(OFFSET($H$3,0,0,'Données projet'!$E$15+1,1))</f>
        <v>342.49944586217674</v>
      </c>
      <c r="EP77" s="59">
        <f t="shared" si="100"/>
        <v>282.29766600872563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102.08218598664114</v>
      </c>
      <c r="EW77" s="21">
        <f>EXP(-LN(2)/25)*EW76+(1-EXP(-LN(2)/25))/(LN(2)/25)*Calculateur!ER77*Calculateur!ET77*VLOOKUP('Données projet'!$B$15,Paramètres!$A$1:$I$89,3,0)*0.475*44/12</f>
        <v>11.833705313873681</v>
      </c>
      <c r="EX77" s="21">
        <f>EXP(-LN(2)/2)*EX76+(1-EXP(-LN(2)/2))/(LN(2)/2)*ER77*EU77*VLOOKUP('Données projet'!$B$15,Paramètres!$A$1:$I$89,3,0)*0.475*44/12</f>
        <v>1.973974388995717E-8</v>
      </c>
      <c r="EY77" s="22">
        <f t="shared" si="75"/>
        <v>113.91589132025456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15</v>
      </c>
      <c r="FE77" s="12">
        <f>IF('Données projet'!$A$218&gt;35,FE76+FD77-FM76,IF(A77&lt;'Données projet'!$A$218,$FB$205^A77,IF(A77='Données projet'!$A$218,'Données projet'!$B$218,FE76+FD77-FM76)))</f>
        <v>665.99999999999955</v>
      </c>
      <c r="FF77" s="17">
        <f>FE77*VLOOKUP('Données projet'!$B$16,Paramètres!$A$1:$I$89,3,0)*VLOOKUP('Données projet'!$B$16,Paramètres!$A$1:$I$89,5,0)</f>
        <v>311.68799999999976</v>
      </c>
      <c r="FG77" s="13">
        <f t="shared" si="101"/>
        <v>73.621240264709357</v>
      </c>
      <c r="FH77" s="20">
        <f t="shared" si="76"/>
        <v>671.08026012770165</v>
      </c>
      <c r="FI77" s="59">
        <f t="shared" si="77"/>
        <v>964.41359346103491</v>
      </c>
      <c r="FJ77" s="59">
        <f ca="1">AVERAGE(OFFSET($FI$3,0,0,'Données projet'!$E$16+1,1))-AVERAGE(OFFSET($H$3,0,0,'Données projet'!$E$16+1,1))</f>
        <v>304.29617570272939</v>
      </c>
      <c r="FK77" s="59">
        <f t="shared" si="102"/>
        <v>246.20695736161576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83.976053283613354</v>
      </c>
      <c r="FR77" s="21">
        <f>EXP(-LN(2)/25)*FR76+(1-EXP(-LN(2)/25))/(LN(2)/25)*Calculateur!FM77*Calculateur!FO77*VLOOKUP('Données projet'!$B$16,Paramètres!$A$1:$I$89,3,0)*0.475*44/12</f>
        <v>12.082984735614554</v>
      </c>
      <c r="FS77" s="21">
        <f>EXP(-LN(2)/2)*FS76+(1-EXP(-LN(2)/2))/(LN(2)/2)*FM77*FP77*VLOOKUP('Données projet'!$B$16,Paramètres!$A$1:$I$89,3,0)*0.475*44/12</f>
        <v>9.3798477450548427E-7</v>
      </c>
      <c r="FT77" s="22">
        <f t="shared" si="78"/>
        <v>96.059038957212692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10</v>
      </c>
      <c r="FZ77" s="12">
        <f>IF('Données projet'!$A$244&gt;35,FZ76+FY77-GH76,IF(A77&lt;'Données projet'!$A$244,$FW$205^A77,IF(A77='Données projet'!$A$244,'Données projet'!$B$244,FZ76+FY77-GH76)))</f>
        <v>538.00000000000034</v>
      </c>
      <c r="GA77" s="17">
        <f>FZ77*VLOOKUP('Données projet'!$B$17,Paramètres!$A$1:$I$89,3,0)*VLOOKUP('Données projet'!$B$17,Paramètres!$A$1:$I$89,5,0)</f>
        <v>321.72400000000022</v>
      </c>
      <c r="GB77" s="13">
        <f t="shared" si="103"/>
        <v>75.711953140736668</v>
      </c>
      <c r="GC77" s="20">
        <f t="shared" si="79"/>
        <v>692.20095172011679</v>
      </c>
      <c r="GD77" s="59">
        <f t="shared" si="80"/>
        <v>985.53428505345005</v>
      </c>
      <c r="GE77" s="59">
        <f ca="1">AVERAGE(OFFSET($GD$3,0,0,'Données projet'!$E$17+1,1))-AVERAGE(OFFSET($H$3,0,0,'Données projet'!$E$17+1,1))</f>
        <v>333.16166938019586</v>
      </c>
      <c r="GF77" s="59">
        <f t="shared" si="104"/>
        <v>286.07945871455388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72.313153477029587</v>
      </c>
      <c r="GM77" s="21">
        <f>EXP(-LN(2)/25)*GM76+(1-EXP(-LN(2)/25))/(LN(2)/25)*Calculateur!GH77*Calculateur!GJ77*VLOOKUP('Données projet'!$B$17,Paramètres!$A$1:$I$89,3,0)*0.475*44/12</f>
        <v>9.622356341079108</v>
      </c>
      <c r="GN77" s="21">
        <f>EXP(-LN(2)/2)*GN76+(1-EXP(-LN(2)/2))/(LN(2)/2)*GH77*GK77*VLOOKUP('Données projet'!$B$17,Paramètres!$A$1:$I$89,3,0)*0.475*44/12</f>
        <v>2.1187325108554034E-7</v>
      </c>
      <c r="GO77" s="21">
        <f t="shared" si="81"/>
        <v>81.935510029981955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8.6</v>
      </c>
      <c r="GU77" s="12">
        <f>IF('Données projet'!$A$270&gt;35,GU76+GT77-HC76,IF(A77&lt;'Données projet'!$A$270,$GR$205^A77,IF(A77='Données projet'!$A$270,'Données projet'!$B$270,GU76+GT77-HC76)))</f>
        <v>474.39999999999952</v>
      </c>
      <c r="GV77" s="17">
        <f>GU77*VLOOKUP('Données projet'!$B$18,Paramètres!$A$1:$I$89,3,0)*VLOOKUP('Données projet'!$B$18,Paramètres!$A$1:$I$89,5,0)</f>
        <v>283.69119999999975</v>
      </c>
      <c r="GW77" s="13">
        <f t="shared" si="105"/>
        <v>67.746469973847439</v>
      </c>
      <c r="GX77" s="20">
        <f t="shared" si="82"/>
        <v>612.08727520445041</v>
      </c>
      <c r="GY77" s="59">
        <f t="shared" si="83"/>
        <v>905.42060853778366</v>
      </c>
      <c r="GZ77" s="59">
        <f ca="1">AVERAGE(OFFSET($GY$3,0,0,'Données projet'!$E$18+1,1))-AVERAGE(OFFSET($H$3,0,0,'Données projet'!$E$18+1,1))</f>
        <v>288.41846134875794</v>
      </c>
      <c r="HA77" s="59">
        <f t="shared" si="106"/>
        <v>248.93951719818972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64.020305777642733</v>
      </c>
      <c r="HH77" s="21">
        <f>EXP(-LN(2)/25)*HH76+(1-EXP(-LN(2)/25))/(LN(2)/25)*Calculateur!HC77*Calculateur!HE77*VLOOKUP('Données projet'!$B$18,Paramètres!$A$1:$I$89,3,0)*0.475*44/12</f>
        <v>8.2477340066392344</v>
      </c>
      <c r="HI77" s="21">
        <f>EXP(-LN(2)/2)*HI76+(1-EXP(-LN(2)/2))/(LN(2)/2)*HC77*HF77*VLOOKUP('Données projet'!$B$18,Paramètres!$A$1:$I$89,3,0)*0.475*44/12</f>
        <v>1.1602582797541527E-7</v>
      </c>
      <c r="HJ77" s="22">
        <f t="shared" si="84"/>
        <v>72.268039900307798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269.64423257646359</v>
      </c>
      <c r="T78" s="59">
        <f t="shared" si="88"/>
        <v>161.0819079811821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56.508441011384726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56.508441011384726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401</v>
      </c>
      <c r="AJ78" s="13">
        <f>AI78*VLOOKUP('Données projet'!$B$10,Paramètres!$A$1:$I$89,3,0)*VLOOKUP('Données projet'!$B$10,Paramètres!$A$1:$I$89,5,0)</f>
        <v>250.22399999999999</v>
      </c>
      <c r="AK78" s="13">
        <f t="shared" si="89"/>
        <v>60.633904580527918</v>
      </c>
      <c r="AL78" s="20">
        <f t="shared" si="58"/>
        <v>541.41085047775289</v>
      </c>
      <c r="AM78" s="59">
        <f t="shared" si="59"/>
        <v>834.74418381108626</v>
      </c>
      <c r="AN78" s="59">
        <f ca="1">AVERAGE(OFFSET($AM$3,0,0,'Données projet'!$E$10+1,1))-AVERAGE(OFFSET($H$3,0,0,'Données projet'!$E$10+1,1))</f>
        <v>269.77739619445515</v>
      </c>
      <c r="AO78" s="59">
        <f t="shared" si="90"/>
        <v>347.56964743629885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56.897496745018387</v>
      </c>
      <c r="AV78" s="21">
        <f>EXP(-LN(2)/25)*AV77+(1-EXP(-LN(2)/25))/(LN(2)/25)*Calculateur!AQ78*Calculateur!AS78*VLOOKUP('Données projet'!$B$10,Paramètres!$A$1:$I$89,3,0)*0.475*44/12</f>
        <v>26.346026247452329</v>
      </c>
      <c r="AW78" s="21">
        <f>EXP(-LN(2)/2)*AW77+(1-EXP(-LN(2)/2))/(LN(2)/2)*AQ78*AT78*VLOOKUP('Données projet'!$B$10,Paramètres!$A$1:$I$89,3,0)*0.475*44/12</f>
        <v>4.1874320290423263E-9</v>
      </c>
      <c r="AX78" s="21">
        <f t="shared" si="60"/>
        <v>83.243522996658143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739.99999999999966</v>
      </c>
      <c r="BE78" s="13">
        <f>BD78*VLOOKUP('Données projet'!$B$11,Paramètres!$A$1:$I$89,3,0)*VLOOKUP('Données projet'!$B$11,Paramètres!$A$1:$I$89,5,0)</f>
        <v>413.65999999999985</v>
      </c>
      <c r="BF78" s="13">
        <f t="shared" si="91"/>
        <v>94.540585122244352</v>
      </c>
      <c r="BG78" s="20">
        <f t="shared" si="61"/>
        <v>885.11601908790863</v>
      </c>
      <c r="BH78" s="59">
        <f t="shared" si="62"/>
        <v>1178.4493524212419</v>
      </c>
      <c r="BI78" s="59">
        <f ca="1">AVERAGE(OFFSET($BH$3,0,0,'Données projet'!$E$11+1,1))-AVERAGE(OFFSET($H$3,0,0,'Données projet'!$E$11+1,1))</f>
        <v>490.96084572840579</v>
      </c>
      <c r="BJ78" s="59">
        <f t="shared" si="92"/>
        <v>597.91658789908263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91.757238991873464</v>
      </c>
      <c r="BQ78" s="21">
        <f>EXP(-LN(2)/25)*BQ77+(1-EXP(-LN(2)/25))/(LN(2)/25)*Calculateur!BL78*Calculateur!BN78*VLOOKUP('Données projet'!$B$11,Paramètres!$A$1:$I$89,3,0)*0.475*44/12</f>
        <v>16.593422718818008</v>
      </c>
      <c r="BR78" s="21">
        <f>EXP(-LN(2)/2)*BR77+(1-EXP(-LN(2)/2))/(LN(2)/2)*BL78*BO78*VLOOKUP('Données projet'!$B$11,Paramètres!$A$1:$I$89,3,0)*0.475*44/12</f>
        <v>1.4338077447591232E-7</v>
      </c>
      <c r="BS78" s="22">
        <f t="shared" si="63"/>
        <v>108.35066185407224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1077</v>
      </c>
      <c r="BW78" s="12">
        <f>VLOOKUP(A78,'Données projet'!$A$113:$I$133,9,0)</f>
        <v>13.8</v>
      </c>
      <c r="BX78" s="12">
        <f t="array" ref="BX78">INDEX(BW:BW,MIN(IF(ISNUMBER(BW78:BW274),ROW(BW78:BW274),"")))</f>
        <v>13.8</v>
      </c>
      <c r="BY78" s="12">
        <f>IF('Données projet'!$A$114&gt;35,BY77+BX78-CG77,IF(A78&lt;'Données projet'!$A$114,$BV$205^A78,IF(A78='Données projet'!$A$114,'Données projet'!$B$114,BY77+BX78-CG77)))</f>
        <v>1076.9999999999998</v>
      </c>
      <c r="BZ78" s="13">
        <f>BY78*VLOOKUP('Données projet'!$B$12,Paramètres!$A$1:$I$89,3,0)*VLOOKUP('Données projet'!$B$12,Paramètres!$A$1:$I$89,5,0)</f>
        <v>490.03499999999985</v>
      </c>
      <c r="CA78" s="13">
        <f t="shared" si="93"/>
        <v>109.80869502595645</v>
      </c>
      <c r="CB78" s="20">
        <f t="shared" si="64"/>
        <v>1044.7277688368738</v>
      </c>
      <c r="CC78" s="59">
        <f t="shared" si="65"/>
        <v>1338.0611021702071</v>
      </c>
      <c r="CD78" s="59">
        <f ca="1">AVERAGE(OFFSET($CC$3,0,0,'Données projet'!$E$12+1,1))-AVERAGE(OFFSET($H$3,0,0,'Données projet'!$E$12+1,1))</f>
        <v>516.24288578650703</v>
      </c>
      <c r="CE78" s="59">
        <f t="shared" si="94"/>
        <v>423.99471649102406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36</v>
      </c>
      <c r="CH78" s="16">
        <f>IF(ISNA(VLOOKUP(A78,'Données projet'!$A$113:$I$133,5,0)),0%,VLOOKUP(A78,'Données projet'!$A$113:$I$133,5,0)*VLOOKUP('Données projet'!$B$12,Paramètres!$A$1:$I$89,7,0))</f>
        <v>0.55000000000000004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121.10829592279413</v>
      </c>
      <c r="CL78" s="21">
        <f>EXP(-LN(2)/25)*CL77+(1-EXP(-LN(2)/25))/(LN(2)/25)*Calculateur!CG78*Calculateur!CI78*VLOOKUP('Données projet'!$B$12,Paramètres!$A$1:$I$89,3,0)*0.475*44/12</f>
        <v>24.459866828085829</v>
      </c>
      <c r="CM78" s="21">
        <f>EXP(-LN(2)/2)*CM77+(1-EXP(-LN(2)/2))/(LN(2)/2)*CG78*CJ78*VLOOKUP('Données projet'!$B$12,Paramètres!$A$1:$I$89,3,0)*0.475*44/12</f>
        <v>2.3989272088489628E-9</v>
      </c>
      <c r="CN78" s="22">
        <f t="shared" si="66"/>
        <v>145.5681627532789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868</v>
      </c>
      <c r="CR78" s="12">
        <f>VLOOKUP(A78,'Données projet'!$A$139:$I$159,9,0)</f>
        <v>11.4</v>
      </c>
      <c r="CS78" s="12">
        <f t="array" ref="CS78">INDEX(CR:CR,MIN(IF(ISNUMBER(CR78:CR274),ROW(CR78:CR274),"")))</f>
        <v>11.4</v>
      </c>
      <c r="CT78" s="12">
        <f>IF('Données projet'!$A$140&gt;35,CT77+CS78-DB77,IF(A78&lt;'Données projet'!$A$140,$CQ$205^A78,IF(A78='Données projet'!$A$140,'Données projet'!$B$140,CT77+CS78-DB77)))</f>
        <v>867.99999999999955</v>
      </c>
      <c r="CU78" s="17">
        <f>CT78*VLOOKUP('Données projet'!$B$13,Paramètres!$A$1:$I$89,3,0)*VLOOKUP('Données projet'!$B$13,Paramètres!$A$1:$I$89,5,0)</f>
        <v>394.93999999999983</v>
      </c>
      <c r="CV78" s="13">
        <f t="shared" si="95"/>
        <v>90.750069043113456</v>
      </c>
      <c r="CW78" s="20">
        <f t="shared" si="67"/>
        <v>845.91020358342223</v>
      </c>
      <c r="CX78" s="59">
        <f t="shared" si="68"/>
        <v>1139.2435369167556</v>
      </c>
      <c r="CY78" s="59">
        <f ca="1">AVERAGE(OFFSET($CX$3,0,0,'Données projet'!$E$13+1,1))-AVERAGE(OFFSET($H$3,0,0,'Données projet'!$E$13+1,1))</f>
        <v>404.52284278475219</v>
      </c>
      <c r="CZ78" s="59">
        <f t="shared" si="96"/>
        <v>325.2594475455378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0.55000000000000004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97.473573370442622</v>
      </c>
      <c r="DG78" s="21">
        <f>EXP(-LN(2)/25)*DG77+(1-EXP(-LN(2)/25))/(LN(2)/25)*Calculateur!DB78*Calculateur!DD78*VLOOKUP('Données projet'!$B$13,Paramètres!$A$1:$I$89,3,0)*0.475*44/12</f>
        <v>13.677139282737482</v>
      </c>
      <c r="DH78" s="21">
        <f>EXP(-LN(2)/2)*DH77+(1-EXP(-LN(2)/2))/(LN(2)/2)*DB78*DE78*VLOOKUP('Données projet'!$B$13,Paramètres!$A$1:$I$89,3,0)*0.475*44/12</f>
        <v>1.601305025920816E-7</v>
      </c>
      <c r="DI78" s="22">
        <f t="shared" si="69"/>
        <v>111.15071281331061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290.62799999999976</v>
      </c>
      <c r="DQ78" s="13">
        <f t="shared" si="97"/>
        <v>69.208117853196811</v>
      </c>
      <c r="DR78" s="20">
        <f t="shared" si="70"/>
        <v>626.7145719276507</v>
      </c>
      <c r="DS78" s="59">
        <f t="shared" si="71"/>
        <v>920.04790526098395</v>
      </c>
      <c r="DT78" s="59">
        <f ca="1">AVERAGE(OFFSET($DS$3,0,0,'Données projet'!$E$14+1,1))-AVERAGE(OFFSET($H$3,0,0,'Données projet'!$E$14+1,1))</f>
        <v>317.76403063971492</v>
      </c>
      <c r="DU78" s="59">
        <f t="shared" si="98"/>
        <v>310.10458233575025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48.062096031482824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48.062096031482824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746</v>
      </c>
      <c r="EH78" s="12">
        <f>VLOOKUP(A78,'Données projet'!$A$191:$I$211,9,0)</f>
        <v>15.8</v>
      </c>
      <c r="EI78" s="12">
        <f t="array" ref="EI78">INDEX(EH:EH,MIN(IF(ISNUMBER(EH78:EH274),ROW(EH78:EH274),"")))</f>
        <v>15.8</v>
      </c>
      <c r="EJ78" s="12">
        <f>IF('Données projet'!$A$192&gt;35,EJ77+EI78-ER77,IF(A78&lt;'Données projet'!$A$192,$EG$205^A78,IF(A78='Données projet'!$A$192,'Données projet'!$B$192,EJ77+EI78-ER77)))</f>
        <v>746</v>
      </c>
      <c r="EK78" s="17">
        <f>EJ78*VLOOKUP('Données projet'!$B$15,Paramètres!$A$1:$I$89,3,0)*VLOOKUP('Données projet'!$B$15,Paramètres!$A$1:$I$89,5,0)</f>
        <v>349.12800000000004</v>
      </c>
      <c r="EL78" s="13">
        <f t="shared" si="99"/>
        <v>81.382931322201784</v>
      </c>
      <c r="EM78" s="20">
        <f t="shared" si="73"/>
        <v>749.80653871950153</v>
      </c>
      <c r="EN78" s="59">
        <f t="shared" si="74"/>
        <v>1043.1398720528348</v>
      </c>
      <c r="EO78" s="59">
        <f ca="1">AVERAGE(OFFSET($EN$3,0,0,'Données projet'!$E$15+1,1))-AVERAGE(OFFSET($H$3,0,0,'Données projet'!$E$15+1,1))</f>
        <v>342.49944586217674</v>
      </c>
      <c r="EP78" s="59">
        <f t="shared" si="100"/>
        <v>282.29766600872563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43</v>
      </c>
      <c r="ES78" s="16">
        <f>IF(ISNA(VLOOKUP(A78,'Données projet'!$A$191:$I$211,5,0)),0%,VLOOKUP(A78,'Données projet'!$A$191:$I$211,5,0)*VLOOKUP('Données projet'!$B$15,Paramètres!$A$1:$I$89,7,0))</f>
        <v>0.55000000000000004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114.76309728912442</v>
      </c>
      <c r="EW78" s="21">
        <f>EXP(-LN(2)/25)*EW77+(1-EXP(-LN(2)/25))/(LN(2)/25)*Calculateur!ER78*Calculateur!ET78*VLOOKUP('Données projet'!$B$15,Paramètres!$A$1:$I$89,3,0)*0.475*44/12</f>
        <v>11.510112019758289</v>
      </c>
      <c r="EX78" s="21">
        <f>EXP(-LN(2)/2)*EX77+(1-EXP(-LN(2)/2))/(LN(2)/2)*ER78*EU78*VLOOKUP('Données projet'!$B$15,Paramètres!$A$1:$I$89,3,0)*0.475*44/12</f>
        <v>1.3958106763474433E-8</v>
      </c>
      <c r="EY78" s="22">
        <f t="shared" si="75"/>
        <v>126.27320932284081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681</v>
      </c>
      <c r="FC78" s="12">
        <f>VLOOKUP(A78,'Données projet'!$A$217:$I$237,9,0)</f>
        <v>15</v>
      </c>
      <c r="FD78" s="12">
        <f t="array" ref="FD78">INDEX(FC:FC,MIN(IF(ISNUMBER(FC78:FC274),ROW(FC78:FC274),"")))</f>
        <v>15</v>
      </c>
      <c r="FE78" s="12">
        <f>IF('Données projet'!$A$218&gt;35,FE77+FD78-FM77,IF(A78&lt;'Données projet'!$A$218,$FB$205^A78,IF(A78='Données projet'!$A$218,'Données projet'!$B$218,FE77+FD78-FM77)))</f>
        <v>680.99999999999955</v>
      </c>
      <c r="FF78" s="17">
        <f>FE78*VLOOKUP('Données projet'!$B$16,Paramètres!$A$1:$I$89,3,0)*VLOOKUP('Données projet'!$B$16,Paramètres!$A$1:$I$89,5,0)</f>
        <v>318.7079999999998</v>
      </c>
      <c r="FG78" s="13">
        <f t="shared" si="101"/>
        <v>75.084464671813819</v>
      </c>
      <c r="FH78" s="20">
        <f t="shared" si="76"/>
        <v>685.85520930340863</v>
      </c>
      <c r="FI78" s="59">
        <f t="shared" si="77"/>
        <v>979.18854263674189</v>
      </c>
      <c r="FJ78" s="59">
        <f ca="1">AVERAGE(OFFSET($FI$3,0,0,'Données projet'!$E$16+1,1))-AVERAGE(OFFSET($H$3,0,0,'Données projet'!$E$16+1,1))</f>
        <v>304.29617570272939</v>
      </c>
      <c r="FK78" s="59">
        <f t="shared" si="102"/>
        <v>246.20695736161576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39</v>
      </c>
      <c r="FN78" s="16">
        <f>IF(ISNA(VLOOKUP(A78,'Données projet'!$A$217:$I$237,5,0)),0%,VLOOKUP(A78,'Données projet'!$A$217:$I$237,5,0)*VLOOKUP('Données projet'!$B$16,Paramètres!$A$1:$I$89,7,0))</f>
        <v>0.55000000000000004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95.646184041431979</v>
      </c>
      <c r="FR78" s="21">
        <f>EXP(-LN(2)/25)*FR77+(1-EXP(-LN(2)/25))/(LN(2)/25)*Calculateur!FM78*Calculateur!FO78*VLOOKUP('Données projet'!$B$16,Paramètres!$A$1:$I$89,3,0)*0.475*44/12</f>
        <v>11.752574882602623</v>
      </c>
      <c r="FS78" s="21">
        <f>EXP(-LN(2)/2)*FS77+(1-EXP(-LN(2)/2))/(LN(2)/2)*FM78*FP78*VLOOKUP('Données projet'!$B$16,Paramètres!$A$1:$I$89,3,0)*0.475*44/12</f>
        <v>6.6325539470256263E-7</v>
      </c>
      <c r="FT78" s="22">
        <f t="shared" si="78"/>
        <v>107.39875958729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548</v>
      </c>
      <c r="FX78" s="12">
        <f>VLOOKUP(A78,'Données projet'!$A$243:$I$263,9,0)</f>
        <v>10</v>
      </c>
      <c r="FY78" s="12">
        <f t="array" ref="FY78">INDEX(FX:FX,MIN(IF(ISNUMBER(FX78:FX274),ROW(FX78:FX274),"")))</f>
        <v>10</v>
      </c>
      <c r="FZ78" s="12">
        <f>IF('Données projet'!$A$244&gt;35,FZ77+FY78-GH77,IF(A78&lt;'Données projet'!$A$244,$FW$205^A78,IF(A78='Données projet'!$A$244,'Données projet'!$B$244,FZ77+FY78-GH77)))</f>
        <v>548.00000000000034</v>
      </c>
      <c r="GA78" s="17">
        <f>FZ78*VLOOKUP('Données projet'!$B$17,Paramètres!$A$1:$I$89,3,0)*VLOOKUP('Données projet'!$B$17,Paramètres!$A$1:$I$89,5,0)</f>
        <v>327.70400000000024</v>
      </c>
      <c r="GB78" s="13">
        <f t="shared" si="103"/>
        <v>76.954094537214459</v>
      </c>
      <c r="GC78" s="20">
        <f t="shared" si="79"/>
        <v>704.7795146523157</v>
      </c>
      <c r="GD78" s="59">
        <f t="shared" si="80"/>
        <v>998.11284798564907</v>
      </c>
      <c r="GE78" s="59">
        <f ca="1">AVERAGE(OFFSET($GD$3,0,0,'Données projet'!$E$17+1,1))-AVERAGE(OFFSET($H$3,0,0,'Données projet'!$E$17+1,1))</f>
        <v>333.16166938019586</v>
      </c>
      <c r="GF78" s="59">
        <f t="shared" si="104"/>
        <v>286.07945871455388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25</v>
      </c>
      <c r="GI78" s="16">
        <f>IF(ISNA(VLOOKUP(A78,'Données projet'!$A$243:$I$263,5,0)),0%,VLOOKUP(A78,'Données projet'!$A$243:$I$263,5,0)*VLOOKUP('Données projet'!$B$17,Paramètres!$A$1:$I$89,7,0))</f>
        <v>0.45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79.819599017982995</v>
      </c>
      <c r="GM78" s="21">
        <f>EXP(-LN(2)/25)*GM77+(1-EXP(-LN(2)/25))/(LN(2)/25)*Calculateur!GH78*Calculateur!GJ78*VLOOKUP('Données projet'!$B$17,Paramètres!$A$1:$I$89,3,0)*0.475*44/12</f>
        <v>9.3592325009145725</v>
      </c>
      <c r="GN78" s="21">
        <f>EXP(-LN(2)/2)*GN77+(1-EXP(-LN(2)/2))/(LN(2)/2)*GH78*GK78*VLOOKUP('Données projet'!$B$17,Paramètres!$A$1:$I$89,3,0)*0.475*44/12</f>
        <v>1.4981701259462561E-7</v>
      </c>
      <c r="GO78" s="21">
        <f t="shared" si="81"/>
        <v>89.178831668714579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483</v>
      </c>
      <c r="GS78" s="12">
        <f>VLOOKUP(A78,'Données projet'!$A$269:$I$289,9,0)</f>
        <v>8.6</v>
      </c>
      <c r="GT78" s="12">
        <f t="array" ref="GT78">INDEX(GS:GS,MIN(IF(ISNUMBER(GS78:GS274),ROW(GS78:GS274),"")))</f>
        <v>8.6</v>
      </c>
      <c r="GU78" s="12">
        <f>IF('Données projet'!$A$270&gt;35,GU77+GT78-HC77,IF(A78&lt;'Données projet'!$A$270,$GR$205^A78,IF(A78='Données projet'!$A$270,'Données projet'!$B$270,GU77+GT78-HC77)))</f>
        <v>482.99999999999955</v>
      </c>
      <c r="GV78" s="17">
        <f>GU78*VLOOKUP('Données projet'!$B$18,Paramètres!$A$1:$I$89,3,0)*VLOOKUP('Données projet'!$B$18,Paramètres!$A$1:$I$89,5,0)</f>
        <v>288.83399999999978</v>
      </c>
      <c r="GW78" s="13">
        <f t="shared" si="105"/>
        <v>68.83049863656332</v>
      </c>
      <c r="GX78" s="20">
        <f t="shared" si="82"/>
        <v>622.93233512534732</v>
      </c>
      <c r="GY78" s="59">
        <f t="shared" si="83"/>
        <v>916.26566845868069</v>
      </c>
      <c r="GZ78" s="59">
        <f ca="1">AVERAGE(OFFSET($GY$3,0,0,'Données projet'!$E$18+1,1))-AVERAGE(OFFSET($H$3,0,0,'Données projet'!$E$18+1,1))</f>
        <v>288.41846134875794</v>
      </c>
      <c r="HA78" s="59">
        <f t="shared" si="106"/>
        <v>248.93951719818972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22</v>
      </c>
      <c r="HD78" s="16">
        <f>IF(ISNA(VLOOKUP(A78,'Données projet'!$A$269:$I$289,5,0)),0%,VLOOKUP(A78,'Données projet'!$A$269:$I$289,5,0)*VLOOKUP('Données projet'!$B$18,Paramètres!$A$1:$I$89,7,0))</f>
        <v>0.45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70.618433518967123</v>
      </c>
      <c r="HH78" s="21">
        <f>EXP(-LN(2)/25)*HH77+(1-EXP(-LN(2)/25))/(LN(2)/25)*Calculateur!HC78*Calculateur!HE78*VLOOKUP('Données projet'!$B$18,Paramètres!$A$1:$I$89,3,0)*0.475*44/12</f>
        <v>8.0221992864982035</v>
      </c>
      <c r="HI78" s="21">
        <f>EXP(-LN(2)/2)*HI77+(1-EXP(-LN(2)/2))/(LN(2)/2)*HC78*HF78*VLOOKUP('Données projet'!$B$18,Paramètres!$A$1:$I$89,3,0)*0.475*44/12</f>
        <v>8.2042649754199975E-8</v>
      </c>
      <c r="HJ78" s="22">
        <f t="shared" si="84"/>
        <v>78.640632887507977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269.64423257646359</v>
      </c>
      <c r="T79" s="59">
        <f t="shared" si="88"/>
        <v>161.0819079811821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55.400344949897182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55.400344949897182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401</v>
      </c>
      <c r="AJ79" s="13">
        <f>AI79*VLOOKUP('Données projet'!$B$10,Paramètres!$A$1:$I$89,3,0)*VLOOKUP('Données projet'!$B$10,Paramètres!$A$1:$I$89,5,0)</f>
        <v>250.22399999999999</v>
      </c>
      <c r="AK79" s="13">
        <f t="shared" si="89"/>
        <v>60.633904580527918</v>
      </c>
      <c r="AL79" s="20">
        <f t="shared" si="58"/>
        <v>541.41085047775289</v>
      </c>
      <c r="AM79" s="59">
        <f t="shared" si="59"/>
        <v>834.74418381108626</v>
      </c>
      <c r="AN79" s="59">
        <f ca="1">AVERAGE(OFFSET($AM$3,0,0,'Données projet'!$E$10+1,1))-AVERAGE(OFFSET($H$3,0,0,'Données projet'!$E$10+1,1))</f>
        <v>269.77739619445515</v>
      </c>
      <c r="AO79" s="59">
        <f t="shared" si="90"/>
        <v>347.56964743629885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55.781771537894848</v>
      </c>
      <c r="AV79" s="21">
        <f>EXP(-LN(2)/25)*AV78+(1-EXP(-LN(2)/25))/(LN(2)/25)*Calculateur!AQ79*Calculateur!AS79*VLOOKUP('Données projet'!$B$10,Paramètres!$A$1:$I$89,3,0)*0.475*44/12</f>
        <v>25.625592774238438</v>
      </c>
      <c r="AW79" s="21">
        <f>EXP(-LN(2)/2)*AW78+(1-EXP(-LN(2)/2))/(LN(2)/2)*AQ79*AT79*VLOOKUP('Données projet'!$B$10,Paramètres!$A$1:$I$89,3,0)*0.475*44/12</f>
        <v>2.960961583493573E-9</v>
      </c>
      <c r="AX79" s="21">
        <f t="shared" si="60"/>
        <v>81.407364315094242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739.99999999999966</v>
      </c>
      <c r="BE79" s="13">
        <f>BD79*VLOOKUP('Données projet'!$B$11,Paramètres!$A$1:$I$89,3,0)*VLOOKUP('Données projet'!$B$11,Paramètres!$A$1:$I$89,5,0)</f>
        <v>413.65999999999985</v>
      </c>
      <c r="BF79" s="13">
        <f t="shared" si="91"/>
        <v>94.540585122244352</v>
      </c>
      <c r="BG79" s="20">
        <f t="shared" si="61"/>
        <v>885.11601908790863</v>
      </c>
      <c r="BH79" s="59">
        <f t="shared" si="62"/>
        <v>1178.4493524212419</v>
      </c>
      <c r="BI79" s="59">
        <f ca="1">AVERAGE(OFFSET($BH$3,0,0,'Données projet'!$E$11+1,1))-AVERAGE(OFFSET($H$3,0,0,'Données projet'!$E$11+1,1))</f>
        <v>490.96084572840579</v>
      </c>
      <c r="BJ79" s="59">
        <f t="shared" si="92"/>
        <v>597.91658789908263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89.957935501632392</v>
      </c>
      <c r="BQ79" s="21">
        <f>EXP(-LN(2)/25)*BQ78+(1-EXP(-LN(2)/25))/(LN(2)/25)*Calculateur!BL79*Calculateur!BN79*VLOOKUP('Données projet'!$B$11,Paramètres!$A$1:$I$89,3,0)*0.475*44/12</f>
        <v>16.139674701961752</v>
      </c>
      <c r="BR79" s="21">
        <f>EXP(-LN(2)/2)*BR78+(1-EXP(-LN(2)/2))/(LN(2)/2)*BL79*BO79*VLOOKUP('Données projet'!$B$11,Paramètres!$A$1:$I$89,3,0)*0.475*44/12</f>
        <v>1.0138551792369666E-7</v>
      </c>
      <c r="BS79" s="22">
        <f t="shared" si="63"/>
        <v>106.09761030497967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10.8</v>
      </c>
      <c r="BY79" s="12">
        <f>IF('Données projet'!$A$114&gt;35,BY78+BX79-CG78,IF(A79&lt;'Données projet'!$A$114,$BV$205^A79,IF(A79='Données projet'!$A$114,'Données projet'!$B$114,BY78+BX79-CG78)))</f>
        <v>1051.7999999999997</v>
      </c>
      <c r="BZ79" s="13">
        <f>BY79*VLOOKUP('Données projet'!$B$12,Paramètres!$A$1:$I$89,3,0)*VLOOKUP('Données projet'!$B$12,Paramètres!$A$1:$I$89,5,0)</f>
        <v>478.56899999999985</v>
      </c>
      <c r="CA79" s="13">
        <f t="shared" si="93"/>
        <v>107.53530738496458</v>
      </c>
      <c r="CB79" s="20">
        <f t="shared" si="64"/>
        <v>1020.7983353621463</v>
      </c>
      <c r="CC79" s="59">
        <f t="shared" si="65"/>
        <v>1314.1316686954797</v>
      </c>
      <c r="CD79" s="59">
        <f ca="1">AVERAGE(OFFSET($CC$3,0,0,'Données projet'!$E$12+1,1))-AVERAGE(OFFSET($H$3,0,0,'Données projet'!$E$12+1,1))</f>
        <v>516.24288578650703</v>
      </c>
      <c r="CE79" s="59">
        <f t="shared" si="94"/>
        <v>423.99471649102406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118.73343610851471</v>
      </c>
      <c r="CL79" s="21">
        <f>EXP(-LN(2)/25)*CL78+(1-EXP(-LN(2)/25))/(LN(2)/25)*Calculateur!CG79*Calculateur!CI79*VLOOKUP('Données projet'!$B$12,Paramètres!$A$1:$I$89,3,0)*0.475*44/12</f>
        <v>23.791010483383328</v>
      </c>
      <c r="CM79" s="21">
        <f>EXP(-LN(2)/2)*CM78+(1-EXP(-LN(2)/2))/(LN(2)/2)*CG79*CJ79*VLOOKUP('Données projet'!$B$12,Paramètres!$A$1:$I$89,3,0)*0.475*44/12</f>
        <v>1.6962976969500187E-9</v>
      </c>
      <c r="CN79" s="22">
        <f t="shared" si="66"/>
        <v>142.52444659359432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</v>
      </c>
      <c r="CT79" s="12">
        <f>IF('Données projet'!$A$140&gt;35,CT78+CS79-DB78,IF(A79&lt;'Données projet'!$A$140,$CQ$205^A79,IF(A79='Données projet'!$A$140,'Données projet'!$B$140,CT78+CS79-DB78)))</f>
        <v>847.99999999999955</v>
      </c>
      <c r="CU79" s="17">
        <f>CT79*VLOOKUP('Données projet'!$B$13,Paramètres!$A$1:$I$89,3,0)*VLOOKUP('Données projet'!$B$13,Paramètres!$A$1:$I$89,5,0)</f>
        <v>385.8399999999998</v>
      </c>
      <c r="CV79" s="13">
        <f t="shared" si="95"/>
        <v>88.899948628466134</v>
      </c>
      <c r="CW79" s="20">
        <f t="shared" si="67"/>
        <v>826.83874386124478</v>
      </c>
      <c r="CX79" s="59">
        <f t="shared" si="68"/>
        <v>1120.1720771945782</v>
      </c>
      <c r="CY79" s="59">
        <f ca="1">AVERAGE(OFFSET($CX$3,0,0,'Données projet'!$E$13+1,1))-AVERAGE(OFFSET($H$3,0,0,'Données projet'!$E$13+1,1))</f>
        <v>404.52284278475219</v>
      </c>
      <c r="CZ79" s="59">
        <f t="shared" si="96"/>
        <v>325.2594475455378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95.562176049657495</v>
      </c>
      <c r="DG79" s="21">
        <f>EXP(-LN(2)/25)*DG78+(1-EXP(-LN(2)/25))/(LN(2)/25)*Calculateur!DB79*Calculateur!DD79*VLOOKUP('Données projet'!$B$13,Paramètres!$A$1:$I$89,3,0)*0.475*44/12</f>
        <v>13.30313718980153</v>
      </c>
      <c r="DH79" s="21">
        <f>EXP(-LN(2)/2)*DH78+(1-EXP(-LN(2)/2))/(LN(2)/2)*DB79*DE79*VLOOKUP('Données projet'!$B$13,Paramètres!$A$1:$I$89,3,0)*0.475*44/12</f>
        <v>1.1322936425767093E-7</v>
      </c>
      <c r="DI79" s="22">
        <f t="shared" si="69"/>
        <v>108.86531335268839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283.95431999999977</v>
      </c>
      <c r="DQ79" s="13">
        <f t="shared" si="97"/>
        <v>67.801987095081913</v>
      </c>
      <c r="DR79" s="20">
        <f t="shared" si="70"/>
        <v>612.64223485726723</v>
      </c>
      <c r="DS79" s="59">
        <f t="shared" si="71"/>
        <v>905.9755681906006</v>
      </c>
      <c r="DT79" s="59">
        <f ca="1">AVERAGE(OFFSET($DS$3,0,0,'Données projet'!$E$14+1,1))-AVERAGE(OFFSET($H$3,0,0,'Données projet'!$E$14+1,1))</f>
        <v>317.76403063971492</v>
      </c>
      <c r="DU79" s="59">
        <f t="shared" si="98"/>
        <v>310.10458233575025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47.119627643289412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47.119627643289412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14.6</v>
      </c>
      <c r="EJ79" s="12">
        <f>IF('Données projet'!$A$192&gt;35,EJ78+EI79-ER78,IF(A79&lt;'Données projet'!$A$192,$EG$205^A79,IF(A79='Données projet'!$A$192,'Données projet'!$B$192,EJ78+EI79-ER78)))</f>
        <v>717.6</v>
      </c>
      <c r="EK79" s="17">
        <f>EJ79*VLOOKUP('Données projet'!$B$15,Paramètres!$A$1:$I$89,3,0)*VLOOKUP('Données projet'!$B$15,Paramètres!$A$1:$I$89,5,0)</f>
        <v>335.83680000000004</v>
      </c>
      <c r="EL79" s="13">
        <f t="shared" si="99"/>
        <v>78.639187157507763</v>
      </c>
      <c r="EM79" s="20">
        <f t="shared" si="73"/>
        <v>721.87901096599273</v>
      </c>
      <c r="EN79" s="59">
        <f t="shared" si="74"/>
        <v>1015.2123442993261</v>
      </c>
      <c r="EO79" s="59">
        <f ca="1">AVERAGE(OFFSET($EN$3,0,0,'Données projet'!$E$15+1,1))-AVERAGE(OFFSET($H$3,0,0,'Données projet'!$E$15+1,1))</f>
        <v>342.49944586217674</v>
      </c>
      <c r="EP79" s="59">
        <f t="shared" si="100"/>
        <v>282.29766600872563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112.51266294986225</v>
      </c>
      <c r="EW79" s="21">
        <f>EXP(-LN(2)/25)*EW78+(1-EXP(-LN(2)/25))/(LN(2)/25)*Calculateur!ER79*Calculateur!ET79*VLOOKUP('Données projet'!$B$15,Paramètres!$A$1:$I$89,3,0)*0.475*44/12</f>
        <v>11.195367401287514</v>
      </c>
      <c r="EX79" s="21">
        <f>EXP(-LN(2)/2)*EX78+(1-EXP(-LN(2)/2))/(LN(2)/2)*ER79*EU79*VLOOKUP('Données projet'!$B$15,Paramètres!$A$1:$I$89,3,0)*0.475*44/12</f>
        <v>9.869871944978585E-9</v>
      </c>
      <c r="EY79" s="22">
        <f t="shared" si="75"/>
        <v>123.70803036101962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13.2</v>
      </c>
      <c r="FE79" s="12">
        <f>IF('Données projet'!$A$218&gt;35,FE78+FD79-FM78,IF(A79&lt;'Données projet'!$A$218,$FB$205^A79,IF(A79='Données projet'!$A$218,'Données projet'!$B$218,FE78+FD79-FM78)))</f>
        <v>655.19999999999959</v>
      </c>
      <c r="FF79" s="17">
        <f>FE79*VLOOKUP('Données projet'!$B$16,Paramètres!$A$1:$I$89,3,0)*VLOOKUP('Données projet'!$B$16,Paramètres!$A$1:$I$89,5,0)</f>
        <v>306.63359999999983</v>
      </c>
      <c r="FG79" s="13">
        <f t="shared" si="101"/>
        <v>72.56534572901802</v>
      </c>
      <c r="FH79" s="20">
        <f t="shared" si="76"/>
        <v>660.43816381137265</v>
      </c>
      <c r="FI79" s="59">
        <f t="shared" si="77"/>
        <v>953.77149714470602</v>
      </c>
      <c r="FJ79" s="59">
        <f ca="1">AVERAGE(OFFSET($FI$3,0,0,'Données projet'!$E$16+1,1))-AVERAGE(OFFSET($H$3,0,0,'Données projet'!$E$16+1,1))</f>
        <v>304.29617570272939</v>
      </c>
      <c r="FK79" s="59">
        <f t="shared" si="102"/>
        <v>246.20695736161576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93.77062071079132</v>
      </c>
      <c r="FR79" s="21">
        <f>EXP(-LN(2)/25)*FR78+(1-EXP(-LN(2)/25))/(LN(2)/25)*Calculateur!FM79*Calculateur!FO79*VLOOKUP('Données projet'!$B$16,Paramètres!$A$1:$I$89,3,0)*0.475*44/12</f>
        <v>11.431200104396803</v>
      </c>
      <c r="FS79" s="21">
        <f>EXP(-LN(2)/2)*FS78+(1-EXP(-LN(2)/2))/(LN(2)/2)*FM79*FP79*VLOOKUP('Données projet'!$B$16,Paramètres!$A$1:$I$89,3,0)*0.475*44/12</f>
        <v>4.6899238725274219E-7</v>
      </c>
      <c r="FT79" s="22">
        <f t="shared" si="78"/>
        <v>105.20182128418051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8.8000000000000007</v>
      </c>
      <c r="FZ79" s="12">
        <f>IF('Données projet'!$A$244&gt;35,FZ78+FY79-GH78,IF(A79&lt;'Données projet'!$A$244,$FW$205^A79,IF(A79='Données projet'!$A$244,'Données projet'!$B$244,FZ78+FY79-GH78)))</f>
        <v>531.8000000000003</v>
      </c>
      <c r="GA79" s="17">
        <f>FZ79*VLOOKUP('Données projet'!$B$17,Paramètres!$A$1:$I$89,3,0)*VLOOKUP('Données projet'!$B$17,Paramètres!$A$1:$I$89,5,0)</f>
        <v>318.0164000000002</v>
      </c>
      <c r="GB79" s="13">
        <f t="shared" si="103"/>
        <v>74.940477863341698</v>
      </c>
      <c r="GC79" s="20">
        <f t="shared" si="79"/>
        <v>684.39989561198706</v>
      </c>
      <c r="GD79" s="59">
        <f t="shared" si="80"/>
        <v>977.73322894532043</v>
      </c>
      <c r="GE79" s="59">
        <f ca="1">AVERAGE(OFFSET($GD$3,0,0,'Données projet'!$E$17+1,1))-AVERAGE(OFFSET($H$3,0,0,'Données projet'!$E$17+1,1))</f>
        <v>333.16166938019586</v>
      </c>
      <c r="GF79" s="59">
        <f t="shared" si="104"/>
        <v>286.07945871455388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78.25438536638849</v>
      </c>
      <c r="GM79" s="21">
        <f>EXP(-LN(2)/25)*GM78+(1-EXP(-LN(2)/25))/(LN(2)/25)*Calculateur!GH79*Calculateur!GJ79*VLOOKUP('Données projet'!$B$17,Paramètres!$A$1:$I$89,3,0)*0.475*44/12</f>
        <v>9.1033037959964176</v>
      </c>
      <c r="GN79" s="21">
        <f>EXP(-LN(2)/2)*GN78+(1-EXP(-LN(2)/2))/(LN(2)/2)*GH79*GK79*VLOOKUP('Données projet'!$B$17,Paramètres!$A$1:$I$89,3,0)*0.475*44/12</f>
        <v>1.0593662554277017E-7</v>
      </c>
      <c r="GO79" s="21">
        <f t="shared" si="81"/>
        <v>87.357689268321522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7.8</v>
      </c>
      <c r="GU79" s="12">
        <f>IF('Données projet'!$A$270&gt;35,GU78+GT79-HC78,IF(A79&lt;'Données projet'!$A$270,$GR$205^A79,IF(A79='Données projet'!$A$270,'Données projet'!$B$270,GU78+GT79-HC78)))</f>
        <v>468.79999999999956</v>
      </c>
      <c r="GV79" s="17">
        <f>GU79*VLOOKUP('Données projet'!$B$18,Paramètres!$A$1:$I$89,3,0)*VLOOKUP('Données projet'!$B$18,Paramètres!$A$1:$I$89,5,0)</f>
        <v>280.34239999999977</v>
      </c>
      <c r="GW79" s="13">
        <f t="shared" si="105"/>
        <v>67.039362696476971</v>
      </c>
      <c r="GX79" s="20">
        <f t="shared" si="82"/>
        <v>605.0232366963636</v>
      </c>
      <c r="GY79" s="59">
        <f t="shared" si="83"/>
        <v>898.35657002969697</v>
      </c>
      <c r="GZ79" s="59">
        <f ca="1">AVERAGE(OFFSET($GY$3,0,0,'Données projet'!$E$18+1,1))-AVERAGE(OFFSET($H$3,0,0,'Données projet'!$E$18+1,1))</f>
        <v>288.41846134875794</v>
      </c>
      <c r="HA79" s="59">
        <f t="shared" si="106"/>
        <v>248.93951719818972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69.233649110651513</v>
      </c>
      <c r="HH79" s="21">
        <f>EXP(-LN(2)/25)*HH78+(1-EXP(-LN(2)/25))/(LN(2)/25)*Calculateur!HC79*Calculateur!HE79*VLOOKUP('Données projet'!$B$18,Paramètres!$A$1:$I$89,3,0)*0.475*44/12</f>
        <v>7.8028318251397843</v>
      </c>
      <c r="HI79" s="21">
        <f>EXP(-LN(2)/2)*HI78+(1-EXP(-LN(2)/2))/(LN(2)/2)*HC79*HF79*VLOOKUP('Données projet'!$B$18,Paramètres!$A$1:$I$89,3,0)*0.475*44/12</f>
        <v>5.8012913987707643E-8</v>
      </c>
      <c r="HJ79" s="22">
        <f t="shared" si="84"/>
        <v>77.036480993804219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269.64423257646359</v>
      </c>
      <c r="T80" s="59">
        <f t="shared" si="88"/>
        <v>161.0819079811821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54.313977976303548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54.313977976303548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401</v>
      </c>
      <c r="AJ80" s="13">
        <f>AI80*VLOOKUP('Données projet'!$B$10,Paramètres!$A$1:$I$89,3,0)*VLOOKUP('Données projet'!$B$10,Paramètres!$A$1:$I$89,5,0)</f>
        <v>250.22399999999999</v>
      </c>
      <c r="AK80" s="13">
        <f t="shared" si="89"/>
        <v>60.633904580527918</v>
      </c>
      <c r="AL80" s="20">
        <f t="shared" si="58"/>
        <v>541.41085047775289</v>
      </c>
      <c r="AM80" s="59">
        <f t="shared" si="59"/>
        <v>834.74418381108626</v>
      </c>
      <c r="AN80" s="59">
        <f ca="1">AVERAGE(OFFSET($AM$3,0,0,'Données projet'!$E$10+1,1))-AVERAGE(OFFSET($H$3,0,0,'Données projet'!$E$10+1,1))</f>
        <v>269.77739619445515</v>
      </c>
      <c r="AO80" s="59">
        <f t="shared" si="90"/>
        <v>347.56964743629885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54.687925021557824</v>
      </c>
      <c r="AV80" s="21">
        <f>EXP(-LN(2)/25)*AV79+(1-EXP(-LN(2)/25))/(LN(2)/25)*Calculateur!AQ80*Calculateur!AS80*VLOOKUP('Données projet'!$B$10,Paramètres!$A$1:$I$89,3,0)*0.475*44/12</f>
        <v>24.924859592235531</v>
      </c>
      <c r="AW80" s="21">
        <f>EXP(-LN(2)/2)*AW79+(1-EXP(-LN(2)/2))/(LN(2)/2)*AQ80*AT80*VLOOKUP('Données projet'!$B$10,Paramètres!$A$1:$I$89,3,0)*0.475*44/12</f>
        <v>2.0937160145211631E-9</v>
      </c>
      <c r="AX80" s="21">
        <f t="shared" si="60"/>
        <v>79.612784615887065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739.99999999999966</v>
      </c>
      <c r="BE80" s="13">
        <f>BD80*VLOOKUP('Données projet'!$B$11,Paramètres!$A$1:$I$89,3,0)*VLOOKUP('Données projet'!$B$11,Paramètres!$A$1:$I$89,5,0)</f>
        <v>413.65999999999985</v>
      </c>
      <c r="BF80" s="13">
        <f t="shared" si="91"/>
        <v>94.540585122244352</v>
      </c>
      <c r="BG80" s="20">
        <f t="shared" si="61"/>
        <v>885.11601908790863</v>
      </c>
      <c r="BH80" s="59">
        <f t="shared" si="62"/>
        <v>1178.4493524212419</v>
      </c>
      <c r="BI80" s="59">
        <f ca="1">AVERAGE(OFFSET($BH$3,0,0,'Données projet'!$E$11+1,1))-AVERAGE(OFFSET($H$3,0,0,'Données projet'!$E$11+1,1))</f>
        <v>490.96084572840579</v>
      </c>
      <c r="BJ80" s="59">
        <f t="shared" si="92"/>
        <v>597.91658789908263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88.193915255368182</v>
      </c>
      <c r="BQ80" s="21">
        <f>EXP(-LN(2)/25)*BQ79+(1-EXP(-LN(2)/25))/(LN(2)/25)*Calculateur!BL80*Calculateur!BN80*VLOOKUP('Données projet'!$B$11,Paramètres!$A$1:$I$89,3,0)*0.475*44/12</f>
        <v>15.698334448488003</v>
      </c>
      <c r="BR80" s="21">
        <f>EXP(-LN(2)/2)*BR79+(1-EXP(-LN(2)/2))/(LN(2)/2)*BL80*BO80*VLOOKUP('Données projet'!$B$11,Paramètres!$A$1:$I$89,3,0)*0.475*44/12</f>
        <v>7.1690387237956162E-8</v>
      </c>
      <c r="BS80" s="22">
        <f t="shared" si="63"/>
        <v>103.89224977554657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10.8</v>
      </c>
      <c r="BY80" s="12">
        <f>IF('Données projet'!$A$114&gt;35,BY79+BX80-CG79,IF(A80&lt;'Données projet'!$A$114,$BV$205^A80,IF(A80='Données projet'!$A$114,'Données projet'!$B$114,BY79+BX80-CG79)))</f>
        <v>1062.5999999999997</v>
      </c>
      <c r="BZ80" s="13">
        <f>BY80*VLOOKUP('Données projet'!$B$12,Paramètres!$A$1:$I$89,3,0)*VLOOKUP('Données projet'!$B$12,Paramètres!$A$1:$I$89,5,0)</f>
        <v>483.48299999999983</v>
      </c>
      <c r="CA80" s="13">
        <f t="shared" si="93"/>
        <v>108.51038402078248</v>
      </c>
      <c r="CB80" s="20">
        <f t="shared" si="64"/>
        <v>1031.0551438361958</v>
      </c>
      <c r="CC80" s="59">
        <f t="shared" si="65"/>
        <v>1324.3884771695291</v>
      </c>
      <c r="CD80" s="59">
        <f ca="1">AVERAGE(OFFSET($CC$3,0,0,'Données projet'!$E$12+1,1))-AVERAGE(OFFSET($H$3,0,0,'Données projet'!$E$12+1,1))</f>
        <v>516.24288578650703</v>
      </c>
      <c r="CE80" s="59">
        <f t="shared" si="94"/>
        <v>423.99471649102406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116.40514584667186</v>
      </c>
      <c r="CL80" s="21">
        <f>EXP(-LN(2)/25)*CL79+(1-EXP(-LN(2)/25))/(LN(2)/25)*Calculateur!CG80*Calculateur!CI80*VLOOKUP('Données projet'!$B$12,Paramètres!$A$1:$I$89,3,0)*0.475*44/12</f>
        <v>23.140444050600344</v>
      </c>
      <c r="CM80" s="21">
        <f>EXP(-LN(2)/2)*CM79+(1-EXP(-LN(2)/2))/(LN(2)/2)*CG80*CJ80*VLOOKUP('Données projet'!$B$12,Paramètres!$A$1:$I$89,3,0)*0.475*44/12</f>
        <v>1.1994636044244814E-9</v>
      </c>
      <c r="CN80" s="22">
        <f t="shared" si="66"/>
        <v>139.54558989847166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</v>
      </c>
      <c r="CT80" s="12">
        <f>IF('Données projet'!$A$140&gt;35,CT79+CS80-DB79,IF(A80&lt;'Données projet'!$A$140,$CQ$205^A80,IF(A80='Données projet'!$A$140,'Données projet'!$B$140,CT79+CS80-DB79)))</f>
        <v>855.99999999999955</v>
      </c>
      <c r="CU80" s="17">
        <f>CT80*VLOOKUP('Données projet'!$B$13,Paramètres!$A$1:$I$89,3,0)*VLOOKUP('Données projet'!$B$13,Paramètres!$A$1:$I$89,5,0)</f>
        <v>389.47999999999973</v>
      </c>
      <c r="CV80" s="13">
        <f t="shared" si="95"/>
        <v>89.640599720727636</v>
      </c>
      <c r="CW80" s="20">
        <f t="shared" si="67"/>
        <v>834.46837784693344</v>
      </c>
      <c r="CX80" s="59">
        <f t="shared" si="68"/>
        <v>1127.8017111802667</v>
      </c>
      <c r="CY80" s="59">
        <f ca="1">AVERAGE(OFFSET($CX$3,0,0,'Données projet'!$E$13+1,1))-AVERAGE(OFFSET($H$3,0,0,'Données projet'!$E$13+1,1))</f>
        <v>404.52284278475219</v>
      </c>
      <c r="CZ80" s="59">
        <f t="shared" si="96"/>
        <v>325.2594475455378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93.688260064495722</v>
      </c>
      <c r="DG80" s="21">
        <f>EXP(-LN(2)/25)*DG79+(1-EXP(-LN(2)/25))/(LN(2)/25)*Calculateur!DB80*Calculateur!DD80*VLOOKUP('Données projet'!$B$13,Paramètres!$A$1:$I$89,3,0)*0.475*44/12</f>
        <v>12.939362203764828</v>
      </c>
      <c r="DH80" s="21">
        <f>EXP(-LN(2)/2)*DH79+(1-EXP(-LN(2)/2))/(LN(2)/2)*DB80*DE80*VLOOKUP('Données projet'!$B$13,Paramètres!$A$1:$I$89,3,0)*0.475*44/12</f>
        <v>8.0065251296040801E-8</v>
      </c>
      <c r="DI80" s="22">
        <f t="shared" si="69"/>
        <v>106.6276223483258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286.96823999999975</v>
      </c>
      <c r="DQ80" s="13">
        <f t="shared" si="97"/>
        <v>68.43748490693153</v>
      </c>
      <c r="DR80" s="20">
        <f t="shared" si="70"/>
        <v>618.99830421290517</v>
      </c>
      <c r="DS80" s="59">
        <f t="shared" si="71"/>
        <v>912.33163754623843</v>
      </c>
      <c r="DT80" s="59">
        <f ca="1">AVERAGE(OFFSET($DS$3,0,0,'Données projet'!$E$14+1,1))-AVERAGE(OFFSET($H$3,0,0,'Données projet'!$E$14+1,1))</f>
        <v>317.76403063971492</v>
      </c>
      <c r="DU80" s="59">
        <f t="shared" si="98"/>
        <v>310.10458233575025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46.195640485339517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46.195640485339517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14.6</v>
      </c>
      <c r="EJ80" s="12">
        <f>IF('Données projet'!$A$192&gt;35,EJ79+EI80-ER79,IF(A80&lt;'Données projet'!$A$192,$EG$205^A80,IF(A80='Données projet'!$A$192,'Données projet'!$B$192,EJ79+EI80-ER79)))</f>
        <v>732.2</v>
      </c>
      <c r="EK80" s="17">
        <f>EJ80*VLOOKUP('Données projet'!$B$15,Paramètres!$A$1:$I$89,3,0)*VLOOKUP('Données projet'!$B$15,Paramètres!$A$1:$I$89,5,0)</f>
        <v>342.6696</v>
      </c>
      <c r="EL80" s="13">
        <f t="shared" si="99"/>
        <v>80.051251371214221</v>
      </c>
      <c r="EM80" s="20">
        <f t="shared" si="73"/>
        <v>736.2388161381981</v>
      </c>
      <c r="EN80" s="59">
        <f t="shared" si="74"/>
        <v>1029.5721494715315</v>
      </c>
      <c r="EO80" s="59">
        <f ca="1">AVERAGE(OFFSET($EN$3,0,0,'Données projet'!$E$15+1,1))-AVERAGE(OFFSET($H$3,0,0,'Données projet'!$E$15+1,1))</f>
        <v>342.49944586217674</v>
      </c>
      <c r="EP80" s="59">
        <f t="shared" si="100"/>
        <v>282.29766600872563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110.30635825536359</v>
      </c>
      <c r="EW80" s="21">
        <f>EXP(-LN(2)/25)*EW79+(1-EXP(-LN(2)/25))/(LN(2)/25)*Calculateur!ER80*Calculateur!ET80*VLOOKUP('Données projet'!$B$15,Paramètres!$A$1:$I$89,3,0)*0.475*44/12</f>
        <v>10.889229490960522</v>
      </c>
      <c r="EX80" s="21">
        <f>EXP(-LN(2)/2)*EX79+(1-EXP(-LN(2)/2))/(LN(2)/2)*ER80*EU80*VLOOKUP('Données projet'!$B$15,Paramètres!$A$1:$I$89,3,0)*0.475*44/12</f>
        <v>6.9790533817372166E-9</v>
      </c>
      <c r="EY80" s="22">
        <f t="shared" si="75"/>
        <v>121.19558775330316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13.2</v>
      </c>
      <c r="FE80" s="12">
        <f>IF('Données projet'!$A$218&gt;35,FE79+FD80-FM79,IF(A80&lt;'Données projet'!$A$218,$FB$205^A80,IF(A80='Données projet'!$A$218,'Données projet'!$B$218,FE79+FD80-FM79)))</f>
        <v>668.39999999999964</v>
      </c>
      <c r="FF80" s="17">
        <f>FE80*VLOOKUP('Données projet'!$B$16,Paramètres!$A$1:$I$89,3,0)*VLOOKUP('Données projet'!$B$16,Paramètres!$A$1:$I$89,5,0)</f>
        <v>312.81119999999981</v>
      </c>
      <c r="FG80" s="13">
        <f t="shared" si="101"/>
        <v>73.855611806611066</v>
      </c>
      <c r="FH80" s="20">
        <f t="shared" si="76"/>
        <v>673.44469722984729</v>
      </c>
      <c r="FI80" s="59">
        <f t="shared" si="77"/>
        <v>966.77803056318066</v>
      </c>
      <c r="FJ80" s="59">
        <f ca="1">AVERAGE(OFFSET($FI$3,0,0,'Données projet'!$E$16+1,1))-AVERAGE(OFFSET($H$3,0,0,'Données projet'!$E$16+1,1))</f>
        <v>304.29617570272939</v>
      </c>
      <c r="FK80" s="59">
        <f t="shared" si="102"/>
        <v>246.20695736161576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91.931836033083854</v>
      </c>
      <c r="FR80" s="21">
        <f>EXP(-LN(2)/25)*FR79+(1-EXP(-LN(2)/25))/(LN(2)/25)*Calculateur!FM80*Calculateur!FO80*VLOOKUP('Données projet'!$B$16,Paramètres!$A$1:$I$89,3,0)*0.475*44/12</f>
        <v>11.118613336401385</v>
      </c>
      <c r="FS80" s="21">
        <f>EXP(-LN(2)/2)*FS79+(1-EXP(-LN(2)/2))/(LN(2)/2)*FM80*FP80*VLOOKUP('Données projet'!$B$16,Paramètres!$A$1:$I$89,3,0)*0.475*44/12</f>
        <v>3.3162769735128137E-7</v>
      </c>
      <c r="FT80" s="22">
        <f t="shared" si="78"/>
        <v>103.05044970111294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8.8000000000000007</v>
      </c>
      <c r="FZ80" s="12">
        <f>IF('Données projet'!$A$244&gt;35,FZ79+FY80-GH79,IF(A80&lt;'Données projet'!$A$244,$FW$205^A80,IF(A80='Données projet'!$A$244,'Données projet'!$B$244,FZ79+FY80-GH79)))</f>
        <v>540.60000000000025</v>
      </c>
      <c r="GA80" s="17">
        <f>FZ80*VLOOKUP('Données projet'!$B$17,Paramètres!$A$1:$I$89,3,0)*VLOOKUP('Données projet'!$B$17,Paramètres!$A$1:$I$89,5,0)</f>
        <v>323.27880000000016</v>
      </c>
      <c r="GB80" s="13">
        <f t="shared" si="103"/>
        <v>76.035166482832295</v>
      </c>
      <c r="GC80" s="20">
        <f t="shared" si="79"/>
        <v>695.47182495759989</v>
      </c>
      <c r="GD80" s="59">
        <f t="shared" si="80"/>
        <v>988.80515829093315</v>
      </c>
      <c r="GE80" s="59">
        <f ca="1">AVERAGE(OFFSET($GD$3,0,0,'Données projet'!$E$17+1,1))-AVERAGE(OFFSET($H$3,0,0,'Données projet'!$E$17+1,1))</f>
        <v>333.16166938019586</v>
      </c>
      <c r="GF80" s="59">
        <f t="shared" si="104"/>
        <v>286.07945871455388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76.719864599815693</v>
      </c>
      <c r="GM80" s="21">
        <f>EXP(-LN(2)/25)*GM79+(1-EXP(-LN(2)/25))/(LN(2)/25)*Calculateur!GH80*Calculateur!GJ80*VLOOKUP('Données projet'!$B$17,Paramètres!$A$1:$I$89,3,0)*0.475*44/12</f>
        <v>8.8543734749729541</v>
      </c>
      <c r="GN80" s="21">
        <f>EXP(-LN(2)/2)*GN79+(1-EXP(-LN(2)/2))/(LN(2)/2)*GH80*GK80*VLOOKUP('Données projet'!$B$17,Paramètres!$A$1:$I$89,3,0)*0.475*44/12</f>
        <v>7.4908506297312807E-8</v>
      </c>
      <c r="GO80" s="21">
        <f t="shared" si="81"/>
        <v>85.574238149697166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7.8</v>
      </c>
      <c r="GU80" s="12">
        <f>IF('Données projet'!$A$270&gt;35,GU79+GT80-HC79,IF(A80&lt;'Données projet'!$A$270,$GR$205^A80,IF(A80='Données projet'!$A$270,'Données projet'!$B$270,GU79+GT80-HC79)))</f>
        <v>476.59999999999957</v>
      </c>
      <c r="GV80" s="17">
        <f>GU80*VLOOKUP('Données projet'!$B$18,Paramètres!$A$1:$I$89,3,0)*VLOOKUP('Données projet'!$B$18,Paramètres!$A$1:$I$89,5,0)</f>
        <v>285.00679999999977</v>
      </c>
      <c r="GW80" s="13">
        <f t="shared" si="105"/>
        <v>68.023995764577421</v>
      </c>
      <c r="GX80" s="20">
        <f t="shared" si="82"/>
        <v>614.86196928997185</v>
      </c>
      <c r="GY80" s="59">
        <f t="shared" si="83"/>
        <v>908.19530262330522</v>
      </c>
      <c r="GZ80" s="59">
        <f ca="1">AVERAGE(OFFSET($GY$3,0,0,'Données projet'!$E$18+1,1))-AVERAGE(OFFSET($H$3,0,0,'Données projet'!$E$18+1,1))</f>
        <v>288.41846134875794</v>
      </c>
      <c r="HA80" s="59">
        <f t="shared" si="106"/>
        <v>248.93951719818972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67.876019479947885</v>
      </c>
      <c r="HH80" s="21">
        <f>EXP(-LN(2)/25)*HH79+(1-EXP(-LN(2)/25))/(LN(2)/25)*Calculateur!HC80*Calculateur!HE80*VLOOKUP('Données projet'!$B$18,Paramètres!$A$1:$I$89,3,0)*0.475*44/12</f>
        <v>7.5894629785482453</v>
      </c>
      <c r="HI80" s="21">
        <f>EXP(-LN(2)/2)*HI79+(1-EXP(-LN(2)/2))/(LN(2)/2)*HC80*HF80*VLOOKUP('Données projet'!$B$18,Paramètres!$A$1:$I$89,3,0)*0.475*44/12</f>
        <v>4.1021324877099994E-8</v>
      </c>
      <c r="HJ80" s="22">
        <f t="shared" si="84"/>
        <v>75.465482499517449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269.64423257646359</v>
      </c>
      <c r="T81" s="59">
        <f t="shared" si="88"/>
        <v>161.0819079811821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53.248913996443655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53.248913996443655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401</v>
      </c>
      <c r="AJ81" s="13">
        <f>AI81*VLOOKUP('Données projet'!$B$10,Paramètres!$A$1:$I$89,3,0)*VLOOKUP('Données projet'!$B$10,Paramètres!$A$1:$I$89,5,0)</f>
        <v>250.22399999999999</v>
      </c>
      <c r="AK81" s="13">
        <f t="shared" si="89"/>
        <v>60.633904580527918</v>
      </c>
      <c r="AL81" s="20">
        <f t="shared" si="58"/>
        <v>541.41085047775289</v>
      </c>
      <c r="AM81" s="59">
        <f t="shared" si="59"/>
        <v>834.74418381108626</v>
      </c>
      <c r="AN81" s="59">
        <f ca="1">AVERAGE(OFFSET($AM$3,0,0,'Données projet'!$E$10+1,1))-AVERAGE(OFFSET($H$3,0,0,'Données projet'!$E$10+1,1))</f>
        <v>269.77739619445515</v>
      </c>
      <c r="AO81" s="59">
        <f t="shared" si="90"/>
        <v>347.56964743629885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53.615528168225673</v>
      </c>
      <c r="AV81" s="21">
        <f>EXP(-LN(2)/25)*AV80+(1-EXP(-LN(2)/25))/(LN(2)/25)*Calculateur!AQ81*Calculateur!AS81*VLOOKUP('Données projet'!$B$10,Paramètres!$A$1:$I$89,3,0)*0.475*44/12</f>
        <v>24.243287995944453</v>
      </c>
      <c r="AW81" s="21">
        <f>EXP(-LN(2)/2)*AW80+(1-EXP(-LN(2)/2))/(LN(2)/2)*AQ81*AT81*VLOOKUP('Données projet'!$B$10,Paramètres!$A$1:$I$89,3,0)*0.475*44/12</f>
        <v>1.4804807917467865E-9</v>
      </c>
      <c r="AX81" s="21">
        <f t="shared" si="60"/>
        <v>77.858816165650609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739.99999999999966</v>
      </c>
      <c r="BE81" s="13">
        <f>BD81*VLOOKUP('Données projet'!$B$11,Paramètres!$A$1:$I$89,3,0)*VLOOKUP('Données projet'!$B$11,Paramètres!$A$1:$I$89,5,0)</f>
        <v>413.65999999999985</v>
      </c>
      <c r="BF81" s="13">
        <f t="shared" si="91"/>
        <v>94.540585122244352</v>
      </c>
      <c r="BG81" s="20">
        <f t="shared" si="61"/>
        <v>885.11601908790863</v>
      </c>
      <c r="BH81" s="59">
        <f t="shared" si="62"/>
        <v>1178.4493524212419</v>
      </c>
      <c r="BI81" s="59">
        <f ca="1">AVERAGE(OFFSET($BH$3,0,0,'Données projet'!$E$11+1,1))-AVERAGE(OFFSET($H$3,0,0,'Données projet'!$E$11+1,1))</f>
        <v>490.96084572840579</v>
      </c>
      <c r="BJ81" s="59">
        <f t="shared" si="92"/>
        <v>597.91658789908263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86.464486370187103</v>
      </c>
      <c r="BQ81" s="21">
        <f>EXP(-LN(2)/25)*BQ80+(1-EXP(-LN(2)/25))/(LN(2)/25)*Calculateur!BL81*Calculateur!BN81*VLOOKUP('Données projet'!$B$11,Paramètres!$A$1:$I$89,3,0)*0.475*44/12</f>
        <v>15.26906266745457</v>
      </c>
      <c r="BR81" s="21">
        <f>EXP(-LN(2)/2)*BR80+(1-EXP(-LN(2)/2))/(LN(2)/2)*BL81*BO81*VLOOKUP('Données projet'!$B$11,Paramètres!$A$1:$I$89,3,0)*0.475*44/12</f>
        <v>5.0692758961848328E-8</v>
      </c>
      <c r="BS81" s="22">
        <f t="shared" si="63"/>
        <v>101.73354908833443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10.8</v>
      </c>
      <c r="BY81" s="12">
        <f>IF('Données projet'!$A$114&gt;35,BY80+BX81-CG80,IF(A81&lt;'Données projet'!$A$114,$BV$205^A81,IF(A81='Données projet'!$A$114,'Données projet'!$B$114,BY80+BX81-CG80)))</f>
        <v>1073.3999999999996</v>
      </c>
      <c r="BZ81" s="13">
        <f>BY81*VLOOKUP('Données projet'!$B$12,Paramètres!$A$1:$I$89,3,0)*VLOOKUP('Données projet'!$B$12,Paramètres!$A$1:$I$89,5,0)</f>
        <v>488.39699999999976</v>
      </c>
      <c r="CA81" s="13">
        <f t="shared" si="93"/>
        <v>109.48430774314025</v>
      </c>
      <c r="CB81" s="20">
        <f t="shared" si="64"/>
        <v>1041.3099443193021</v>
      </c>
      <c r="CC81" s="59">
        <f t="shared" si="65"/>
        <v>1334.6432776526353</v>
      </c>
      <c r="CD81" s="59">
        <f ca="1">AVERAGE(OFFSET($CC$3,0,0,'Données projet'!$E$12+1,1))-AVERAGE(OFFSET($H$3,0,0,'Données projet'!$E$12+1,1))</f>
        <v>516.24288578650703</v>
      </c>
      <c r="CE81" s="59">
        <f t="shared" si="94"/>
        <v>423.99471649102406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114.1225119367469</v>
      </c>
      <c r="CL81" s="21">
        <f>EXP(-LN(2)/25)*CL80+(1-EXP(-LN(2)/25))/(LN(2)/25)*Calculateur!CG81*Calculateur!CI81*VLOOKUP('Données projet'!$B$12,Paramètres!$A$1:$I$89,3,0)*0.475*44/12</f>
        <v>22.507667391133612</v>
      </c>
      <c r="CM81" s="21">
        <f>EXP(-LN(2)/2)*CM80+(1-EXP(-LN(2)/2))/(LN(2)/2)*CG81*CJ81*VLOOKUP('Données projet'!$B$12,Paramètres!$A$1:$I$89,3,0)*0.475*44/12</f>
        <v>8.4814884847500937E-10</v>
      </c>
      <c r="CN81" s="22">
        <f t="shared" si="66"/>
        <v>136.63017932872867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</v>
      </c>
      <c r="CT81" s="12">
        <f>IF('Données projet'!$A$140&gt;35,CT80+CS81-DB80,IF(A81&lt;'Données projet'!$A$140,$CQ$205^A81,IF(A81='Données projet'!$A$140,'Données projet'!$B$140,CT80+CS81-DB80)))</f>
        <v>863.99999999999955</v>
      </c>
      <c r="CU81" s="17">
        <f>CT81*VLOOKUP('Données projet'!$B$13,Paramètres!$A$1:$I$89,3,0)*VLOOKUP('Données projet'!$B$13,Paramètres!$A$1:$I$89,5,0)</f>
        <v>393.11999999999978</v>
      </c>
      <c r="CV81" s="13">
        <f t="shared" si="95"/>
        <v>90.380445521044919</v>
      </c>
      <c r="CW81" s="20">
        <f t="shared" si="67"/>
        <v>842.09660928248616</v>
      </c>
      <c r="CX81" s="59">
        <f t="shared" si="68"/>
        <v>1135.4299426158195</v>
      </c>
      <c r="CY81" s="59">
        <f ca="1">AVERAGE(OFFSET($CX$3,0,0,'Données projet'!$E$13+1,1))-AVERAGE(OFFSET($H$3,0,0,'Données projet'!$E$13+1,1))</f>
        <v>404.52284278475219</v>
      </c>
      <c r="CZ81" s="59">
        <f t="shared" si="96"/>
        <v>325.2594475455378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91.851090428827078</v>
      </c>
      <c r="DG81" s="21">
        <f>EXP(-LN(2)/25)*DG80+(1-EXP(-LN(2)/25))/(LN(2)/25)*Calculateur!DB81*Calculateur!DD81*VLOOKUP('Données projet'!$B$13,Paramètres!$A$1:$I$89,3,0)*0.475*44/12</f>
        <v>12.585534663851394</v>
      </c>
      <c r="DH81" s="21">
        <f>EXP(-LN(2)/2)*DH80+(1-EXP(-LN(2)/2))/(LN(2)/2)*DB81*DE81*VLOOKUP('Données projet'!$B$13,Paramètres!$A$1:$I$89,3,0)*0.475*44/12</f>
        <v>5.6614682128835464E-8</v>
      </c>
      <c r="DI81" s="22">
        <f t="shared" si="69"/>
        <v>104.43662514929315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289.98215999999979</v>
      </c>
      <c r="DQ81" s="13">
        <f t="shared" si="97"/>
        <v>69.072206278723201</v>
      </c>
      <c r="DR81" s="20">
        <f t="shared" si="70"/>
        <v>625.35302126877593</v>
      </c>
      <c r="DS81" s="59">
        <f t="shared" si="71"/>
        <v>918.6863546021093</v>
      </c>
      <c r="DT81" s="59">
        <f ca="1">AVERAGE(OFFSET($DS$3,0,0,'Données projet'!$E$14+1,1))-AVERAGE(OFFSET($H$3,0,0,'Données projet'!$E$14+1,1))</f>
        <v>317.76403063971492</v>
      </c>
      <c r="DU81" s="59">
        <f t="shared" si="98"/>
        <v>310.10458233575025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45.2897721519805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45.2897721519805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14.6</v>
      </c>
      <c r="EJ81" s="12">
        <f>IF('Données projet'!$A$192&gt;35,EJ80+EI81-ER80,IF(A81&lt;'Données projet'!$A$192,$EG$205^A81,IF(A81='Données projet'!$A$192,'Données projet'!$B$192,EJ80+EI81-ER80)))</f>
        <v>746.80000000000007</v>
      </c>
      <c r="EK81" s="17">
        <f>EJ81*VLOOKUP('Données projet'!$B$15,Paramètres!$A$1:$I$89,3,0)*VLOOKUP('Données projet'!$B$15,Paramètres!$A$1:$I$89,5,0)</f>
        <v>349.50240000000002</v>
      </c>
      <c r="EL81" s="13">
        <f t="shared" si="99"/>
        <v>81.460041747724091</v>
      </c>
      <c r="EM81" s="20">
        <f t="shared" si="73"/>
        <v>750.59291937728619</v>
      </c>
      <c r="EN81" s="59">
        <f t="shared" si="74"/>
        <v>1043.9262527106196</v>
      </c>
      <c r="EO81" s="59">
        <f ca="1">AVERAGE(OFFSET($EN$3,0,0,'Données projet'!$E$15+1,1))-AVERAGE(OFFSET($H$3,0,0,'Données projet'!$E$15+1,1))</f>
        <v>342.49944586217674</v>
      </c>
      <c r="EP81" s="59">
        <f t="shared" si="100"/>
        <v>282.29766600872563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108.14331785021108</v>
      </c>
      <c r="EW81" s="21">
        <f>EXP(-LN(2)/25)*EW80+(1-EXP(-LN(2)/25))/(LN(2)/25)*Calculateur!ER81*Calculateur!ET81*VLOOKUP('Données projet'!$B$15,Paramètres!$A$1:$I$89,3,0)*0.475*44/12</f>
        <v>10.591462937890515</v>
      </c>
      <c r="EX81" s="21">
        <f>EXP(-LN(2)/2)*EX80+(1-EXP(-LN(2)/2))/(LN(2)/2)*ER81*EU81*VLOOKUP('Données projet'!$B$15,Paramètres!$A$1:$I$89,3,0)*0.475*44/12</f>
        <v>4.9349359724892925E-9</v>
      </c>
      <c r="EY81" s="22">
        <f t="shared" si="75"/>
        <v>118.73478079303652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13.2</v>
      </c>
      <c r="FE81" s="12">
        <f>IF('Données projet'!$A$218&gt;35,FE80+FD81-FM80,IF(A81&lt;'Données projet'!$A$218,$FB$205^A81,IF(A81='Données projet'!$A$218,'Données projet'!$B$218,FE80+FD81-FM80)))</f>
        <v>681.59999999999968</v>
      </c>
      <c r="FF81" s="17">
        <f>FE81*VLOOKUP('Données projet'!$B$16,Paramètres!$A$1:$I$89,3,0)*VLOOKUP('Données projet'!$B$16,Paramètres!$A$1:$I$89,5,0)</f>
        <v>318.98879999999986</v>
      </c>
      <c r="FG81" s="13">
        <f t="shared" si="101"/>
        <v>75.14291509658014</v>
      </c>
      <c r="FH81" s="20">
        <f t="shared" si="76"/>
        <v>686.44607045987686</v>
      </c>
      <c r="FI81" s="59">
        <f t="shared" si="77"/>
        <v>979.77940379321012</v>
      </c>
      <c r="FJ81" s="59">
        <f ca="1">AVERAGE(OFFSET($FI$3,0,0,'Données projet'!$E$16+1,1))-AVERAGE(OFFSET($H$3,0,0,'Données projet'!$E$16+1,1))</f>
        <v>304.29617570272939</v>
      </c>
      <c r="FK81" s="59">
        <f t="shared" si="102"/>
        <v>246.20695736161576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90.129108801358328</v>
      </c>
      <c r="FR81" s="21">
        <f>EXP(-LN(2)/25)*FR80+(1-EXP(-LN(2)/25))/(LN(2)/25)*Calculateur!FM81*Calculateur!FO81*VLOOKUP('Données projet'!$B$16,Paramètres!$A$1:$I$89,3,0)*0.475*44/12</f>
        <v>10.814574270015026</v>
      </c>
      <c r="FS81" s="21">
        <f>EXP(-LN(2)/2)*FS80+(1-EXP(-LN(2)/2))/(LN(2)/2)*FM81*FP81*VLOOKUP('Données projet'!$B$16,Paramètres!$A$1:$I$89,3,0)*0.475*44/12</f>
        <v>2.3449619362637115E-7</v>
      </c>
      <c r="FT81" s="22">
        <f t="shared" si="78"/>
        <v>100.94368330586956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8.8000000000000007</v>
      </c>
      <c r="FZ81" s="12">
        <f>IF('Données projet'!$A$244&gt;35,FZ80+FY81-GH80,IF(A81&lt;'Données projet'!$A$244,$FW$205^A81,IF(A81='Données projet'!$A$244,'Données projet'!$B$244,FZ80+FY81-GH80)))</f>
        <v>549.4000000000002</v>
      </c>
      <c r="GA81" s="17">
        <f>FZ81*VLOOKUP('Données projet'!$B$17,Paramètres!$A$1:$I$89,3,0)*VLOOKUP('Données projet'!$B$17,Paramètres!$A$1:$I$89,5,0)</f>
        <v>328.54120000000012</v>
      </c>
      <c r="GB81" s="13">
        <f t="shared" si="103"/>
        <v>77.127782771383735</v>
      </c>
      <c r="GC81" s="20">
        <f t="shared" si="79"/>
        <v>706.54014499349353</v>
      </c>
      <c r="GD81" s="59">
        <f t="shared" si="80"/>
        <v>999.8734783268269</v>
      </c>
      <c r="GE81" s="59">
        <f ca="1">AVERAGE(OFFSET($GD$3,0,0,'Données projet'!$E$17+1,1))-AVERAGE(OFFSET($H$3,0,0,'Données projet'!$E$17+1,1))</f>
        <v>333.16166938019586</v>
      </c>
      <c r="GF81" s="59">
        <f t="shared" si="104"/>
        <v>286.07945871455388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75.215434849510146</v>
      </c>
      <c r="GM81" s="21">
        <f>EXP(-LN(2)/25)*GM80+(1-EXP(-LN(2)/25))/(LN(2)/25)*Calculateur!GH81*Calculateur!GJ81*VLOOKUP('Données projet'!$B$17,Paramètres!$A$1:$I$89,3,0)*0.475*44/12</f>
        <v>8.612250166668554</v>
      </c>
      <c r="GN81" s="21">
        <f>EXP(-LN(2)/2)*GN80+(1-EXP(-LN(2)/2))/(LN(2)/2)*GH81*GK81*VLOOKUP('Données projet'!$B$17,Paramètres!$A$1:$I$89,3,0)*0.475*44/12</f>
        <v>5.2968312771385085E-8</v>
      </c>
      <c r="GO81" s="21">
        <f t="shared" si="81"/>
        <v>83.827685069147023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7.8</v>
      </c>
      <c r="GU81" s="12">
        <f>IF('Données projet'!$A$270&gt;35,GU80+GT81-HC80,IF(A81&lt;'Données projet'!$A$270,$GR$205^A81,IF(A81='Données projet'!$A$270,'Données projet'!$B$270,GU80+GT81-HC80)))</f>
        <v>484.39999999999958</v>
      </c>
      <c r="GV81" s="17">
        <f>GU81*VLOOKUP('Données projet'!$B$18,Paramètres!$A$1:$I$89,3,0)*VLOOKUP('Données projet'!$B$18,Paramètres!$A$1:$I$89,5,0)</f>
        <v>289.67119999999977</v>
      </c>
      <c r="GW81" s="13">
        <f t="shared" si="105"/>
        <v>69.006754809916544</v>
      </c>
      <c r="GX81" s="20">
        <f t="shared" si="82"/>
        <v>624.69743796060413</v>
      </c>
      <c r="GY81" s="59">
        <f t="shared" si="83"/>
        <v>918.03077129393751</v>
      </c>
      <c r="GZ81" s="59">
        <f ca="1">AVERAGE(OFFSET($GY$3,0,0,'Données projet'!$E$18+1,1))-AVERAGE(OFFSET($H$3,0,0,'Données projet'!$E$18+1,1))</f>
        <v>288.41846134875794</v>
      </c>
      <c r="HA81" s="59">
        <f t="shared" si="106"/>
        <v>248.93951719818972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66.545012138230049</v>
      </c>
      <c r="HH81" s="21">
        <f>EXP(-LN(2)/25)*HH80+(1-EXP(-LN(2)/25))/(LN(2)/25)*Calculateur!HC81*Calculateur!HE81*VLOOKUP('Données projet'!$B$18,Paramètres!$A$1:$I$89,3,0)*0.475*44/12</f>
        <v>7.3819287142873318</v>
      </c>
      <c r="HI81" s="21">
        <f>EXP(-LN(2)/2)*HI80+(1-EXP(-LN(2)/2))/(LN(2)/2)*HC81*HF81*VLOOKUP('Données projet'!$B$18,Paramètres!$A$1:$I$89,3,0)*0.475*44/12</f>
        <v>2.9006456993853825E-8</v>
      </c>
      <c r="HJ81" s="22">
        <f t="shared" si="84"/>
        <v>73.926940881523834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269.64423257646359</v>
      </c>
      <c r="T82" s="59">
        <f t="shared" si="88"/>
        <v>161.0819079811821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52.204735271603937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52.204735271603937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401</v>
      </c>
      <c r="AJ82" s="13">
        <f>AI82*VLOOKUP('Données projet'!$B$10,Paramètres!$A$1:$I$89,3,0)*VLOOKUP('Données projet'!$B$10,Paramètres!$A$1:$I$89,5,0)</f>
        <v>250.22399999999999</v>
      </c>
      <c r="AK82" s="13">
        <f t="shared" si="89"/>
        <v>60.633904580527918</v>
      </c>
      <c r="AL82" s="20">
        <f t="shared" si="58"/>
        <v>541.41085047775289</v>
      </c>
      <c r="AM82" s="59">
        <f t="shared" si="59"/>
        <v>834.74418381108626</v>
      </c>
      <c r="AN82" s="59">
        <f ca="1">AVERAGE(OFFSET($AM$3,0,0,'Données projet'!$E$10+1,1))-AVERAGE(OFFSET($H$3,0,0,'Données projet'!$E$10+1,1))</f>
        <v>269.77739619445515</v>
      </c>
      <c r="AO82" s="59">
        <f t="shared" si="90"/>
        <v>347.56964743629885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52.564160363089869</v>
      </c>
      <c r="AV82" s="21">
        <f>EXP(-LN(2)/25)*AV81+(1-EXP(-LN(2)/25))/(LN(2)/25)*Calculateur!AQ82*Calculateur!AS82*VLOOKUP('Données projet'!$B$10,Paramètres!$A$1:$I$89,3,0)*0.475*44/12</f>
        <v>23.580354010796245</v>
      </c>
      <c r="AW82" s="21">
        <f>EXP(-LN(2)/2)*AW81+(1-EXP(-LN(2)/2))/(LN(2)/2)*AQ82*AT82*VLOOKUP('Données projet'!$B$10,Paramètres!$A$1:$I$89,3,0)*0.475*44/12</f>
        <v>1.0468580072605816E-9</v>
      </c>
      <c r="AX82" s="21">
        <f t="shared" si="60"/>
        <v>76.144514374932967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739.99999999999966</v>
      </c>
      <c r="BE82" s="13">
        <f>BD82*VLOOKUP('Données projet'!$B$11,Paramètres!$A$1:$I$89,3,0)*VLOOKUP('Données projet'!$B$11,Paramètres!$A$1:$I$89,5,0)</f>
        <v>413.65999999999985</v>
      </c>
      <c r="BF82" s="13">
        <f t="shared" si="91"/>
        <v>94.540585122244352</v>
      </c>
      <c r="BG82" s="20">
        <f t="shared" si="61"/>
        <v>885.11601908790863</v>
      </c>
      <c r="BH82" s="59">
        <f t="shared" si="62"/>
        <v>1178.4493524212419</v>
      </c>
      <c r="BI82" s="59">
        <f ca="1">AVERAGE(OFFSET($BH$3,0,0,'Données projet'!$E$11+1,1))-AVERAGE(OFFSET($H$3,0,0,'Données projet'!$E$11+1,1))</f>
        <v>490.96084572840579</v>
      </c>
      <c r="BJ82" s="59">
        <f t="shared" si="92"/>
        <v>597.91658789908263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84.76897053059696</v>
      </c>
      <c r="BQ82" s="21">
        <f>EXP(-LN(2)/25)*BQ81+(1-EXP(-LN(2)/25))/(LN(2)/25)*Calculateur!BL82*Calculateur!BN82*VLOOKUP('Données projet'!$B$11,Paramètres!$A$1:$I$89,3,0)*0.475*44/12</f>
        <v>14.851529345847917</v>
      </c>
      <c r="BR82" s="21">
        <f>EXP(-LN(2)/2)*BR81+(1-EXP(-LN(2)/2))/(LN(2)/2)*BL82*BO82*VLOOKUP('Données projet'!$B$11,Paramètres!$A$1:$I$89,3,0)*0.475*44/12</f>
        <v>3.5845193618978081E-8</v>
      </c>
      <c r="BS82" s="22">
        <f t="shared" si="63"/>
        <v>99.620499912290072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10.8</v>
      </c>
      <c r="BY82" s="12">
        <f>IF('Données projet'!$A$114&gt;35,BY81+BX82-CG81,IF(A82&lt;'Données projet'!$A$114,$BV$205^A82,IF(A82='Données projet'!$A$114,'Données projet'!$B$114,BY81+BX82-CG81)))</f>
        <v>1084.1999999999996</v>
      </c>
      <c r="BZ82" s="13">
        <f>BY82*VLOOKUP('Données projet'!$B$12,Paramètres!$A$1:$I$89,3,0)*VLOOKUP('Données projet'!$B$12,Paramètres!$A$1:$I$89,5,0)</f>
        <v>493.31099999999981</v>
      </c>
      <c r="CA82" s="13">
        <f t="shared" si="93"/>
        <v>110.45709149516263</v>
      </c>
      <c r="CB82" s="20">
        <f t="shared" si="64"/>
        <v>1051.5627593540746</v>
      </c>
      <c r="CC82" s="59">
        <f t="shared" si="65"/>
        <v>1344.8960926874079</v>
      </c>
      <c r="CD82" s="59">
        <f ca="1">AVERAGE(OFFSET($CC$3,0,0,'Données projet'!$E$12+1,1))-AVERAGE(OFFSET($H$3,0,0,'Données projet'!$E$12+1,1))</f>
        <v>516.24288578650703</v>
      </c>
      <c r="CE82" s="59">
        <f t="shared" si="94"/>
        <v>423.99471649102406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111.88463908552637</v>
      </c>
      <c r="CL82" s="21">
        <f>EXP(-LN(2)/25)*CL81+(1-EXP(-LN(2)/25))/(LN(2)/25)*Calculateur!CG82*Calculateur!CI82*VLOOKUP('Données projet'!$B$12,Paramètres!$A$1:$I$89,3,0)*0.475*44/12</f>
        <v>21.892194042696278</v>
      </c>
      <c r="CM82" s="21">
        <f>EXP(-LN(2)/2)*CM81+(1-EXP(-LN(2)/2))/(LN(2)/2)*CG82*CJ82*VLOOKUP('Données projet'!$B$12,Paramètres!$A$1:$I$89,3,0)*0.475*44/12</f>
        <v>5.9973180221224069E-10</v>
      </c>
      <c r="CN82" s="22">
        <f t="shared" si="66"/>
        <v>133.77683312882237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</v>
      </c>
      <c r="CT82" s="12">
        <f>IF('Données projet'!$A$140&gt;35,CT81+CS82-DB81,IF(A82&lt;'Données projet'!$A$140,$CQ$205^A82,IF(A82='Données projet'!$A$140,'Données projet'!$B$140,CT81+CS82-DB81)))</f>
        <v>871.99999999999955</v>
      </c>
      <c r="CU82" s="17">
        <f>CT82*VLOOKUP('Données projet'!$B$13,Paramètres!$A$1:$I$89,3,0)*VLOOKUP('Données projet'!$B$13,Paramètres!$A$1:$I$89,5,0)</f>
        <v>396.75999999999976</v>
      </c>
      <c r="CV82" s="13">
        <f t="shared" si="95"/>
        <v>91.119494349505104</v>
      </c>
      <c r="CW82" s="20">
        <f t="shared" si="67"/>
        <v>849.72345265872093</v>
      </c>
      <c r="CX82" s="59">
        <f t="shared" si="68"/>
        <v>1143.0567859920543</v>
      </c>
      <c r="CY82" s="59">
        <f ca="1">AVERAGE(OFFSET($CX$3,0,0,'Données projet'!$E$13+1,1))-AVERAGE(OFFSET($H$3,0,0,'Données projet'!$E$13+1,1))</f>
        <v>404.52284278475219</v>
      </c>
      <c r="CZ82" s="59">
        <f t="shared" si="96"/>
        <v>325.2594475455378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90.049946569151061</v>
      </c>
      <c r="DG82" s="21">
        <f>EXP(-LN(2)/25)*DG81+(1-EXP(-LN(2)/25))/(LN(2)/25)*Calculateur!DB82*Calculateur!DD82*VLOOKUP('Données projet'!$B$13,Paramètres!$A$1:$I$89,3,0)*0.475*44/12</f>
        <v>12.241382556623874</v>
      </c>
      <c r="DH82" s="21">
        <f>EXP(-LN(2)/2)*DH81+(1-EXP(-LN(2)/2))/(LN(2)/2)*DB82*DE82*VLOOKUP('Données projet'!$B$13,Paramètres!$A$1:$I$89,3,0)*0.475*44/12</f>
        <v>4.00326256480204E-8</v>
      </c>
      <c r="DI82" s="22">
        <f t="shared" si="69"/>
        <v>102.29132916580757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292.99607999999978</v>
      </c>
      <c r="DQ82" s="13">
        <f t="shared" si="97"/>
        <v>69.706160214575959</v>
      </c>
      <c r="DR82" s="20">
        <f t="shared" si="70"/>
        <v>631.70640170705281</v>
      </c>
      <c r="DS82" s="59">
        <f t="shared" si="71"/>
        <v>925.03973504038618</v>
      </c>
      <c r="DT82" s="59">
        <f ca="1">AVERAGE(OFFSET($DS$3,0,0,'Données projet'!$E$14+1,1))-AVERAGE(OFFSET($H$3,0,0,'Données projet'!$E$14+1,1))</f>
        <v>317.76403063971492</v>
      </c>
      <c r="DU82" s="59">
        <f t="shared" si="98"/>
        <v>310.10458233575025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44.401667344113527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44.401667344113527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14.6</v>
      </c>
      <c r="EJ82" s="12">
        <f>IF('Données projet'!$A$192&gt;35,EJ81+EI82-ER81,IF(A82&lt;'Données projet'!$A$192,$EG$205^A82,IF(A82='Données projet'!$A$192,'Données projet'!$B$192,EJ81+EI82-ER81)))</f>
        <v>761.40000000000009</v>
      </c>
      <c r="EK82" s="17">
        <f>EJ82*VLOOKUP('Données projet'!$B$15,Paramètres!$A$1:$I$89,3,0)*VLOOKUP('Données projet'!$B$15,Paramètres!$A$1:$I$89,5,0)</f>
        <v>356.33520000000004</v>
      </c>
      <c r="EL82" s="13">
        <f t="shared" si="99"/>
        <v>82.865629668793161</v>
      </c>
      <c r="EM82" s="20">
        <f t="shared" si="73"/>
        <v>764.94144500648144</v>
      </c>
      <c r="EN82" s="59">
        <f t="shared" si="74"/>
        <v>1058.2747783398147</v>
      </c>
      <c r="EO82" s="59">
        <f ca="1">AVERAGE(OFFSET($EN$3,0,0,'Données projet'!$E$15+1,1))-AVERAGE(OFFSET($H$3,0,0,'Données projet'!$E$15+1,1))</f>
        <v>342.49944586217674</v>
      </c>
      <c r="EP82" s="59">
        <f t="shared" si="100"/>
        <v>282.29766600872563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106.02269334807923</v>
      </c>
      <c r="EW82" s="21">
        <f>EXP(-LN(2)/25)*EW81+(1-EXP(-LN(2)/25))/(LN(2)/25)*Calculateur!ER82*Calculateur!ET82*VLOOKUP('Données projet'!$B$15,Paramètres!$A$1:$I$89,3,0)*0.475*44/12</f>
        <v>10.30183882687307</v>
      </c>
      <c r="EX82" s="21">
        <f>EXP(-LN(2)/2)*EX81+(1-EXP(-LN(2)/2))/(LN(2)/2)*ER82*EU82*VLOOKUP('Données projet'!$B$15,Paramètres!$A$1:$I$89,3,0)*0.475*44/12</f>
        <v>3.4895266908686083E-9</v>
      </c>
      <c r="EY82" s="22">
        <f t="shared" si="75"/>
        <v>116.32453217844183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13.2</v>
      </c>
      <c r="FE82" s="12">
        <f>IF('Données projet'!$A$218&gt;35,FE81+FD82-FM81,IF(A82&lt;'Données projet'!$A$218,$FB$205^A82,IF(A82='Données projet'!$A$218,'Données projet'!$B$218,FE81+FD82-FM81)))</f>
        <v>694.79999999999973</v>
      </c>
      <c r="FF82" s="17">
        <f>FE82*VLOOKUP('Données projet'!$B$16,Paramètres!$A$1:$I$89,3,0)*VLOOKUP('Données projet'!$B$16,Paramètres!$A$1:$I$89,5,0)</f>
        <v>325.1663999999999</v>
      </c>
      <c r="FG82" s="13">
        <f t="shared" si="101"/>
        <v>76.427319591571475</v>
      </c>
      <c r="FH82" s="20">
        <f t="shared" si="76"/>
        <v>699.44239495532008</v>
      </c>
      <c r="FI82" s="59">
        <f t="shared" si="77"/>
        <v>992.77572828865345</v>
      </c>
      <c r="FJ82" s="59">
        <f ca="1">AVERAGE(OFFSET($FI$3,0,0,'Données projet'!$E$16+1,1))-AVERAGE(OFFSET($H$3,0,0,'Données projet'!$E$16+1,1))</f>
        <v>304.29617570272939</v>
      </c>
      <c r="FK82" s="59">
        <f t="shared" si="102"/>
        <v>246.20695736161576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88.361731951091897</v>
      </c>
      <c r="FR82" s="21">
        <f>EXP(-LN(2)/25)*FR81+(1-EXP(-LN(2)/25))/(LN(2)/25)*Calculateur!FM82*Calculateur!FO82*VLOOKUP('Données projet'!$B$16,Paramètres!$A$1:$I$89,3,0)*0.475*44/12</f>
        <v>10.518849167887721</v>
      </c>
      <c r="FS82" s="21">
        <f>EXP(-LN(2)/2)*FS81+(1-EXP(-LN(2)/2))/(LN(2)/2)*FM82*FP82*VLOOKUP('Données projet'!$B$16,Paramètres!$A$1:$I$89,3,0)*0.475*44/12</f>
        <v>1.6581384867564071E-7</v>
      </c>
      <c r="FT82" s="22">
        <f t="shared" si="78"/>
        <v>98.880581284793465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8.8000000000000007</v>
      </c>
      <c r="FZ82" s="12">
        <f>IF('Données projet'!$A$244&gt;35,FZ81+FY82-GH81,IF(A82&lt;'Données projet'!$A$244,$FW$205^A82,IF(A82='Données projet'!$A$244,'Données projet'!$B$244,FZ81+FY82-GH81)))</f>
        <v>558.20000000000016</v>
      </c>
      <c r="GA82" s="17">
        <f>FZ82*VLOOKUP('Données projet'!$B$17,Paramètres!$A$1:$I$89,3,0)*VLOOKUP('Données projet'!$B$17,Paramètres!$A$1:$I$89,5,0)</f>
        <v>333.80360000000013</v>
      </c>
      <c r="GB82" s="13">
        <f t="shared" si="103"/>
        <v>78.218363754891911</v>
      </c>
      <c r="GC82" s="20">
        <f t="shared" si="79"/>
        <v>717.60492020643687</v>
      </c>
      <c r="GD82" s="59">
        <f t="shared" si="80"/>
        <v>1010.9382535397701</v>
      </c>
      <c r="GE82" s="59">
        <f ca="1">AVERAGE(OFFSET($GD$3,0,0,'Données projet'!$E$17+1,1))-AVERAGE(OFFSET($H$3,0,0,'Données projet'!$E$17+1,1))</f>
        <v>333.16166938019586</v>
      </c>
      <c r="GF82" s="59">
        <f t="shared" si="104"/>
        <v>286.07945871455388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73.740506048996551</v>
      </c>
      <c r="GM82" s="21">
        <f>EXP(-LN(2)/25)*GM81+(1-EXP(-LN(2)/25))/(LN(2)/25)*Calculateur!GH82*Calculateur!GJ82*VLOOKUP('Données projet'!$B$17,Paramètres!$A$1:$I$89,3,0)*0.475*44/12</f>
        <v>8.3767477329624498</v>
      </c>
      <c r="GN82" s="21">
        <f>EXP(-LN(2)/2)*GN81+(1-EXP(-LN(2)/2))/(LN(2)/2)*GH82*GK82*VLOOKUP('Données projet'!$B$17,Paramètres!$A$1:$I$89,3,0)*0.475*44/12</f>
        <v>3.7454253148656403E-8</v>
      </c>
      <c r="GO82" s="21">
        <f t="shared" si="81"/>
        <v>82.11725381941325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7.8</v>
      </c>
      <c r="GU82" s="12">
        <f>IF('Données projet'!$A$270&gt;35,GU81+GT82-HC81,IF(A82&lt;'Données projet'!$A$270,$GR$205^A82,IF(A82='Données projet'!$A$270,'Données projet'!$B$270,GU81+GT82-HC81)))</f>
        <v>492.19999999999959</v>
      </c>
      <c r="GV82" s="17">
        <f>GU82*VLOOKUP('Données projet'!$B$18,Paramètres!$A$1:$I$89,3,0)*VLOOKUP('Données projet'!$B$18,Paramètres!$A$1:$I$89,5,0)</f>
        <v>294.33559999999977</v>
      </c>
      <c r="GW82" s="13">
        <f t="shared" si="105"/>
        <v>69.987673492642799</v>
      </c>
      <c r="GX82" s="20">
        <f t="shared" si="82"/>
        <v>634.52970133301915</v>
      </c>
      <c r="GY82" s="59">
        <f t="shared" si="83"/>
        <v>927.86303466635241</v>
      </c>
      <c r="GZ82" s="59">
        <f ca="1">AVERAGE(OFFSET($GY$3,0,0,'Données projet'!$E$18+1,1))-AVERAGE(OFFSET($H$3,0,0,'Données projet'!$E$18+1,1))</f>
        <v>288.41846134875794</v>
      </c>
      <c r="HA82" s="59">
        <f t="shared" si="106"/>
        <v>248.93951719818972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65.240105038648991</v>
      </c>
      <c r="HH82" s="21">
        <f>EXP(-LN(2)/25)*HH81+(1-EXP(-LN(2)/25))/(LN(2)/25)*Calculateur!HC82*Calculateur!HE82*VLOOKUP('Données projet'!$B$18,Paramètres!$A$1:$I$89,3,0)*0.475*44/12</f>
        <v>7.1800694853963849</v>
      </c>
      <c r="HI82" s="21">
        <f>EXP(-LN(2)/2)*HI81+(1-EXP(-LN(2)/2))/(LN(2)/2)*HC82*HF82*VLOOKUP('Données projet'!$B$18,Paramètres!$A$1:$I$89,3,0)*0.475*44/12</f>
        <v>2.051066243855E-8</v>
      </c>
      <c r="HJ82" s="22">
        <f t="shared" si="84"/>
        <v>72.420174544556048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269.64423257646359</v>
      </c>
      <c r="T83" s="59">
        <f t="shared" si="88"/>
        <v>161.0819079811821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60.213105537266948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60.213105537266948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401</v>
      </c>
      <c r="AJ83" s="13">
        <f>AI83*VLOOKUP('Données projet'!$B$10,Paramètres!$A$1:$I$89,3,0)*VLOOKUP('Données projet'!$B$10,Paramètres!$A$1:$I$89,5,0)</f>
        <v>250.22399999999999</v>
      </c>
      <c r="AK83" s="13">
        <f t="shared" si="89"/>
        <v>60.633904580527918</v>
      </c>
      <c r="AL83" s="20">
        <f t="shared" si="58"/>
        <v>541.41085047775289</v>
      </c>
      <c r="AM83" s="59">
        <f t="shared" si="59"/>
        <v>834.74418381108626</v>
      </c>
      <c r="AN83" s="59">
        <f ca="1">AVERAGE(OFFSET($AM$3,0,0,'Données projet'!$E$10+1,1))-AVERAGE(OFFSET($H$3,0,0,'Données projet'!$E$10+1,1))</f>
        <v>269.77739619445515</v>
      </c>
      <c r="AO83" s="59">
        <f t="shared" si="90"/>
        <v>347.56964743629885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51.533409239341736</v>
      </c>
      <c r="AV83" s="21">
        <f>EXP(-LN(2)/25)*AV82+(1-EXP(-LN(2)/25))/(LN(2)/25)*Calculateur!AQ83*Calculateur!AS83*VLOOKUP('Données projet'!$B$10,Paramètres!$A$1:$I$89,3,0)*0.475*44/12</f>
        <v>22.935547990334097</v>
      </c>
      <c r="AW83" s="21">
        <f>EXP(-LN(2)/2)*AW82+(1-EXP(-LN(2)/2))/(LN(2)/2)*AQ83*AT83*VLOOKUP('Données projet'!$B$10,Paramètres!$A$1:$I$89,3,0)*0.475*44/12</f>
        <v>7.4024039587339325E-10</v>
      </c>
      <c r="AX83" s="21">
        <f t="shared" si="60"/>
        <v>74.468957230416081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739.99999999999966</v>
      </c>
      <c r="BE83" s="13">
        <f>BD83*VLOOKUP('Données projet'!$B$11,Paramètres!$A$1:$I$89,3,0)*VLOOKUP('Données projet'!$B$11,Paramètres!$A$1:$I$89,5,0)</f>
        <v>413.65999999999985</v>
      </c>
      <c r="BF83" s="13">
        <f t="shared" si="91"/>
        <v>94.540585122244352</v>
      </c>
      <c r="BG83" s="20">
        <f t="shared" si="61"/>
        <v>885.11601908790863</v>
      </c>
      <c r="BH83" s="59">
        <f t="shared" si="62"/>
        <v>1178.4493524212419</v>
      </c>
      <c r="BI83" s="59">
        <f ca="1">AVERAGE(OFFSET($BH$3,0,0,'Données projet'!$E$11+1,1))-AVERAGE(OFFSET($H$3,0,0,'Données projet'!$E$11+1,1))</f>
        <v>490.96084572840579</v>
      </c>
      <c r="BJ83" s="59">
        <f t="shared" si="92"/>
        <v>597.91658789908263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83.106702722458635</v>
      </c>
      <c r="BQ83" s="21">
        <f>EXP(-LN(2)/25)*BQ82+(1-EXP(-LN(2)/25))/(LN(2)/25)*Calculateur!BL83*Calculateur!BN83*VLOOKUP('Données projet'!$B$11,Paramètres!$A$1:$I$89,3,0)*0.475*44/12</f>
        <v>14.445413494877721</v>
      </c>
      <c r="BR83" s="21">
        <f>EXP(-LN(2)/2)*BR82+(1-EXP(-LN(2)/2))/(LN(2)/2)*BL83*BO83*VLOOKUP('Données projet'!$B$11,Paramètres!$A$1:$I$89,3,0)*0.475*44/12</f>
        <v>2.5346379480924164E-8</v>
      </c>
      <c r="BS83" s="22">
        <f t="shared" si="63"/>
        <v>97.552116242682743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1095</v>
      </c>
      <c r="BW83" s="12">
        <f>VLOOKUP(A83,'Données projet'!$A$113:$I$133,9,0)</f>
        <v>10.8</v>
      </c>
      <c r="BX83" s="12">
        <f t="array" ref="BX83">INDEX(BW:BW,MIN(IF(ISNUMBER(BW83:BW279),ROW(BW83:BW279),"")))</f>
        <v>10.8</v>
      </c>
      <c r="BY83" s="12">
        <f>IF('Données projet'!$A$114&gt;35,BY82+BX83-CG82,IF(A83&lt;'Données projet'!$A$114,$BV$205^A83,IF(A83='Données projet'!$A$114,'Données projet'!$B$114,BY82+BX83-CG82)))</f>
        <v>1094.9999999999995</v>
      </c>
      <c r="BZ83" s="13">
        <f>BY83*VLOOKUP('Données projet'!$B$12,Paramètres!$A$1:$I$89,3,0)*VLOOKUP('Données projet'!$B$12,Paramètres!$A$1:$I$89,5,0)</f>
        <v>498.2249999999998</v>
      </c>
      <c r="CA83" s="13">
        <f t="shared" si="93"/>
        <v>111.42874794725198</v>
      </c>
      <c r="CB83" s="20">
        <f t="shared" si="64"/>
        <v>1061.8136110081302</v>
      </c>
      <c r="CC83" s="59">
        <f t="shared" si="65"/>
        <v>1355.1469443414635</v>
      </c>
      <c r="CD83" s="59">
        <f ca="1">AVERAGE(OFFSET($CC$3,0,0,'Données projet'!$E$12+1,1))-AVERAGE(OFFSET($H$3,0,0,'Données projet'!$E$12+1,1))</f>
        <v>516.24288578650703</v>
      </c>
      <c r="CE83" s="59">
        <f t="shared" si="94"/>
        <v>423.99471649102406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32</v>
      </c>
      <c r="CH83" s="16">
        <f>IF(ISNA(VLOOKUP(A83,'Données projet'!$A$113:$I$133,5,0)),0%,VLOOKUP(A83,'Données projet'!$A$113:$I$133,5,0)*VLOOKUP('Données projet'!$B$12,Paramètres!$A$1:$I$89,7,0))</f>
        <v>0.55000000000000004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120.31377771511045</v>
      </c>
      <c r="CL83" s="21">
        <f>EXP(-LN(2)/25)*CL82+(1-EXP(-LN(2)/25))/(LN(2)/25)*Calculateur!CG83*Calculateur!CI83*VLOOKUP('Données projet'!$B$12,Paramètres!$A$1:$I$89,3,0)*0.475*44/12</f>
        <v>21.293550845338299</v>
      </c>
      <c r="CM83" s="21">
        <f>EXP(-LN(2)/2)*CM82+(1-EXP(-LN(2)/2))/(LN(2)/2)*CG83*CJ83*VLOOKUP('Données projet'!$B$12,Paramètres!$A$1:$I$89,3,0)*0.475*44/12</f>
        <v>4.2407442423750468E-10</v>
      </c>
      <c r="CN83" s="22">
        <f t="shared" si="66"/>
        <v>141.60732856087282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880</v>
      </c>
      <c r="CR83" s="12">
        <f>VLOOKUP(A83,'Données projet'!$A$139:$I$159,9,0)</f>
        <v>8</v>
      </c>
      <c r="CS83" s="12">
        <f t="array" ref="CS83">INDEX(CR:CR,MIN(IF(ISNUMBER(CR83:CR279),ROW(CR83:CR279),"")))</f>
        <v>8</v>
      </c>
      <c r="CT83" s="12">
        <f>IF('Données projet'!$A$140&gt;35,CT82+CS83-DB82,IF(A83&lt;'Données projet'!$A$140,$CQ$205^A83,IF(A83='Données projet'!$A$140,'Données projet'!$B$140,CT82+CS83-DB82)))</f>
        <v>879.99999999999955</v>
      </c>
      <c r="CU83" s="17">
        <f>CT83*VLOOKUP('Données projet'!$B$13,Paramètres!$A$1:$I$89,3,0)*VLOOKUP('Données projet'!$B$13,Paramètres!$A$1:$I$89,5,0)</f>
        <v>400.39999999999981</v>
      </c>
      <c r="CV83" s="13">
        <f t="shared" si="95"/>
        <v>91.857754364727754</v>
      </c>
      <c r="CW83" s="20">
        <f t="shared" si="67"/>
        <v>857.34892218523385</v>
      </c>
      <c r="CX83" s="59">
        <f t="shared" si="68"/>
        <v>1150.6822555185672</v>
      </c>
      <c r="CY83" s="59">
        <f ca="1">AVERAGE(OFFSET($CX$3,0,0,'Données projet'!$E$13+1,1))-AVERAGE(OFFSET($H$3,0,0,'Données projet'!$E$13+1,1))</f>
        <v>404.52284278475219</v>
      </c>
      <c r="CZ83" s="59">
        <f t="shared" si="96"/>
        <v>325.2594475455378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23</v>
      </c>
      <c r="DC83" s="16">
        <f>IF(ISNA(VLOOKUP(A83,'Données projet'!$A$139:$I$159,5,0)),0%,VLOOKUP(A83,'Données projet'!$A$139:$I$159,5,0)*VLOOKUP('Données projet'!$B$13,Paramètres!$A$1:$I$89,7,0))</f>
        <v>0.55000000000000004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95.919495406370146</v>
      </c>
      <c r="DG83" s="21">
        <f>EXP(-LN(2)/25)*DG82+(1-EXP(-LN(2)/25))/(LN(2)/25)*Calculateur!DB83*Calculateur!DD83*VLOOKUP('Données projet'!$B$13,Paramètres!$A$1:$I$89,3,0)*0.475*44/12</f>
        <v>11.906641306866664</v>
      </c>
      <c r="DH83" s="21">
        <f>EXP(-LN(2)/2)*DH82+(1-EXP(-LN(2)/2))/(LN(2)/2)*DB83*DE83*VLOOKUP('Données projet'!$B$13,Paramètres!$A$1:$I$89,3,0)*0.475*44/12</f>
        <v>2.8307341064417732E-8</v>
      </c>
      <c r="DI83" s="22">
        <f t="shared" si="69"/>
        <v>107.82613674154415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296.00999999999976</v>
      </c>
      <c r="DQ83" s="13">
        <f t="shared" si="97"/>
        <v>70.339355522692088</v>
      </c>
      <c r="DR83" s="20">
        <f t="shared" si="70"/>
        <v>638.05846086868826</v>
      </c>
      <c r="DS83" s="59">
        <f t="shared" si="71"/>
        <v>931.39179420202163</v>
      </c>
      <c r="DT83" s="59">
        <f ca="1">AVERAGE(OFFSET($DS$3,0,0,'Données projet'!$E$14+1,1))-AVERAGE(OFFSET($H$3,0,0,'Données projet'!$E$14+1,1))</f>
        <v>317.76403063971492</v>
      </c>
      <c r="DU83" s="59">
        <f t="shared" si="98"/>
        <v>310.10458233575025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47.624331138699063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47.624331138699063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776</v>
      </c>
      <c r="EH83" s="12">
        <f>VLOOKUP(A83,'Données projet'!$A$191:$I$211,9,0)</f>
        <v>14.6</v>
      </c>
      <c r="EI83" s="12">
        <f t="array" ref="EI83">INDEX(EH:EH,MIN(IF(ISNUMBER(EH83:EH279),ROW(EH83:EH279),"")))</f>
        <v>14.6</v>
      </c>
      <c r="EJ83" s="12">
        <f>IF('Données projet'!$A$192&gt;35,EJ82+EI83-ER82,IF(A83&lt;'Données projet'!$A$192,$EG$205^A83,IF(A83='Données projet'!$A$192,'Données projet'!$B$192,EJ82+EI83-ER82)))</f>
        <v>776.00000000000011</v>
      </c>
      <c r="EK83" s="17">
        <f>EJ83*VLOOKUP('Données projet'!$B$15,Paramètres!$A$1:$I$89,3,0)*VLOOKUP('Données projet'!$B$15,Paramètres!$A$1:$I$89,5,0)</f>
        <v>363.16800000000001</v>
      </c>
      <c r="EL83" s="13">
        <f t="shared" si="99"/>
        <v>84.268083622033274</v>
      </c>
      <c r="EM83" s="20">
        <f t="shared" si="73"/>
        <v>779.28451230837447</v>
      </c>
      <c r="EN83" s="59">
        <f t="shared" si="74"/>
        <v>1072.6178456417078</v>
      </c>
      <c r="EO83" s="59">
        <f ca="1">AVERAGE(OFFSET($EN$3,0,0,'Données projet'!$E$15+1,1))-AVERAGE(OFFSET($H$3,0,0,'Données projet'!$E$15+1,1))</f>
        <v>342.49944586217674</v>
      </c>
      <c r="EP83" s="59">
        <f t="shared" si="100"/>
        <v>282.29766600872563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41</v>
      </c>
      <c r="ES83" s="16">
        <f>IF(ISNA(VLOOKUP(A83,'Données projet'!$A$191:$I$211,5,0)),0%,VLOOKUP(A83,'Données projet'!$A$191:$I$211,5,0)*VLOOKUP('Données projet'!$B$15,Paramètres!$A$1:$I$89,7,0))</f>
        <v>0.55000000000000004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117.9434183230166</v>
      </c>
      <c r="EW83" s="21">
        <f>EXP(-LN(2)/25)*EW82+(1-EXP(-LN(2)/25))/(LN(2)/25)*Calculateur!ER83*Calculateur!ET83*VLOOKUP('Données projet'!$B$15,Paramètres!$A$1:$I$89,3,0)*0.475*44/12</f>
        <v>10.020134502402067</v>
      </c>
      <c r="EX83" s="21">
        <f>EXP(-LN(2)/2)*EX82+(1-EXP(-LN(2)/2))/(LN(2)/2)*ER83*EU83*VLOOKUP('Données projet'!$B$15,Paramètres!$A$1:$I$89,3,0)*0.475*44/12</f>
        <v>2.4674679862446462E-9</v>
      </c>
      <c r="EY83" s="22">
        <f t="shared" si="75"/>
        <v>127.96355282788615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708</v>
      </c>
      <c r="FC83" s="12">
        <f>VLOOKUP(A83,'Données projet'!$A$217:$I$237,9,0)</f>
        <v>13.2</v>
      </c>
      <c r="FD83" s="12">
        <f t="array" ref="FD83">INDEX(FC:FC,MIN(IF(ISNUMBER(FC83:FC279),ROW(FC83:FC279),"")))</f>
        <v>13.2</v>
      </c>
      <c r="FE83" s="12">
        <f>IF('Données projet'!$A$218&gt;35,FE82+FD83-FM82,IF(A83&lt;'Données projet'!$A$218,$FB$205^A83,IF(A83='Données projet'!$A$218,'Données projet'!$B$218,FE82+FD83-FM82)))</f>
        <v>707.99999999999977</v>
      </c>
      <c r="FF83" s="17">
        <f>FE83*VLOOKUP('Données projet'!$B$16,Paramètres!$A$1:$I$89,3,0)*VLOOKUP('Données projet'!$B$16,Paramètres!$A$1:$I$89,5,0)</f>
        <v>331.34399999999988</v>
      </c>
      <c r="FG83" s="13">
        <f t="shared" si="101"/>
        <v>77.708886713597892</v>
      </c>
      <c r="FH83" s="20">
        <f t="shared" si="76"/>
        <v>712.4337776928495</v>
      </c>
      <c r="FI83" s="59">
        <f t="shared" si="77"/>
        <v>1005.7671110261829</v>
      </c>
      <c r="FJ83" s="59">
        <f ca="1">AVERAGE(OFFSET($FI$3,0,0,'Données projet'!$E$16+1,1))-AVERAGE(OFFSET($H$3,0,0,'Données projet'!$E$16+1,1))</f>
        <v>304.29617570272939</v>
      </c>
      <c r="FK83" s="59">
        <f t="shared" si="102"/>
        <v>246.20695736161576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37</v>
      </c>
      <c r="FN83" s="16">
        <f>IF(ISNA(VLOOKUP(A83,'Données projet'!$A$217:$I$237,5,0)),0%,VLOOKUP(A83,'Données projet'!$A$217:$I$237,5,0)*VLOOKUP('Données projet'!$B$16,Paramètres!$A$1:$I$89,7,0))</f>
        <v>0.55000000000000004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99.262946843580849</v>
      </c>
      <c r="FR83" s="21">
        <f>EXP(-LN(2)/25)*FR82+(1-EXP(-LN(2)/25))/(LN(2)/25)*Calculateur!FM83*Calculateur!FO83*VLOOKUP('Données projet'!$B$16,Paramètres!$A$1:$I$89,3,0)*0.475*44/12</f>
        <v>10.231210684229595</v>
      </c>
      <c r="FS83" s="21">
        <f>EXP(-LN(2)/2)*FS82+(1-EXP(-LN(2)/2))/(LN(2)/2)*FM83*FP83*VLOOKUP('Données projet'!$B$16,Paramètres!$A$1:$I$89,3,0)*0.475*44/12</f>
        <v>1.1724809681318559E-7</v>
      </c>
      <c r="FT83" s="22">
        <f t="shared" si="78"/>
        <v>109.49415764505854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567</v>
      </c>
      <c r="FX83" s="12">
        <f>VLOOKUP(A83,'Données projet'!$A$243:$I$263,9,0)</f>
        <v>8.8000000000000007</v>
      </c>
      <c r="FY83" s="12">
        <f t="array" ref="FY83">INDEX(FX:FX,MIN(IF(ISNUMBER(FX83:FX279),ROW(FX83:FX279),"")))</f>
        <v>8.8000000000000007</v>
      </c>
      <c r="FZ83" s="12">
        <f>IF('Données projet'!$A$244&gt;35,FZ82+FY83-GH82,IF(A83&lt;'Données projet'!$A$244,$FW$205^A83,IF(A83='Données projet'!$A$244,'Données projet'!$B$244,FZ82+FY83-GH82)))</f>
        <v>567.00000000000011</v>
      </c>
      <c r="GA83" s="17">
        <f>FZ83*VLOOKUP('Données projet'!$B$17,Paramètres!$A$1:$I$89,3,0)*VLOOKUP('Données projet'!$B$17,Paramètres!$A$1:$I$89,5,0)</f>
        <v>339.06600000000009</v>
      </c>
      <c r="GB83" s="13">
        <f t="shared" si="103"/>
        <v>79.30694522486489</v>
      </c>
      <c r="GC83" s="20">
        <f t="shared" si="79"/>
        <v>728.66621293330638</v>
      </c>
      <c r="GD83" s="59">
        <f t="shared" si="80"/>
        <v>1021.9995462666398</v>
      </c>
      <c r="GE83" s="59">
        <f ca="1">AVERAGE(OFFSET($GD$3,0,0,'Données projet'!$E$17+1,1))-AVERAGE(OFFSET($H$3,0,0,'Données projet'!$E$17+1,1))</f>
        <v>333.16166938019586</v>
      </c>
      <c r="GF83" s="59">
        <f t="shared" si="104"/>
        <v>286.07945871455388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24</v>
      </c>
      <c r="GI83" s="16">
        <f>IF(ISNA(VLOOKUP(A83,'Données projet'!$A$243:$I$263,5,0)),0%,VLOOKUP(A83,'Données projet'!$A$243:$I$263,5,0)*VLOOKUP('Données projet'!$B$17,Paramètres!$A$1:$I$89,7,0))</f>
        <v>0.45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80.861983581654002</v>
      </c>
      <c r="GM83" s="21">
        <f>EXP(-LN(2)/25)*GM82+(1-EXP(-LN(2)/25))/(LN(2)/25)*Calculateur!GH83*Calculateur!GJ83*VLOOKUP('Données projet'!$B$17,Paramètres!$A$1:$I$89,3,0)*0.475*44/12</f>
        <v>8.1476851256905736</v>
      </c>
      <c r="GN83" s="21">
        <f>EXP(-LN(2)/2)*GN82+(1-EXP(-LN(2)/2))/(LN(2)/2)*GH83*GK83*VLOOKUP('Données projet'!$B$17,Paramètres!$A$1:$I$89,3,0)*0.475*44/12</f>
        <v>2.6484156385692542E-8</v>
      </c>
      <c r="GO83" s="21">
        <f t="shared" si="81"/>
        <v>89.009668733828732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500</v>
      </c>
      <c r="GS83" s="12">
        <f>VLOOKUP(A83,'Données projet'!$A$269:$I$289,9,0)</f>
        <v>7.8</v>
      </c>
      <c r="GT83" s="12">
        <f t="array" ref="GT83">INDEX(GS:GS,MIN(IF(ISNUMBER(GS83:GS279),ROW(GS83:GS279),"")))</f>
        <v>7.8</v>
      </c>
      <c r="GU83" s="12">
        <f>IF('Données projet'!$A$270&gt;35,GU82+GT83-HC82,IF(A83&lt;'Données projet'!$A$270,$GR$205^A83,IF(A83='Données projet'!$A$270,'Données projet'!$B$270,GU82+GT83-HC82)))</f>
        <v>499.9999999999996</v>
      </c>
      <c r="GV83" s="17">
        <f>GU83*VLOOKUP('Données projet'!$B$18,Paramètres!$A$1:$I$89,3,0)*VLOOKUP('Données projet'!$B$18,Paramètres!$A$1:$I$89,5,0)</f>
        <v>298.99999999999977</v>
      </c>
      <c r="GW83" s="13">
        <f t="shared" si="105"/>
        <v>70.966784344875038</v>
      </c>
      <c r="GX83" s="20">
        <f t="shared" si="82"/>
        <v>644.35881606732357</v>
      </c>
      <c r="GY83" s="59">
        <f t="shared" si="83"/>
        <v>937.69214940065694</v>
      </c>
      <c r="GZ83" s="59">
        <f ca="1">AVERAGE(OFFSET($GY$3,0,0,'Données projet'!$E$18+1,1))-AVERAGE(OFFSET($H$3,0,0,'Données projet'!$E$18+1,1))</f>
        <v>288.41846134875794</v>
      </c>
      <c r="HA83" s="59">
        <f t="shared" si="106"/>
        <v>248.93951719818972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22</v>
      </c>
      <c r="HD83" s="16">
        <f>IF(ISNA(VLOOKUP(A83,'Données projet'!$A$269:$I$289,5,0)),0%,VLOOKUP(A83,'Données projet'!$A$269:$I$289,5,0)*VLOOKUP('Données projet'!$B$18,Paramètres!$A$1:$I$89,7,0))</f>
        <v>0.45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71.814313260469135</v>
      </c>
      <c r="HH83" s="21">
        <f>EXP(-LN(2)/25)*HH82+(1-EXP(-LN(2)/25))/(LN(2)/25)*Calculateur!HC83*Calculateur!HE83*VLOOKUP('Données projet'!$B$18,Paramètres!$A$1:$I$89,3,0)*0.475*44/12</f>
        <v>6.9837301077347771</v>
      </c>
      <c r="HI83" s="21">
        <f>EXP(-LN(2)/2)*HI82+(1-EXP(-LN(2)/2))/(LN(2)/2)*HC83*HF83*VLOOKUP('Données projet'!$B$18,Paramètres!$A$1:$I$89,3,0)*0.475*44/12</f>
        <v>1.4503228496926916E-8</v>
      </c>
      <c r="HJ83" s="22">
        <f t="shared" si="84"/>
        <v>78.798043382707135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269.64423257646359</v>
      </c>
      <c r="T84" s="59">
        <f t="shared" si="88"/>
        <v>161.0819079811821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59.032363264049096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59.032363264049096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401</v>
      </c>
      <c r="AJ84" s="13">
        <f>AI84*VLOOKUP('Données projet'!$B$10,Paramètres!$A$1:$I$89,3,0)*VLOOKUP('Données projet'!$B$10,Paramètres!$A$1:$I$89,5,0)</f>
        <v>250.22399999999999</v>
      </c>
      <c r="AK84" s="13">
        <f t="shared" si="89"/>
        <v>60.633904580527918</v>
      </c>
      <c r="AL84" s="20">
        <f t="shared" si="58"/>
        <v>541.41085047775289</v>
      </c>
      <c r="AM84" s="59">
        <f t="shared" si="59"/>
        <v>834.74418381108626</v>
      </c>
      <c r="AN84" s="59">
        <f ca="1">AVERAGE(OFFSET($AM$3,0,0,'Données projet'!$E$10+1,1))-AVERAGE(OFFSET($H$3,0,0,'Données projet'!$E$10+1,1))</f>
        <v>269.77739619445515</v>
      </c>
      <c r="AO84" s="59">
        <f t="shared" si="90"/>
        <v>347.56964743629885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50.522870516434203</v>
      </c>
      <c r="AV84" s="21">
        <f>EXP(-LN(2)/25)*AV83+(1-EXP(-LN(2)/25))/(LN(2)/25)*Calculateur!AQ84*Calculateur!AS84*VLOOKUP('Données projet'!$B$10,Paramètres!$A$1:$I$89,3,0)*0.475*44/12</f>
        <v>22.308374224410361</v>
      </c>
      <c r="AW84" s="21">
        <f>EXP(-LN(2)/2)*AW83+(1-EXP(-LN(2)/2))/(LN(2)/2)*AQ84*AT84*VLOOKUP('Données projet'!$B$10,Paramètres!$A$1:$I$89,3,0)*0.475*44/12</f>
        <v>5.2342900363029079E-10</v>
      </c>
      <c r="AX84" s="21">
        <f t="shared" si="60"/>
        <v>72.831244741367996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739.99999999999966</v>
      </c>
      <c r="BE84" s="13">
        <f>BD84*VLOOKUP('Données projet'!$B$11,Paramètres!$A$1:$I$89,3,0)*VLOOKUP('Données projet'!$B$11,Paramètres!$A$1:$I$89,5,0)</f>
        <v>413.65999999999985</v>
      </c>
      <c r="BF84" s="13">
        <f t="shared" si="91"/>
        <v>94.540585122244352</v>
      </c>
      <c r="BG84" s="20">
        <f t="shared" si="61"/>
        <v>885.11601908790863</v>
      </c>
      <c r="BH84" s="59">
        <f t="shared" si="62"/>
        <v>1178.4493524212419</v>
      </c>
      <c r="BI84" s="59">
        <f ca="1">AVERAGE(OFFSET($BH$3,0,0,'Données projet'!$E$11+1,1))-AVERAGE(OFFSET($H$3,0,0,'Données projet'!$E$11+1,1))</f>
        <v>490.96084572840579</v>
      </c>
      <c r="BJ84" s="59">
        <f t="shared" si="92"/>
        <v>597.91658789908263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81.477030972154651</v>
      </c>
      <c r="BQ84" s="21">
        <f>EXP(-LN(2)/25)*BQ83+(1-EXP(-LN(2)/25))/(LN(2)/25)*Calculateur!BL84*Calculateur!BN84*VLOOKUP('Données projet'!$B$11,Paramètres!$A$1:$I$89,3,0)*0.475*44/12</f>
        <v>14.05040290320901</v>
      </c>
      <c r="BR84" s="21">
        <f>EXP(-LN(2)/2)*BR83+(1-EXP(-LN(2)/2))/(LN(2)/2)*BL84*BO84*VLOOKUP('Données projet'!$B$11,Paramètres!$A$1:$I$89,3,0)*0.475*44/12</f>
        <v>1.792259680948904E-8</v>
      </c>
      <c r="BS84" s="22">
        <f t="shared" si="63"/>
        <v>95.527433893286258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1062.9999999999995</v>
      </c>
      <c r="BZ84" s="13">
        <f>BY84*VLOOKUP('Données projet'!$B$12,Paramètres!$A$1:$I$89,3,0)*VLOOKUP('Données projet'!$B$12,Paramètres!$A$1:$I$89,5,0)</f>
        <v>483.66499999999979</v>
      </c>
      <c r="CA84" s="13">
        <f t="shared" si="93"/>
        <v>108.54647574863124</v>
      </c>
      <c r="CB84" s="20">
        <f t="shared" si="64"/>
        <v>1031.4349869288658</v>
      </c>
      <c r="CC84" s="59">
        <f t="shared" si="65"/>
        <v>1324.768320262199</v>
      </c>
      <c r="CD84" s="59">
        <f ca="1">AVERAGE(OFFSET($CC$3,0,0,'Données projet'!$E$12+1,1))-AVERAGE(OFFSET($H$3,0,0,'Données projet'!$E$12+1,1))</f>
        <v>516.24288578650703</v>
      </c>
      <c r="CE84" s="59">
        <f t="shared" si="94"/>
        <v>423.99471649102406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117.95449791827545</v>
      </c>
      <c r="CL84" s="21">
        <f>EXP(-LN(2)/25)*CL83+(1-EXP(-LN(2)/25))/(LN(2)/25)*Calculateur!CG84*Calculateur!CI84*VLOOKUP('Données projet'!$B$12,Paramètres!$A$1:$I$89,3,0)*0.475*44/12</f>
        <v>20.711277577693352</v>
      </c>
      <c r="CM84" s="21">
        <f>EXP(-LN(2)/2)*CM83+(1-EXP(-LN(2)/2))/(LN(2)/2)*CG84*CJ84*VLOOKUP('Données projet'!$B$12,Paramètres!$A$1:$I$89,3,0)*0.475*44/12</f>
        <v>2.9986590110612034E-10</v>
      </c>
      <c r="CN84" s="22">
        <f t="shared" si="66"/>
        <v>138.66577549626868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856.99999999999955</v>
      </c>
      <c r="CU84" s="17">
        <f>CT84*VLOOKUP('Données projet'!$B$13,Paramètres!$A$1:$I$89,3,0)*VLOOKUP('Données projet'!$B$13,Paramètres!$A$1:$I$89,5,0)</f>
        <v>389.93499999999977</v>
      </c>
      <c r="CV84" s="13">
        <f t="shared" si="95"/>
        <v>89.733124312965614</v>
      </c>
      <c r="CW84" s="20">
        <f t="shared" si="67"/>
        <v>835.42198317841473</v>
      </c>
      <c r="CX84" s="59">
        <f t="shared" si="68"/>
        <v>1128.7553165117481</v>
      </c>
      <c r="CY84" s="59">
        <f ca="1">AVERAGE(OFFSET($CX$3,0,0,'Données projet'!$E$13+1,1))-AVERAGE(OFFSET($H$3,0,0,'Données projet'!$E$13+1,1))</f>
        <v>404.52284278475219</v>
      </c>
      <c r="CZ84" s="59">
        <f t="shared" si="96"/>
        <v>325.2594475455378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94.038572606566518</v>
      </c>
      <c r="DG84" s="21">
        <f>EXP(-LN(2)/25)*DG83+(1-EXP(-LN(2)/25))/(LN(2)/25)*Calculateur!DB84*Calculateur!DD84*VLOOKUP('Données projet'!$B$13,Paramètres!$A$1:$I$89,3,0)*0.475*44/12</f>
        <v>11.581053574187342</v>
      </c>
      <c r="DH84" s="21">
        <f>EXP(-LN(2)/2)*DH83+(1-EXP(-LN(2)/2))/(LN(2)/2)*DB84*DE84*VLOOKUP('Données projet'!$B$13,Paramètres!$A$1:$I$89,3,0)*0.475*44/12</f>
        <v>2.00163128240102E-8</v>
      </c>
      <c r="DI84" s="22">
        <f t="shared" si="69"/>
        <v>105.61962620077017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266.99999999999983</v>
      </c>
      <c r="DP84" s="17">
        <f>DO84*VLOOKUP('Données projet'!$B$14,Paramètres!$A$1:$I$89,3,0)*VLOOKUP('Données projet'!$B$14,Paramètres!$A$1:$I$89,5,0)</f>
        <v>287.39879999999982</v>
      </c>
      <c r="DQ84" s="13">
        <f t="shared" si="97"/>
        <v>68.528206713592894</v>
      </c>
      <c r="DR84" s="20">
        <f t="shared" si="70"/>
        <v>619.90620335950723</v>
      </c>
      <c r="DS84" s="59">
        <f t="shared" si="71"/>
        <v>913.2395366928406</v>
      </c>
      <c r="DT84" s="59">
        <f ca="1">AVERAGE(OFFSET($DS$3,0,0,'Données projet'!$E$14+1,1))-AVERAGE(OFFSET($H$3,0,0,'Données projet'!$E$14+1,1))</f>
        <v>317.76403063971492</v>
      </c>
      <c r="DU84" s="59">
        <f t="shared" si="98"/>
        <v>310.10458233575025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46.690447053042917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46.690447053042917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735.00000000000011</v>
      </c>
      <c r="EK84" s="17">
        <f>EJ84*VLOOKUP('Données projet'!$B$15,Paramètres!$A$1:$I$89,3,0)*VLOOKUP('Données projet'!$B$15,Paramètres!$A$1:$I$89,5,0)</f>
        <v>343.98</v>
      </c>
      <c r="EL84" s="13">
        <f t="shared" si="99"/>
        <v>80.321681832084693</v>
      </c>
      <c r="EM84" s="20">
        <f t="shared" si="73"/>
        <v>738.9920958575475</v>
      </c>
      <c r="EN84" s="59">
        <f t="shared" si="74"/>
        <v>1032.3254291908809</v>
      </c>
      <c r="EO84" s="59">
        <f ca="1">AVERAGE(OFFSET($EN$3,0,0,'Données projet'!$E$15+1,1))-AVERAGE(OFFSET($H$3,0,0,'Données projet'!$E$15+1,1))</f>
        <v>342.49944586217674</v>
      </c>
      <c r="EP84" s="59">
        <f t="shared" si="100"/>
        <v>282.29766600872563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115.63061982808409</v>
      </c>
      <c r="EW84" s="21">
        <f>EXP(-LN(2)/25)*EW83+(1-EXP(-LN(2)/25))/(LN(2)/25)*Calculateur!ER84*Calculateur!ET84*VLOOKUP('Données projet'!$B$15,Paramètres!$A$1:$I$89,3,0)*0.475*44/12</f>
        <v>9.7461333974979105</v>
      </c>
      <c r="EX84" s="21">
        <f>EXP(-LN(2)/2)*EX83+(1-EXP(-LN(2)/2))/(LN(2)/2)*ER84*EU84*VLOOKUP('Données projet'!$B$15,Paramètres!$A$1:$I$89,3,0)*0.475*44/12</f>
        <v>1.7447633454343041E-9</v>
      </c>
      <c r="EY84" s="22">
        <f t="shared" si="75"/>
        <v>125.37675322732677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670.99999999999977</v>
      </c>
      <c r="FF84" s="17">
        <f>FE84*VLOOKUP('Données projet'!$B$16,Paramètres!$A$1:$I$89,3,0)*VLOOKUP('Données projet'!$B$16,Paramètres!$A$1:$I$89,5,0)</f>
        <v>314.02799999999991</v>
      </c>
      <c r="FG84" s="13">
        <f t="shared" si="101"/>
        <v>74.109403804428752</v>
      </c>
      <c r="FH84" s="20">
        <f t="shared" si="76"/>
        <v>676.00597829271317</v>
      </c>
      <c r="FI84" s="59">
        <f t="shared" si="77"/>
        <v>969.33931162604654</v>
      </c>
      <c r="FJ84" s="59">
        <f ca="1">AVERAGE(OFFSET($FI$3,0,0,'Données projet'!$E$16+1,1))-AVERAGE(OFFSET($H$3,0,0,'Données projet'!$E$16+1,1))</f>
        <v>304.29617570272939</v>
      </c>
      <c r="FK84" s="59">
        <f t="shared" si="102"/>
        <v>246.20695736161576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97.316461000397538</v>
      </c>
      <c r="FR84" s="21">
        <f>EXP(-LN(2)/25)*FR83+(1-EXP(-LN(2)/25))/(LN(2)/25)*Calculateur!FM84*Calculateur!FO84*VLOOKUP('Données projet'!$B$16,Paramètres!$A$1:$I$89,3,0)*0.475*44/12</f>
        <v>9.9514376900333499</v>
      </c>
      <c r="FS84" s="21">
        <f>EXP(-LN(2)/2)*FS83+(1-EXP(-LN(2)/2))/(LN(2)/2)*FM84*FP84*VLOOKUP('Données projet'!$B$16,Paramètres!$A$1:$I$89,3,0)*0.475*44/12</f>
        <v>8.2906924337820368E-8</v>
      </c>
      <c r="FT84" s="22">
        <f t="shared" si="78"/>
        <v>107.26789877333781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543.00000000000011</v>
      </c>
      <c r="GA84" s="17">
        <f>FZ84*VLOOKUP('Données projet'!$B$17,Paramètres!$A$1:$I$89,3,0)*VLOOKUP('Données projet'!$B$17,Paramètres!$A$1:$I$89,5,0)</f>
        <v>324.71400000000011</v>
      </c>
      <c r="GB84" s="13">
        <f t="shared" si="103"/>
        <v>76.333356682914101</v>
      </c>
      <c r="GC84" s="20">
        <f t="shared" si="79"/>
        <v>698.49081288940886</v>
      </c>
      <c r="GD84" s="59">
        <f t="shared" si="80"/>
        <v>991.82414622274223</v>
      </c>
      <c r="GE84" s="59">
        <f ca="1">AVERAGE(OFFSET($GD$3,0,0,'Données projet'!$E$17+1,1))-AVERAGE(OFFSET($H$3,0,0,'Données projet'!$E$17+1,1))</f>
        <v>333.16166938019586</v>
      </c>
      <c r="GF84" s="59">
        <f t="shared" si="104"/>
        <v>286.07945871455388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79.276329404557714</v>
      </c>
      <c r="GM84" s="21">
        <f>EXP(-LN(2)/25)*GM83+(1-EXP(-LN(2)/25))/(LN(2)/25)*Calculateur!GH84*Calculateur!GJ84*VLOOKUP('Données projet'!$B$17,Paramètres!$A$1:$I$89,3,0)*0.475*44/12</f>
        <v>7.9248862474604262</v>
      </c>
      <c r="GN84" s="21">
        <f>EXP(-LN(2)/2)*GN83+(1-EXP(-LN(2)/2))/(LN(2)/2)*GH84*GK84*VLOOKUP('Données projet'!$B$17,Paramètres!$A$1:$I$89,3,0)*0.475*44/12</f>
        <v>1.8727126574328202E-8</v>
      </c>
      <c r="GO84" s="21">
        <f t="shared" si="81"/>
        <v>87.201215670745256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477.9999999999996</v>
      </c>
      <c r="GV84" s="17">
        <f>GU84*VLOOKUP('Données projet'!$B$18,Paramètres!$A$1:$I$89,3,0)*VLOOKUP('Données projet'!$B$18,Paramètres!$A$1:$I$89,5,0)</f>
        <v>285.84399999999977</v>
      </c>
      <c r="GW84" s="13">
        <f t="shared" si="105"/>
        <v>68.200525419065656</v>
      </c>
      <c r="GX84" s="20">
        <f t="shared" si="82"/>
        <v>616.62754843820551</v>
      </c>
      <c r="GY84" s="59">
        <f t="shared" si="83"/>
        <v>909.96088177153888</v>
      </c>
      <c r="GZ84" s="59">
        <f ca="1">AVERAGE(OFFSET($GY$3,0,0,'Données projet'!$E$18+1,1))-AVERAGE(OFFSET($H$3,0,0,'Données projet'!$E$18+1,1))</f>
        <v>288.41846134875794</v>
      </c>
      <c r="HA84" s="59">
        <f t="shared" si="106"/>
        <v>248.93951719818972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70.406078379837297</v>
      </c>
      <c r="HH84" s="21">
        <f>EXP(-LN(2)/25)*HH83+(1-EXP(-LN(2)/25))/(LN(2)/25)*Calculateur!HC84*Calculateur!HE84*VLOOKUP('Données projet'!$B$18,Paramètres!$A$1:$I$89,3,0)*0.475*44/12</f>
        <v>6.792759640680365</v>
      </c>
      <c r="HI84" s="21">
        <f>EXP(-LN(2)/2)*HI83+(1-EXP(-LN(2)/2))/(LN(2)/2)*HC84*HF84*VLOOKUP('Données projet'!$B$18,Paramètres!$A$1:$I$89,3,0)*0.475*44/12</f>
        <v>1.0255331219275002E-8</v>
      </c>
      <c r="HJ84" s="22">
        <f t="shared" si="84"/>
        <v>77.19883803077299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269.64423257646359</v>
      </c>
      <c r="T85" s="59">
        <f t="shared" si="88"/>
        <v>161.0819079811821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57.874774626627371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57.874774626627371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401</v>
      </c>
      <c r="AJ85" s="13">
        <f>AI85*VLOOKUP('Données projet'!$B$10,Paramètres!$A$1:$I$89,3,0)*VLOOKUP('Données projet'!$B$10,Paramètres!$A$1:$I$89,5,0)</f>
        <v>250.22399999999999</v>
      </c>
      <c r="AK85" s="13">
        <f t="shared" si="89"/>
        <v>60.633904580527918</v>
      </c>
      <c r="AL85" s="20">
        <f t="shared" si="58"/>
        <v>541.41085047775289</v>
      </c>
      <c r="AM85" s="59">
        <f t="shared" si="59"/>
        <v>834.74418381108626</v>
      </c>
      <c r="AN85" s="59">
        <f ca="1">AVERAGE(OFFSET($AM$3,0,0,'Données projet'!$E$10+1,1))-AVERAGE(OFFSET($H$3,0,0,'Données projet'!$E$10+1,1))</f>
        <v>269.77739619445515</v>
      </c>
      <c r="AO85" s="59">
        <f t="shared" si="90"/>
        <v>347.56964743629885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49.532147841515126</v>
      </c>
      <c r="AV85" s="21">
        <f>EXP(-LN(2)/25)*AV84+(1-EXP(-LN(2)/25))/(LN(2)/25)*Calculateur!AQ85*Calculateur!AS85*VLOOKUP('Données projet'!$B$10,Paramètres!$A$1:$I$89,3,0)*0.475*44/12</f>
        <v>21.698350558097445</v>
      </c>
      <c r="AW85" s="21">
        <f>EXP(-LN(2)/2)*AW84+(1-EXP(-LN(2)/2))/(LN(2)/2)*AQ85*AT85*VLOOKUP('Données projet'!$B$10,Paramètres!$A$1:$I$89,3,0)*0.475*44/12</f>
        <v>3.7012019793669663E-10</v>
      </c>
      <c r="AX85" s="21">
        <f t="shared" si="60"/>
        <v>71.230498399982693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739.99999999999966</v>
      </c>
      <c r="BE85" s="13">
        <f>BD85*VLOOKUP('Données projet'!$B$11,Paramètres!$A$1:$I$89,3,0)*VLOOKUP('Données projet'!$B$11,Paramètres!$A$1:$I$89,5,0)</f>
        <v>413.65999999999985</v>
      </c>
      <c r="BF85" s="13">
        <f t="shared" si="91"/>
        <v>94.540585122244352</v>
      </c>
      <c r="BG85" s="20">
        <f t="shared" si="61"/>
        <v>885.11601908790863</v>
      </c>
      <c r="BH85" s="59">
        <f t="shared" si="62"/>
        <v>1178.4493524212419</v>
      </c>
      <c r="BI85" s="59">
        <f ca="1">AVERAGE(OFFSET($BH$3,0,0,'Données projet'!$E$11+1,1))-AVERAGE(OFFSET($H$3,0,0,'Données projet'!$E$11+1,1))</f>
        <v>490.96084572840579</v>
      </c>
      <c r="BJ85" s="59">
        <f t="shared" si="92"/>
        <v>597.91658789908263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79.879316090872507</v>
      </c>
      <c r="BQ85" s="21">
        <f>EXP(-LN(2)/25)*BQ84+(1-EXP(-LN(2)/25))/(LN(2)/25)*Calculateur!BL85*Calculateur!BN85*VLOOKUP('Données projet'!$B$11,Paramètres!$A$1:$I$89,3,0)*0.475*44/12</f>
        <v>13.666193896942183</v>
      </c>
      <c r="BR85" s="21">
        <f>EXP(-LN(2)/2)*BR84+(1-EXP(-LN(2)/2))/(LN(2)/2)*BL85*BO85*VLOOKUP('Données projet'!$B$11,Paramètres!$A$1:$I$89,3,0)*0.475*44/12</f>
        <v>1.2673189740462082E-8</v>
      </c>
      <c r="BS85" s="22">
        <f t="shared" si="63"/>
        <v>93.545510000487866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1062.9999999999995</v>
      </c>
      <c r="BZ85" s="13">
        <f>BY85*VLOOKUP('Données projet'!$B$12,Paramètres!$A$1:$I$89,3,0)*VLOOKUP('Données projet'!$B$12,Paramètres!$A$1:$I$89,5,0)</f>
        <v>483.66499999999979</v>
      </c>
      <c r="CA85" s="13">
        <f t="shared" si="93"/>
        <v>108.54647574863124</v>
      </c>
      <c r="CB85" s="20">
        <f t="shared" si="64"/>
        <v>1031.4349869288658</v>
      </c>
      <c r="CC85" s="59">
        <f t="shared" si="65"/>
        <v>1324.768320262199</v>
      </c>
      <c r="CD85" s="59">
        <f ca="1">AVERAGE(OFFSET($CC$3,0,0,'Données projet'!$E$12+1,1))-AVERAGE(OFFSET($H$3,0,0,'Données projet'!$E$12+1,1))</f>
        <v>516.24288578650703</v>
      </c>
      <c r="CE85" s="59">
        <f t="shared" si="94"/>
        <v>423.99471649102406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115.64148215923781</v>
      </c>
      <c r="CL85" s="21">
        <f>EXP(-LN(2)/25)*CL84+(1-EXP(-LN(2)/25))/(LN(2)/25)*Calculateur!CG85*Calculateur!CI85*VLOOKUP('Données projet'!$B$12,Paramètres!$A$1:$I$89,3,0)*0.475*44/12</f>
        <v>20.144926603172575</v>
      </c>
      <c r="CM85" s="21">
        <f>EXP(-LN(2)/2)*CM84+(1-EXP(-LN(2)/2))/(LN(2)/2)*CG85*CJ85*VLOOKUP('Données projet'!$B$12,Paramètres!$A$1:$I$89,3,0)*0.475*44/12</f>
        <v>2.1203721211875234E-10</v>
      </c>
      <c r="CN85" s="22">
        <f t="shared" si="66"/>
        <v>135.78640876262241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856.99999999999955</v>
      </c>
      <c r="CU85" s="17">
        <f>CT85*VLOOKUP('Données projet'!$B$13,Paramètres!$A$1:$I$89,3,0)*VLOOKUP('Données projet'!$B$13,Paramètres!$A$1:$I$89,5,0)</f>
        <v>389.93499999999977</v>
      </c>
      <c r="CV85" s="13">
        <f t="shared" si="95"/>
        <v>89.733124312965614</v>
      </c>
      <c r="CW85" s="20">
        <f t="shared" si="67"/>
        <v>835.42198317841473</v>
      </c>
      <c r="CX85" s="59">
        <f t="shared" si="68"/>
        <v>1128.7553165117481</v>
      </c>
      <c r="CY85" s="59">
        <f ca="1">AVERAGE(OFFSET($CX$3,0,0,'Données projet'!$E$13+1,1))-AVERAGE(OFFSET($H$3,0,0,'Données projet'!$E$13+1,1))</f>
        <v>404.52284278475219</v>
      </c>
      <c r="CZ85" s="59">
        <f t="shared" si="96"/>
        <v>325.2594475455378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92.194533555617426</v>
      </c>
      <c r="DG85" s="21">
        <f>EXP(-LN(2)/25)*DG84+(1-EXP(-LN(2)/25))/(LN(2)/25)*Calculateur!DB85*Calculateur!DD85*VLOOKUP('Données projet'!$B$13,Paramètres!$A$1:$I$89,3,0)*0.475*44/12</f>
        <v>11.264369055180051</v>
      </c>
      <c r="DH85" s="21">
        <f>EXP(-LN(2)/2)*DH84+(1-EXP(-LN(2)/2))/(LN(2)/2)*DB85*DE85*VLOOKUP('Données projet'!$B$13,Paramètres!$A$1:$I$89,3,0)*0.475*44/12</f>
        <v>1.4153670532208866E-8</v>
      </c>
      <c r="DI85" s="22">
        <f t="shared" si="69"/>
        <v>103.45890262495115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266.99999999999983</v>
      </c>
      <c r="DP85" s="17">
        <f>DO85*VLOOKUP('Données projet'!$B$14,Paramètres!$A$1:$I$89,3,0)*VLOOKUP('Données projet'!$B$14,Paramètres!$A$1:$I$89,5,0)</f>
        <v>287.39879999999982</v>
      </c>
      <c r="DQ85" s="13">
        <f t="shared" si="97"/>
        <v>68.528206713592894</v>
      </c>
      <c r="DR85" s="20">
        <f t="shared" si="70"/>
        <v>619.90620335950723</v>
      </c>
      <c r="DS85" s="59">
        <f t="shared" si="71"/>
        <v>913.2395366928406</v>
      </c>
      <c r="DT85" s="59">
        <f ca="1">AVERAGE(OFFSET($DS$3,0,0,'Données projet'!$E$14+1,1))-AVERAGE(OFFSET($H$3,0,0,'Données projet'!$E$14+1,1))</f>
        <v>317.76403063971492</v>
      </c>
      <c r="DU85" s="59">
        <f t="shared" si="98"/>
        <v>310.10458233575025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45.774875864693442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45.774875864693442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735.00000000000011</v>
      </c>
      <c r="EK85" s="17">
        <f>EJ85*VLOOKUP('Données projet'!$B$15,Paramètres!$A$1:$I$89,3,0)*VLOOKUP('Données projet'!$B$15,Paramètres!$A$1:$I$89,5,0)</f>
        <v>343.98</v>
      </c>
      <c r="EL85" s="13">
        <f t="shared" si="99"/>
        <v>80.321681832084693</v>
      </c>
      <c r="EM85" s="20">
        <f t="shared" si="73"/>
        <v>738.9920958575475</v>
      </c>
      <c r="EN85" s="59">
        <f t="shared" si="74"/>
        <v>1032.3254291908809</v>
      </c>
      <c r="EO85" s="59">
        <f ca="1">AVERAGE(OFFSET($EN$3,0,0,'Données projet'!$E$15+1,1))-AVERAGE(OFFSET($H$3,0,0,'Données projet'!$E$15+1,1))</f>
        <v>342.49944586217674</v>
      </c>
      <c r="EP85" s="59">
        <f t="shared" si="100"/>
        <v>282.29766600872563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113.36317390096943</v>
      </c>
      <c r="EW85" s="21">
        <f>EXP(-LN(2)/25)*EW84+(1-EXP(-LN(2)/25))/(LN(2)/25)*Calculateur!ER85*Calculateur!ET85*VLOOKUP('Données projet'!$B$15,Paramètres!$A$1:$I$89,3,0)*0.475*44/12</f>
        <v>9.4796248672164491</v>
      </c>
      <c r="EX85" s="21">
        <f>EXP(-LN(2)/2)*EX84+(1-EXP(-LN(2)/2))/(LN(2)/2)*ER85*EU85*VLOOKUP('Données projet'!$B$15,Paramètres!$A$1:$I$89,3,0)*0.475*44/12</f>
        <v>1.2337339931223231E-9</v>
      </c>
      <c r="EY85" s="22">
        <f t="shared" si="75"/>
        <v>122.8427987694196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670.99999999999977</v>
      </c>
      <c r="FF85" s="17">
        <f>FE85*VLOOKUP('Données projet'!$B$16,Paramètres!$A$1:$I$89,3,0)*VLOOKUP('Données projet'!$B$16,Paramètres!$A$1:$I$89,5,0)</f>
        <v>314.02799999999991</v>
      </c>
      <c r="FG85" s="13">
        <f t="shared" si="101"/>
        <v>74.109403804428752</v>
      </c>
      <c r="FH85" s="20">
        <f t="shared" si="76"/>
        <v>676.00597829271317</v>
      </c>
      <c r="FI85" s="59">
        <f t="shared" si="77"/>
        <v>969.33931162604654</v>
      </c>
      <c r="FJ85" s="59">
        <f ca="1">AVERAGE(OFFSET($FI$3,0,0,'Données projet'!$E$16+1,1))-AVERAGE(OFFSET($H$3,0,0,'Données projet'!$E$16+1,1))</f>
        <v>304.29617570272939</v>
      </c>
      <c r="FK85" s="59">
        <f t="shared" si="102"/>
        <v>246.20695736161576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95.408144557359918</v>
      </c>
      <c r="FR85" s="21">
        <f>EXP(-LN(2)/25)*FR84+(1-EXP(-LN(2)/25))/(LN(2)/25)*Calculateur!FM85*Calculateur!FO85*VLOOKUP('Données projet'!$B$16,Paramètres!$A$1:$I$89,3,0)*0.475*44/12</f>
        <v>9.6793151030760249</v>
      </c>
      <c r="FS85" s="21">
        <f>EXP(-LN(2)/2)*FS84+(1-EXP(-LN(2)/2))/(LN(2)/2)*FM85*FP85*VLOOKUP('Données projet'!$B$16,Paramètres!$A$1:$I$89,3,0)*0.475*44/12</f>
        <v>5.86240484065928E-8</v>
      </c>
      <c r="FT85" s="22">
        <f t="shared" si="78"/>
        <v>105.08745971905999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543.00000000000011</v>
      </c>
      <c r="GA85" s="17">
        <f>FZ85*VLOOKUP('Données projet'!$B$17,Paramètres!$A$1:$I$89,3,0)*VLOOKUP('Données projet'!$B$17,Paramètres!$A$1:$I$89,5,0)</f>
        <v>324.71400000000011</v>
      </c>
      <c r="GB85" s="13">
        <f t="shared" si="103"/>
        <v>76.333356682914101</v>
      </c>
      <c r="GC85" s="20">
        <f t="shared" si="79"/>
        <v>698.49081288940886</v>
      </c>
      <c r="GD85" s="59">
        <f t="shared" si="80"/>
        <v>991.82414622274223</v>
      </c>
      <c r="GE85" s="59">
        <f ca="1">AVERAGE(OFFSET($GD$3,0,0,'Données projet'!$E$17+1,1))-AVERAGE(OFFSET($H$3,0,0,'Données projet'!$E$17+1,1))</f>
        <v>333.16166938019586</v>
      </c>
      <c r="GF85" s="59">
        <f t="shared" si="104"/>
        <v>286.07945871455388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77.721768938720729</v>
      </c>
      <c r="GM85" s="21">
        <f>EXP(-LN(2)/25)*GM84+(1-EXP(-LN(2)/25))/(LN(2)/25)*Calculateur!GH85*Calculateur!GJ85*VLOOKUP('Données projet'!$B$17,Paramètres!$A$1:$I$89,3,0)*0.475*44/12</f>
        <v>7.7081798162719659</v>
      </c>
      <c r="GN85" s="21">
        <f>EXP(-LN(2)/2)*GN84+(1-EXP(-LN(2)/2))/(LN(2)/2)*GH85*GK85*VLOOKUP('Données projet'!$B$17,Paramètres!$A$1:$I$89,3,0)*0.475*44/12</f>
        <v>1.3242078192846271E-8</v>
      </c>
      <c r="GO85" s="21">
        <f t="shared" si="81"/>
        <v>85.429948768234766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477.9999999999996</v>
      </c>
      <c r="GV85" s="17">
        <f>GU85*VLOOKUP('Données projet'!$B$18,Paramètres!$A$1:$I$89,3,0)*VLOOKUP('Données projet'!$B$18,Paramètres!$A$1:$I$89,5,0)</f>
        <v>285.84399999999977</v>
      </c>
      <c r="GW85" s="13">
        <f t="shared" si="105"/>
        <v>68.200525419065656</v>
      </c>
      <c r="GX85" s="20">
        <f t="shared" si="82"/>
        <v>616.62754843820551</v>
      </c>
      <c r="GY85" s="59">
        <f t="shared" si="83"/>
        <v>909.96088177153888</v>
      </c>
      <c r="GZ85" s="59">
        <f ca="1">AVERAGE(OFFSET($GY$3,0,0,'Données projet'!$E$18+1,1))-AVERAGE(OFFSET($H$3,0,0,'Données projet'!$E$18+1,1))</f>
        <v>288.41846134875794</v>
      </c>
      <c r="HA85" s="59">
        <f t="shared" si="106"/>
        <v>248.93951719818972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69.025458126276177</v>
      </c>
      <c r="HH85" s="21">
        <f>EXP(-LN(2)/25)*HH84+(1-EXP(-LN(2)/25))/(LN(2)/25)*Calculateur!HC85*Calculateur!HE85*VLOOKUP('Données projet'!$B$18,Paramètres!$A$1:$I$89,3,0)*0.475*44/12</f>
        <v>6.607011271090256</v>
      </c>
      <c r="HI85" s="21">
        <f>EXP(-LN(2)/2)*HI84+(1-EXP(-LN(2)/2))/(LN(2)/2)*HC85*HF85*VLOOKUP('Données projet'!$B$18,Paramètres!$A$1:$I$89,3,0)*0.475*44/12</f>
        <v>7.2516142484634587E-9</v>
      </c>
      <c r="HJ85" s="22">
        <f t="shared" si="84"/>
        <v>75.63246940461805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269.64423257646359</v>
      </c>
      <c r="T86" s="59">
        <f t="shared" si="88"/>
        <v>161.0819079811821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56.739885596326133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56.739885596326133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401</v>
      </c>
      <c r="AJ86" s="13">
        <f>AI86*VLOOKUP('Données projet'!$B$10,Paramètres!$A$1:$I$89,3,0)*VLOOKUP('Données projet'!$B$10,Paramètres!$A$1:$I$89,5,0)</f>
        <v>250.22399999999999</v>
      </c>
      <c r="AK86" s="13">
        <f t="shared" si="89"/>
        <v>60.633904580527918</v>
      </c>
      <c r="AL86" s="20">
        <f t="shared" si="58"/>
        <v>541.41085047775289</v>
      </c>
      <c r="AM86" s="59">
        <f t="shared" si="59"/>
        <v>834.74418381108626</v>
      </c>
      <c r="AN86" s="59">
        <f ca="1">AVERAGE(OFFSET($AM$3,0,0,'Données projet'!$E$10+1,1))-AVERAGE(OFFSET($H$3,0,0,'Données projet'!$E$10+1,1))</f>
        <v>269.77739619445515</v>
      </c>
      <c r="AO86" s="59">
        <f t="shared" si="90"/>
        <v>347.56964743629885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48.56085263397005</v>
      </c>
      <c r="AV86" s="21">
        <f>EXP(-LN(2)/25)*AV85+(1-EXP(-LN(2)/25))/(LN(2)/25)*Calculateur!AQ86*Calculateur!AS86*VLOOKUP('Données projet'!$B$10,Paramètres!$A$1:$I$89,3,0)*0.475*44/12</f>
        <v>21.105008021019607</v>
      </c>
      <c r="AW86" s="21">
        <f>EXP(-LN(2)/2)*AW85+(1-EXP(-LN(2)/2))/(LN(2)/2)*AQ86*AT86*VLOOKUP('Données projet'!$B$10,Paramètres!$A$1:$I$89,3,0)*0.475*44/12</f>
        <v>2.6171450181514539E-10</v>
      </c>
      <c r="AX86" s="21">
        <f t="shared" si="60"/>
        <v>69.665860655251379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739.99999999999966</v>
      </c>
      <c r="BE86" s="13">
        <f>BD86*VLOOKUP('Données projet'!$B$11,Paramètres!$A$1:$I$89,3,0)*VLOOKUP('Données projet'!$B$11,Paramètres!$A$1:$I$89,5,0)</f>
        <v>413.65999999999985</v>
      </c>
      <c r="BF86" s="13">
        <f t="shared" si="91"/>
        <v>94.540585122244352</v>
      </c>
      <c r="BG86" s="20">
        <f t="shared" si="61"/>
        <v>885.11601908790863</v>
      </c>
      <c r="BH86" s="59">
        <f t="shared" si="62"/>
        <v>1178.4493524212419</v>
      </c>
      <c r="BI86" s="59">
        <f ca="1">AVERAGE(OFFSET($BH$3,0,0,'Données projet'!$E$11+1,1))-AVERAGE(OFFSET($H$3,0,0,'Données projet'!$E$11+1,1))</f>
        <v>490.96084572840579</v>
      </c>
      <c r="BJ86" s="59">
        <f t="shared" si="92"/>
        <v>597.91658789908263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78.312931423902455</v>
      </c>
      <c r="BQ86" s="21">
        <f>EXP(-LN(2)/25)*BQ85+(1-EXP(-LN(2)/25))/(LN(2)/25)*Calculateur!BL86*Calculateur!BN86*VLOOKUP('Données projet'!$B$11,Paramètres!$A$1:$I$89,3,0)*0.475*44/12</f>
        <v>13.292491106156396</v>
      </c>
      <c r="BR86" s="21">
        <f>EXP(-LN(2)/2)*BR85+(1-EXP(-LN(2)/2))/(LN(2)/2)*BL86*BO86*VLOOKUP('Données projet'!$B$11,Paramètres!$A$1:$I$89,3,0)*0.475*44/12</f>
        <v>8.9612984047445202E-9</v>
      </c>
      <c r="BS86" s="22">
        <f t="shared" si="63"/>
        <v>91.60542253902014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1062.9999999999995</v>
      </c>
      <c r="BZ86" s="13">
        <f>BY86*VLOOKUP('Données projet'!$B$12,Paramètres!$A$1:$I$89,3,0)*VLOOKUP('Données projet'!$B$12,Paramètres!$A$1:$I$89,5,0)</f>
        <v>483.66499999999979</v>
      </c>
      <c r="CA86" s="13">
        <f t="shared" si="93"/>
        <v>108.54647574863124</v>
      </c>
      <c r="CB86" s="20">
        <f t="shared" si="64"/>
        <v>1031.4349869288658</v>
      </c>
      <c r="CC86" s="59">
        <f t="shared" si="65"/>
        <v>1324.768320262199</v>
      </c>
      <c r="CD86" s="59">
        <f ca="1">AVERAGE(OFFSET($CC$3,0,0,'Données projet'!$E$12+1,1))-AVERAGE(OFFSET($H$3,0,0,'Données projet'!$E$12+1,1))</f>
        <v>516.24288578650703</v>
      </c>
      <c r="CE86" s="59">
        <f t="shared" si="94"/>
        <v>423.99471649102406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113.37382322843459</v>
      </c>
      <c r="CL86" s="21">
        <f>EXP(-LN(2)/25)*CL85+(1-EXP(-LN(2)/25))/(LN(2)/25)*Calculateur!CG86*Calculateur!CI86*VLOOKUP('Données projet'!$B$12,Paramètres!$A$1:$I$89,3,0)*0.475*44/12</f>
        <v>19.594062525833174</v>
      </c>
      <c r="CM86" s="21">
        <f>EXP(-LN(2)/2)*CM85+(1-EXP(-LN(2)/2))/(LN(2)/2)*CG86*CJ86*VLOOKUP('Données projet'!$B$12,Paramètres!$A$1:$I$89,3,0)*0.475*44/12</f>
        <v>1.4993295055306017E-10</v>
      </c>
      <c r="CN86" s="22">
        <f t="shared" si="66"/>
        <v>132.96788575441769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856.99999999999955</v>
      </c>
      <c r="CU86" s="17">
        <f>CT86*VLOOKUP('Données projet'!$B$13,Paramètres!$A$1:$I$89,3,0)*VLOOKUP('Données projet'!$B$13,Paramètres!$A$1:$I$89,5,0)</f>
        <v>389.93499999999977</v>
      </c>
      <c r="CV86" s="13">
        <f t="shared" si="95"/>
        <v>89.733124312965614</v>
      </c>
      <c r="CW86" s="20">
        <f t="shared" si="67"/>
        <v>835.42198317841473</v>
      </c>
      <c r="CX86" s="59">
        <f t="shared" si="68"/>
        <v>1128.7553165117481</v>
      </c>
      <c r="CY86" s="59">
        <f ca="1">AVERAGE(OFFSET($CX$3,0,0,'Données projet'!$E$13+1,1))-AVERAGE(OFFSET($H$3,0,0,'Données projet'!$E$13+1,1))</f>
        <v>404.52284278475219</v>
      </c>
      <c r="CZ86" s="59">
        <f t="shared" si="96"/>
        <v>325.2594475455378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90.386654985704681</v>
      </c>
      <c r="DG86" s="21">
        <f>EXP(-LN(2)/25)*DG85+(1-EXP(-LN(2)/25))/(LN(2)/25)*Calculateur!DB86*Calculateur!DD86*VLOOKUP('Données projet'!$B$13,Paramètres!$A$1:$I$89,3,0)*0.475*44/12</f>
        <v>10.956344290998729</v>
      </c>
      <c r="DH86" s="21">
        <f>EXP(-LN(2)/2)*DH85+(1-EXP(-LN(2)/2))/(LN(2)/2)*DB86*DE86*VLOOKUP('Données projet'!$B$13,Paramètres!$A$1:$I$89,3,0)*0.475*44/12</f>
        <v>1.00081564120051E-8</v>
      </c>
      <c r="DI86" s="22">
        <f t="shared" si="69"/>
        <v>101.34299928671156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266.99999999999983</v>
      </c>
      <c r="DP86" s="17">
        <f>DO86*VLOOKUP('Données projet'!$B$14,Paramètres!$A$1:$I$89,3,0)*VLOOKUP('Données projet'!$B$14,Paramètres!$A$1:$I$89,5,0)</f>
        <v>287.39879999999982</v>
      </c>
      <c r="DQ86" s="13">
        <f t="shared" si="97"/>
        <v>68.528206713592894</v>
      </c>
      <c r="DR86" s="20">
        <f t="shared" si="70"/>
        <v>619.90620335950723</v>
      </c>
      <c r="DS86" s="59">
        <f t="shared" si="71"/>
        <v>913.2395366928406</v>
      </c>
      <c r="DT86" s="59">
        <f ca="1">AVERAGE(OFFSET($DS$3,0,0,'Données projet'!$E$14+1,1))-AVERAGE(OFFSET($H$3,0,0,'Données projet'!$E$14+1,1))</f>
        <v>317.76403063971492</v>
      </c>
      <c r="DU86" s="59">
        <f t="shared" si="98"/>
        <v>310.10458233575025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44.877258468904216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44.877258468904216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735.00000000000011</v>
      </c>
      <c r="EK86" s="17">
        <f>EJ86*VLOOKUP('Données projet'!$B$15,Paramètres!$A$1:$I$89,3,0)*VLOOKUP('Données projet'!$B$15,Paramètres!$A$1:$I$89,5,0)</f>
        <v>343.98</v>
      </c>
      <c r="EL86" s="13">
        <f t="shared" si="99"/>
        <v>80.321681832084693</v>
      </c>
      <c r="EM86" s="20">
        <f t="shared" si="73"/>
        <v>738.9920958575475</v>
      </c>
      <c r="EN86" s="59">
        <f t="shared" si="74"/>
        <v>1032.3254291908809</v>
      </c>
      <c r="EO86" s="59">
        <f ca="1">AVERAGE(OFFSET($EN$3,0,0,'Données projet'!$E$15+1,1))-AVERAGE(OFFSET($H$3,0,0,'Données projet'!$E$15+1,1))</f>
        <v>342.49944586217674</v>
      </c>
      <c r="EP86" s="59">
        <f t="shared" si="100"/>
        <v>282.29766600872563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111.14019120548002</v>
      </c>
      <c r="EW86" s="21">
        <f>EXP(-LN(2)/25)*EW85+(1-EXP(-LN(2)/25))/(LN(2)/25)*Calculateur!ER86*Calculateur!ET86*VLOOKUP('Données projet'!$B$15,Paramètres!$A$1:$I$89,3,0)*0.475*44/12</f>
        <v>9.2204040267106091</v>
      </c>
      <c r="EX86" s="21">
        <f>EXP(-LN(2)/2)*EX85+(1-EXP(-LN(2)/2))/(LN(2)/2)*ER86*EU86*VLOOKUP('Données projet'!$B$15,Paramètres!$A$1:$I$89,3,0)*0.475*44/12</f>
        <v>8.7238167271715207E-10</v>
      </c>
      <c r="EY86" s="22">
        <f t="shared" si="75"/>
        <v>120.36059523306301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670.99999999999977</v>
      </c>
      <c r="FF86" s="17">
        <f>FE86*VLOOKUP('Données projet'!$B$16,Paramètres!$A$1:$I$89,3,0)*VLOOKUP('Données projet'!$B$16,Paramètres!$A$1:$I$89,5,0)</f>
        <v>314.02799999999991</v>
      </c>
      <c r="FG86" s="13">
        <f t="shared" si="101"/>
        <v>74.109403804428752</v>
      </c>
      <c r="FH86" s="20">
        <f t="shared" si="76"/>
        <v>676.00597829271317</v>
      </c>
      <c r="FI86" s="59">
        <f t="shared" si="77"/>
        <v>969.33931162604654</v>
      </c>
      <c r="FJ86" s="59">
        <f ca="1">AVERAGE(OFFSET($FI$3,0,0,'Données projet'!$E$16+1,1))-AVERAGE(OFFSET($H$3,0,0,'Données projet'!$E$16+1,1))</f>
        <v>304.29617570272939</v>
      </c>
      <c r="FK86" s="59">
        <f t="shared" si="102"/>
        <v>246.20695736161576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93.537249035812167</v>
      </c>
      <c r="FR86" s="21">
        <f>EXP(-LN(2)/25)*FR85+(1-EXP(-LN(2)/25))/(LN(2)/25)*Calculateur!FM86*Calculateur!FO86*VLOOKUP('Données projet'!$B$16,Paramètres!$A$1:$I$89,3,0)*0.475*44/12</f>
        <v>9.4146337225693522</v>
      </c>
      <c r="FS86" s="21">
        <f>EXP(-LN(2)/2)*FS85+(1-EXP(-LN(2)/2))/(LN(2)/2)*FM86*FP86*VLOOKUP('Données projet'!$B$16,Paramètres!$A$1:$I$89,3,0)*0.475*44/12</f>
        <v>4.1453462168910191E-8</v>
      </c>
      <c r="FT86" s="22">
        <f t="shared" si="78"/>
        <v>102.95188279983498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543.00000000000011</v>
      </c>
      <c r="GA86" s="17">
        <f>FZ86*VLOOKUP('Données projet'!$B$17,Paramètres!$A$1:$I$89,3,0)*VLOOKUP('Données projet'!$B$17,Paramètres!$A$1:$I$89,5,0)</f>
        <v>324.71400000000011</v>
      </c>
      <c r="GB86" s="13">
        <f t="shared" si="103"/>
        <v>76.333356682914101</v>
      </c>
      <c r="GC86" s="20">
        <f t="shared" si="79"/>
        <v>698.49081288940886</v>
      </c>
      <c r="GD86" s="59">
        <f t="shared" si="80"/>
        <v>991.82414622274223</v>
      </c>
      <c r="GE86" s="59">
        <f ca="1">AVERAGE(OFFSET($GD$3,0,0,'Données projet'!$E$17+1,1))-AVERAGE(OFFSET($H$3,0,0,'Données projet'!$E$17+1,1))</f>
        <v>333.16166938019586</v>
      </c>
      <c r="GF86" s="59">
        <f t="shared" si="104"/>
        <v>286.07945871455388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76.197692455430555</v>
      </c>
      <c r="GM86" s="21">
        <f>EXP(-LN(2)/25)*GM85+(1-EXP(-LN(2)/25))/(LN(2)/25)*Calculateur!GH86*Calculateur!GJ86*VLOOKUP('Données projet'!$B$17,Paramètres!$A$1:$I$89,3,0)*0.475*44/12</f>
        <v>7.4973992338404498</v>
      </c>
      <c r="GN86" s="21">
        <f>EXP(-LN(2)/2)*GN85+(1-EXP(-LN(2)/2))/(LN(2)/2)*GH86*GK86*VLOOKUP('Données projet'!$B$17,Paramètres!$A$1:$I$89,3,0)*0.475*44/12</f>
        <v>9.3635632871641009E-9</v>
      </c>
      <c r="GO86" s="21">
        <f t="shared" si="81"/>
        <v>83.69509169863457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477.9999999999996</v>
      </c>
      <c r="GV86" s="17">
        <f>GU86*VLOOKUP('Données projet'!$B$18,Paramètres!$A$1:$I$89,3,0)*VLOOKUP('Données projet'!$B$18,Paramètres!$A$1:$I$89,5,0)</f>
        <v>285.84399999999977</v>
      </c>
      <c r="GW86" s="13">
        <f t="shared" si="105"/>
        <v>68.200525419065656</v>
      </c>
      <c r="GX86" s="20">
        <f t="shared" si="82"/>
        <v>616.62754843820551</v>
      </c>
      <c r="GY86" s="59">
        <f t="shared" si="83"/>
        <v>909.96088177153888</v>
      </c>
      <c r="GZ86" s="59">
        <f ca="1">AVERAGE(OFFSET($GY$3,0,0,'Données projet'!$E$18+1,1))-AVERAGE(OFFSET($H$3,0,0,'Données projet'!$E$18+1,1))</f>
        <v>288.41846134875794</v>
      </c>
      <c r="HA86" s="59">
        <f t="shared" si="106"/>
        <v>248.93951719818972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67.671910993792196</v>
      </c>
      <c r="HH86" s="21">
        <f>EXP(-LN(2)/25)*HH85+(1-EXP(-LN(2)/25))/(LN(2)/25)*Calculateur!HC86*Calculateur!HE86*VLOOKUP('Données projet'!$B$18,Paramètres!$A$1:$I$89,3,0)*0.475*44/12</f>
        <v>6.4263422004346706</v>
      </c>
      <c r="HI86" s="21">
        <f>EXP(-LN(2)/2)*HI85+(1-EXP(-LN(2)/2))/(LN(2)/2)*HC86*HF86*VLOOKUP('Données projet'!$B$18,Paramètres!$A$1:$I$89,3,0)*0.475*44/12</f>
        <v>5.1276656096375018E-9</v>
      </c>
      <c r="HJ86" s="22">
        <f t="shared" si="84"/>
        <v>74.098253199354531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269.64423257646359</v>
      </c>
      <c r="T87" s="59">
        <f t="shared" si="88"/>
        <v>161.0819079811821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55.627251047695147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55.627251047695147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401</v>
      </c>
      <c r="AJ87" s="13">
        <f>AI87*VLOOKUP('Données projet'!$B$10,Paramètres!$A$1:$I$89,3,0)*VLOOKUP('Données projet'!$B$10,Paramètres!$A$1:$I$89,5,0)</f>
        <v>250.22399999999999</v>
      </c>
      <c r="AK87" s="13">
        <f t="shared" si="89"/>
        <v>60.633904580527918</v>
      </c>
      <c r="AL87" s="20">
        <f t="shared" si="58"/>
        <v>541.41085047775289</v>
      </c>
      <c r="AM87" s="59">
        <f t="shared" si="59"/>
        <v>834.74418381108626</v>
      </c>
      <c r="AN87" s="59">
        <f ca="1">AVERAGE(OFFSET($AM$3,0,0,'Données projet'!$E$10+1,1))-AVERAGE(OFFSET($H$3,0,0,'Données projet'!$E$10+1,1))</f>
        <v>269.77739619445515</v>
      </c>
      <c r="AO87" s="59">
        <f t="shared" si="90"/>
        <v>347.56964743629885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47.608603933013349</v>
      </c>
      <c r="AV87" s="21">
        <f>EXP(-LN(2)/25)*AV86+(1-EXP(-LN(2)/25))/(LN(2)/25)*Calculateur!AQ87*Calculateur!AS87*VLOOKUP('Données projet'!$B$10,Paramètres!$A$1:$I$89,3,0)*0.475*44/12</f>
        <v>20.52789046682069</v>
      </c>
      <c r="AW87" s="21">
        <f>EXP(-LN(2)/2)*AW86+(1-EXP(-LN(2)/2))/(LN(2)/2)*AQ87*AT87*VLOOKUP('Données projet'!$B$10,Paramètres!$A$1:$I$89,3,0)*0.475*44/12</f>
        <v>1.8506009896834831E-10</v>
      </c>
      <c r="AX87" s="21">
        <f t="shared" si="60"/>
        <v>68.136494400019089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739.99999999999966</v>
      </c>
      <c r="BE87" s="13">
        <f>BD87*VLOOKUP('Données projet'!$B$11,Paramètres!$A$1:$I$89,3,0)*VLOOKUP('Données projet'!$B$11,Paramètres!$A$1:$I$89,5,0)</f>
        <v>413.65999999999985</v>
      </c>
      <c r="BF87" s="13">
        <f t="shared" si="91"/>
        <v>94.540585122244352</v>
      </c>
      <c r="BG87" s="20">
        <f t="shared" si="61"/>
        <v>885.11601908790863</v>
      </c>
      <c r="BH87" s="59">
        <f t="shared" si="62"/>
        <v>1178.4493524212419</v>
      </c>
      <c r="BI87" s="59">
        <f ca="1">AVERAGE(OFFSET($BH$3,0,0,'Données projet'!$E$11+1,1))-AVERAGE(OFFSET($H$3,0,0,'Données projet'!$E$11+1,1))</f>
        <v>490.96084572840579</v>
      </c>
      <c r="BJ87" s="59">
        <f t="shared" si="92"/>
        <v>597.91658789908263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76.777262604851373</v>
      </c>
      <c r="BQ87" s="21">
        <f>EXP(-LN(2)/25)*BQ86+(1-EXP(-LN(2)/25))/(LN(2)/25)*Calculateur!BL87*Calculateur!BN87*VLOOKUP('Données projet'!$B$11,Paramètres!$A$1:$I$89,3,0)*0.475*44/12</f>
        <v>12.929007237836823</v>
      </c>
      <c r="BR87" s="21">
        <f>EXP(-LN(2)/2)*BR86+(1-EXP(-LN(2)/2))/(LN(2)/2)*BL87*BO87*VLOOKUP('Données projet'!$B$11,Paramètres!$A$1:$I$89,3,0)*0.475*44/12</f>
        <v>6.336594870231041E-9</v>
      </c>
      <c r="BS87" s="22">
        <f t="shared" si="63"/>
        <v>89.706269849024793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1062.9999999999995</v>
      </c>
      <c r="BZ87" s="13">
        <f>BY87*VLOOKUP('Données projet'!$B$12,Paramètres!$A$1:$I$89,3,0)*VLOOKUP('Données projet'!$B$12,Paramètres!$A$1:$I$89,5,0)</f>
        <v>483.66499999999979</v>
      </c>
      <c r="CA87" s="13">
        <f t="shared" si="93"/>
        <v>108.54647574863124</v>
      </c>
      <c r="CB87" s="20">
        <f t="shared" si="64"/>
        <v>1031.4349869288658</v>
      </c>
      <c r="CC87" s="59">
        <f t="shared" si="65"/>
        <v>1324.768320262199</v>
      </c>
      <c r="CD87" s="59">
        <f ca="1">AVERAGE(OFFSET($CC$3,0,0,'Données projet'!$E$12+1,1))-AVERAGE(OFFSET($H$3,0,0,'Données projet'!$E$12+1,1))</f>
        <v>516.24288578650703</v>
      </c>
      <c r="CE87" s="59">
        <f t="shared" si="94"/>
        <v>423.99471649102406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111.15063170612905</v>
      </c>
      <c r="CL87" s="21">
        <f>EXP(-LN(2)/25)*CL86+(1-EXP(-LN(2)/25))/(LN(2)/25)*Calculateur!CG87*Calculateur!CI87*VLOOKUP('Données projet'!$B$12,Paramètres!$A$1:$I$89,3,0)*0.475*44/12</f>
        <v>19.0582618556573</v>
      </c>
      <c r="CM87" s="21">
        <f>EXP(-LN(2)/2)*CM86+(1-EXP(-LN(2)/2))/(LN(2)/2)*CG87*CJ87*VLOOKUP('Données projet'!$B$12,Paramètres!$A$1:$I$89,3,0)*0.475*44/12</f>
        <v>1.0601860605937617E-10</v>
      </c>
      <c r="CN87" s="22">
        <f t="shared" si="66"/>
        <v>130.20889356189235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856.99999999999955</v>
      </c>
      <c r="CU87" s="17">
        <f>CT87*VLOOKUP('Données projet'!$B$13,Paramètres!$A$1:$I$89,3,0)*VLOOKUP('Données projet'!$B$13,Paramètres!$A$1:$I$89,5,0)</f>
        <v>389.93499999999977</v>
      </c>
      <c r="CV87" s="13">
        <f t="shared" si="95"/>
        <v>89.733124312965614</v>
      </c>
      <c r="CW87" s="20">
        <f t="shared" si="67"/>
        <v>835.42198317841473</v>
      </c>
      <c r="CX87" s="59">
        <f t="shared" si="68"/>
        <v>1128.7553165117481</v>
      </c>
      <c r="CY87" s="59">
        <f ca="1">AVERAGE(OFFSET($CX$3,0,0,'Données projet'!$E$13+1,1))-AVERAGE(OFFSET($H$3,0,0,'Données projet'!$E$13+1,1))</f>
        <v>404.52284278475219</v>
      </c>
      <c r="CZ87" s="59">
        <f t="shared" si="96"/>
        <v>325.2594475455378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88.614227811850881</v>
      </c>
      <c r="DG87" s="21">
        <f>EXP(-LN(2)/25)*DG86+(1-EXP(-LN(2)/25))/(LN(2)/25)*Calculateur!DB87*Calculateur!DD87*VLOOKUP('Données projet'!$B$13,Paramètres!$A$1:$I$89,3,0)*0.475*44/12</f>
        <v>10.656742480192264</v>
      </c>
      <c r="DH87" s="21">
        <f>EXP(-LN(2)/2)*DH86+(1-EXP(-LN(2)/2))/(LN(2)/2)*DB87*DE87*VLOOKUP('Données projet'!$B$13,Paramètres!$A$1:$I$89,3,0)*0.475*44/12</f>
        <v>7.076835266104433E-9</v>
      </c>
      <c r="DI87" s="22">
        <f t="shared" si="69"/>
        <v>99.27097029911998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266.99999999999983</v>
      </c>
      <c r="DP87" s="17">
        <f>DO87*VLOOKUP('Données projet'!$B$14,Paramètres!$A$1:$I$89,3,0)*VLOOKUP('Données projet'!$B$14,Paramètres!$A$1:$I$89,5,0)</f>
        <v>287.39879999999982</v>
      </c>
      <c r="DQ87" s="13">
        <f t="shared" si="97"/>
        <v>68.528206713592894</v>
      </c>
      <c r="DR87" s="20">
        <f t="shared" si="70"/>
        <v>619.90620335950723</v>
      </c>
      <c r="DS87" s="59">
        <f t="shared" si="71"/>
        <v>913.2395366928406</v>
      </c>
      <c r="DT87" s="59">
        <f ca="1">AVERAGE(OFFSET($DS$3,0,0,'Données projet'!$E$14+1,1))-AVERAGE(OFFSET($H$3,0,0,'Données projet'!$E$14+1,1))</f>
        <v>317.76403063971492</v>
      </c>
      <c r="DU87" s="59">
        <f t="shared" si="98"/>
        <v>310.10458233575025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43.997242802753867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43.997242802753867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735.00000000000011</v>
      </c>
      <c r="EK87" s="17">
        <f>EJ87*VLOOKUP('Données projet'!$B$15,Paramètres!$A$1:$I$89,3,0)*VLOOKUP('Données projet'!$B$15,Paramètres!$A$1:$I$89,5,0)</f>
        <v>343.98</v>
      </c>
      <c r="EL87" s="13">
        <f t="shared" si="99"/>
        <v>80.321681832084693</v>
      </c>
      <c r="EM87" s="20">
        <f t="shared" si="73"/>
        <v>738.9920958575475</v>
      </c>
      <c r="EN87" s="59">
        <f t="shared" si="74"/>
        <v>1032.3254291908809</v>
      </c>
      <c r="EO87" s="59">
        <f ca="1">AVERAGE(OFFSET($EN$3,0,0,'Données projet'!$E$15+1,1))-AVERAGE(OFFSET($H$3,0,0,'Données projet'!$E$15+1,1))</f>
        <v>342.49944586217674</v>
      </c>
      <c r="EP87" s="59">
        <f t="shared" si="100"/>
        <v>282.29766600872563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108.9607998447636</v>
      </c>
      <c r="EW87" s="21">
        <f>EXP(-LN(2)/25)*EW86+(1-EXP(-LN(2)/25))/(LN(2)/25)*Calculateur!ER87*Calculateur!ET87*VLOOKUP('Données projet'!$B$15,Paramètres!$A$1:$I$89,3,0)*0.475*44/12</f>
        <v>8.9682715937202335</v>
      </c>
      <c r="EX87" s="21">
        <f>EXP(-LN(2)/2)*EX86+(1-EXP(-LN(2)/2))/(LN(2)/2)*ER87*EU87*VLOOKUP('Données projet'!$B$15,Paramètres!$A$1:$I$89,3,0)*0.475*44/12</f>
        <v>6.1686699656116156E-10</v>
      </c>
      <c r="EY87" s="22">
        <f t="shared" si="75"/>
        <v>117.9290714391007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670.99999999999977</v>
      </c>
      <c r="FF87" s="17">
        <f>FE87*VLOOKUP('Données projet'!$B$16,Paramètres!$A$1:$I$89,3,0)*VLOOKUP('Données projet'!$B$16,Paramètres!$A$1:$I$89,5,0)</f>
        <v>314.02799999999991</v>
      </c>
      <c r="FG87" s="13">
        <f t="shared" si="101"/>
        <v>74.109403804428752</v>
      </c>
      <c r="FH87" s="20">
        <f t="shared" si="76"/>
        <v>676.00597829271317</v>
      </c>
      <c r="FI87" s="59">
        <f t="shared" si="77"/>
        <v>969.33931162604654</v>
      </c>
      <c r="FJ87" s="59">
        <f ca="1">AVERAGE(OFFSET($FI$3,0,0,'Données projet'!$E$16+1,1))-AVERAGE(OFFSET($H$3,0,0,'Données projet'!$E$16+1,1))</f>
        <v>304.29617570272939</v>
      </c>
      <c r="FK87" s="59">
        <f t="shared" si="102"/>
        <v>246.20695736161576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91.70304063430838</v>
      </c>
      <c r="FR87" s="21">
        <f>EXP(-LN(2)/25)*FR86+(1-EXP(-LN(2)/25))/(LN(2)/25)*Calculateur!FM87*Calculateur!FO87*VLOOKUP('Données projet'!$B$16,Paramètres!$A$1:$I$89,3,0)*0.475*44/12</f>
        <v>9.157190068331623</v>
      </c>
      <c r="FS87" s="21">
        <f>EXP(-LN(2)/2)*FS86+(1-EXP(-LN(2)/2))/(LN(2)/2)*FM87*FP87*VLOOKUP('Données projet'!$B$16,Paramètres!$A$1:$I$89,3,0)*0.475*44/12</f>
        <v>2.9312024203296407E-8</v>
      </c>
      <c r="FT87" s="22">
        <f t="shared" si="78"/>
        <v>100.86023073195202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543.00000000000011</v>
      </c>
      <c r="GA87" s="17">
        <f>FZ87*VLOOKUP('Données projet'!$B$17,Paramètres!$A$1:$I$89,3,0)*VLOOKUP('Données projet'!$B$17,Paramètres!$A$1:$I$89,5,0)</f>
        <v>324.71400000000011</v>
      </c>
      <c r="GB87" s="13">
        <f t="shared" si="103"/>
        <v>76.333356682914101</v>
      </c>
      <c r="GC87" s="20">
        <f t="shared" si="79"/>
        <v>698.49081288940886</v>
      </c>
      <c r="GD87" s="59">
        <f t="shared" si="80"/>
        <v>991.82414622274223</v>
      </c>
      <c r="GE87" s="59">
        <f ca="1">AVERAGE(OFFSET($GD$3,0,0,'Données projet'!$E$17+1,1))-AVERAGE(OFFSET($H$3,0,0,'Données projet'!$E$17+1,1))</f>
        <v>333.16166938019586</v>
      </c>
      <c r="GF87" s="59">
        <f t="shared" si="104"/>
        <v>286.07945871455388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74.703502182382834</v>
      </c>
      <c r="GM87" s="21">
        <f>EXP(-LN(2)/25)*GM86+(1-EXP(-LN(2)/25))/(LN(2)/25)*Calculateur!GH87*Calculateur!GJ87*VLOOKUP('Données projet'!$B$17,Paramètres!$A$1:$I$89,3,0)*0.475*44/12</f>
        <v>7.2923824575199925</v>
      </c>
      <c r="GN87" s="21">
        <f>EXP(-LN(2)/2)*GN86+(1-EXP(-LN(2)/2))/(LN(2)/2)*GH87*GK87*VLOOKUP('Données projet'!$B$17,Paramètres!$A$1:$I$89,3,0)*0.475*44/12</f>
        <v>6.6210390964231356E-9</v>
      </c>
      <c r="GO87" s="21">
        <f t="shared" si="81"/>
        <v>81.995884646523862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477.9999999999996</v>
      </c>
      <c r="GV87" s="17">
        <f>GU87*VLOOKUP('Données projet'!$B$18,Paramètres!$A$1:$I$89,3,0)*VLOOKUP('Données projet'!$B$18,Paramètres!$A$1:$I$89,5,0)</f>
        <v>285.84399999999977</v>
      </c>
      <c r="GW87" s="13">
        <f t="shared" si="105"/>
        <v>68.200525419065656</v>
      </c>
      <c r="GX87" s="20">
        <f t="shared" si="82"/>
        <v>616.62754843820551</v>
      </c>
      <c r="GY87" s="59">
        <f t="shared" si="83"/>
        <v>909.96088177153888</v>
      </c>
      <c r="GZ87" s="59">
        <f ca="1">AVERAGE(OFFSET($GY$3,0,0,'Données projet'!$E$18+1,1))-AVERAGE(OFFSET($H$3,0,0,'Données projet'!$E$18+1,1))</f>
        <v>288.41846134875794</v>
      </c>
      <c r="HA87" s="59">
        <f t="shared" si="106"/>
        <v>248.93951719818972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66.344906094993988</v>
      </c>
      <c r="HH87" s="21">
        <f>EXP(-LN(2)/25)*HH86+(1-EXP(-LN(2)/25))/(LN(2)/25)*Calculateur!HC87*Calculateur!HE87*VLOOKUP('Données projet'!$B$18,Paramètres!$A$1:$I$89,3,0)*0.475*44/12</f>
        <v>6.2506135350171359</v>
      </c>
      <c r="HI87" s="21">
        <f>EXP(-LN(2)/2)*HI86+(1-EXP(-LN(2)/2))/(LN(2)/2)*HC87*HF87*VLOOKUP('Données projet'!$B$18,Paramètres!$A$1:$I$89,3,0)*0.475*44/12</f>
        <v>3.6258071242317302E-9</v>
      </c>
      <c r="HJ87" s="22">
        <f t="shared" si="84"/>
        <v>72.595519633636926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269.64423257646359</v>
      </c>
      <c r="T88" s="59">
        <f t="shared" si="88"/>
        <v>161.0819079811821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63.568507866517507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63.568507866517507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401</v>
      </c>
      <c r="AJ88" s="13">
        <f>AI88*VLOOKUP('Données projet'!$B$10,Paramètres!$A$1:$I$89,3,0)*VLOOKUP('Données projet'!$B$10,Paramètres!$A$1:$I$89,5,0)</f>
        <v>250.22399999999999</v>
      </c>
      <c r="AK88" s="13">
        <f t="shared" si="89"/>
        <v>60.633904580527918</v>
      </c>
      <c r="AL88" s="20">
        <f t="shared" si="58"/>
        <v>541.41085047775289</v>
      </c>
      <c r="AM88" s="59">
        <f t="shared" si="59"/>
        <v>834.74418381108626</v>
      </c>
      <c r="AN88" s="59">
        <f ca="1">AVERAGE(OFFSET($AM$3,0,0,'Données projet'!$E$10+1,1))-AVERAGE(OFFSET($H$3,0,0,'Données projet'!$E$10+1,1))</f>
        <v>269.77739619445515</v>
      </c>
      <c r="AO88" s="59">
        <f t="shared" si="90"/>
        <v>347.56964743629885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46.675028248268056</v>
      </c>
      <c r="AV88" s="21">
        <f>EXP(-LN(2)/25)*AV87+(1-EXP(-LN(2)/25))/(LN(2)/25)*Calculateur!AQ88*Calculateur!AS88*VLOOKUP('Données projet'!$B$10,Paramètres!$A$1:$I$89,3,0)*0.475*44/12</f>
        <v>19.966554222490636</v>
      </c>
      <c r="AW88" s="21">
        <f>EXP(-LN(2)/2)*AW87+(1-EXP(-LN(2)/2))/(LN(2)/2)*AQ88*AT88*VLOOKUP('Données projet'!$B$10,Paramètres!$A$1:$I$89,3,0)*0.475*44/12</f>
        <v>1.308572509075727E-10</v>
      </c>
      <c r="AX88" s="21">
        <f t="shared" si="60"/>
        <v>66.641582470889546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739.99999999999966</v>
      </c>
      <c r="BE88" s="13">
        <f>BD88*VLOOKUP('Données projet'!$B$11,Paramètres!$A$1:$I$89,3,0)*VLOOKUP('Données projet'!$B$11,Paramètres!$A$1:$I$89,5,0)</f>
        <v>413.65999999999985</v>
      </c>
      <c r="BF88" s="13">
        <f t="shared" si="91"/>
        <v>94.540585122244352</v>
      </c>
      <c r="BG88" s="20">
        <f t="shared" si="61"/>
        <v>885.11601908790863</v>
      </c>
      <c r="BH88" s="59">
        <f t="shared" si="62"/>
        <v>1178.4493524212419</v>
      </c>
      <c r="BI88" s="59">
        <f ca="1">AVERAGE(OFFSET($BH$3,0,0,'Données projet'!$E$11+1,1))-AVERAGE(OFFSET($H$3,0,0,'Données projet'!$E$11+1,1))</f>
        <v>490.96084572840579</v>
      </c>
      <c r="BJ88" s="59">
        <f t="shared" si="92"/>
        <v>597.91658789908263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75.271707314676391</v>
      </c>
      <c r="BQ88" s="21">
        <f>EXP(-LN(2)/25)*BQ87+(1-EXP(-LN(2)/25))/(LN(2)/25)*Calculateur!BL88*Calculateur!BN88*VLOOKUP('Données projet'!$B$11,Paramètres!$A$1:$I$89,3,0)*0.475*44/12</f>
        <v>12.575462855011233</v>
      </c>
      <c r="BR88" s="21">
        <f>EXP(-LN(2)/2)*BR87+(1-EXP(-LN(2)/2))/(LN(2)/2)*BL88*BO88*VLOOKUP('Données projet'!$B$11,Paramètres!$A$1:$I$89,3,0)*0.475*44/12</f>
        <v>4.4806492023722601E-9</v>
      </c>
      <c r="BS88" s="22">
        <f t="shared" si="63"/>
        <v>87.847170174168284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1062.9999999999995</v>
      </c>
      <c r="BZ88" s="13">
        <f>BY88*VLOOKUP('Données projet'!$B$12,Paramètres!$A$1:$I$89,3,0)*VLOOKUP('Données projet'!$B$12,Paramètres!$A$1:$I$89,5,0)</f>
        <v>483.66499999999979</v>
      </c>
      <c r="CA88" s="13">
        <f t="shared" si="93"/>
        <v>108.54647574863124</v>
      </c>
      <c r="CB88" s="20">
        <f t="shared" si="64"/>
        <v>1031.4349869288658</v>
      </c>
      <c r="CC88" s="59">
        <f t="shared" si="65"/>
        <v>1324.768320262199</v>
      </c>
      <c r="CD88" s="59">
        <f ca="1">AVERAGE(OFFSET($CC$3,0,0,'Données projet'!$E$12+1,1))-AVERAGE(OFFSET($H$3,0,0,'Données projet'!$E$12+1,1))</f>
        <v>516.24288578650703</v>
      </c>
      <c r="CE88" s="59">
        <f t="shared" si="94"/>
        <v>423.99471649102406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108.97103561356298</v>
      </c>
      <c r="CL88" s="21">
        <f>EXP(-LN(2)/25)*CL87+(1-EXP(-LN(2)/25))/(LN(2)/25)*Calculateur!CG88*Calculateur!CI88*VLOOKUP('Données projet'!$B$12,Paramètres!$A$1:$I$89,3,0)*0.475*44/12</f>
        <v>18.537112682983917</v>
      </c>
      <c r="CM88" s="21">
        <f>EXP(-LN(2)/2)*CM87+(1-EXP(-LN(2)/2))/(LN(2)/2)*CG88*CJ88*VLOOKUP('Données projet'!$B$12,Paramètres!$A$1:$I$89,3,0)*0.475*44/12</f>
        <v>7.4966475276530086E-11</v>
      </c>
      <c r="CN88" s="22">
        <f t="shared" si="66"/>
        <v>127.50814829662185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856.99999999999955</v>
      </c>
      <c r="CU88" s="17">
        <f>CT88*VLOOKUP('Données projet'!$B$13,Paramètres!$A$1:$I$89,3,0)*VLOOKUP('Données projet'!$B$13,Paramètres!$A$1:$I$89,5,0)</f>
        <v>389.93499999999977</v>
      </c>
      <c r="CV88" s="13">
        <f t="shared" si="95"/>
        <v>89.733124312965614</v>
      </c>
      <c r="CW88" s="20">
        <f t="shared" si="67"/>
        <v>835.42198317841473</v>
      </c>
      <c r="CX88" s="59">
        <f t="shared" si="68"/>
        <v>1128.7553165117481</v>
      </c>
      <c r="CY88" s="59">
        <f ca="1">AVERAGE(OFFSET($CX$3,0,0,'Données projet'!$E$13+1,1))-AVERAGE(OFFSET($H$3,0,0,'Données projet'!$E$13+1,1))</f>
        <v>404.52284278475219</v>
      </c>
      <c r="CZ88" s="59">
        <f t="shared" si="96"/>
        <v>325.2594475455378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86.876556853802526</v>
      </c>
      <c r="DG88" s="21">
        <f>EXP(-LN(2)/25)*DG87+(1-EXP(-LN(2)/25))/(LN(2)/25)*Calculateur!DB88*Calculateur!DD88*VLOOKUP('Données projet'!$B$13,Paramètres!$A$1:$I$89,3,0)*0.475*44/12</f>
        <v>10.365333296657676</v>
      </c>
      <c r="DH88" s="21">
        <f>EXP(-LN(2)/2)*DH87+(1-EXP(-LN(2)/2))/(LN(2)/2)*DB88*DE88*VLOOKUP('Données projet'!$B$13,Paramètres!$A$1:$I$89,3,0)*0.475*44/12</f>
        <v>5.0040782060025501E-9</v>
      </c>
      <c r="DI88" s="22">
        <f t="shared" si="69"/>
        <v>97.24189015546429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266.99999999999983</v>
      </c>
      <c r="DP88" s="17">
        <f>DO88*VLOOKUP('Données projet'!$B$14,Paramètres!$A$1:$I$89,3,0)*VLOOKUP('Données projet'!$B$14,Paramètres!$A$1:$I$89,5,0)</f>
        <v>287.39879999999982</v>
      </c>
      <c r="DQ88" s="13">
        <f t="shared" si="97"/>
        <v>68.528206713592894</v>
      </c>
      <c r="DR88" s="20">
        <f t="shared" si="70"/>
        <v>619.90620335950723</v>
      </c>
      <c r="DS88" s="59">
        <f t="shared" si="71"/>
        <v>913.2395366928406</v>
      </c>
      <c r="DT88" s="59">
        <f ca="1">AVERAGE(OFFSET($DS$3,0,0,'Données projet'!$E$14+1,1))-AVERAGE(OFFSET($H$3,0,0,'Données projet'!$E$14+1,1))</f>
        <v>317.76403063971492</v>
      </c>
      <c r="DU88" s="59">
        <f t="shared" si="98"/>
        <v>310.10458233575025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43.13448370706017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43.13448370706017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735.00000000000011</v>
      </c>
      <c r="EK88" s="17">
        <f>EJ88*VLOOKUP('Données projet'!$B$15,Paramètres!$A$1:$I$89,3,0)*VLOOKUP('Données projet'!$B$15,Paramètres!$A$1:$I$89,5,0)</f>
        <v>343.98</v>
      </c>
      <c r="EL88" s="13">
        <f t="shared" si="99"/>
        <v>80.321681832084693</v>
      </c>
      <c r="EM88" s="20">
        <f t="shared" si="73"/>
        <v>738.9920958575475</v>
      </c>
      <c r="EN88" s="59">
        <f t="shared" si="74"/>
        <v>1032.3254291908809</v>
      </c>
      <c r="EO88" s="59">
        <f ca="1">AVERAGE(OFFSET($EN$3,0,0,'Données projet'!$E$15+1,1))-AVERAGE(OFFSET($H$3,0,0,'Données projet'!$E$15+1,1))</f>
        <v>342.49944586217674</v>
      </c>
      <c r="EP88" s="59">
        <f t="shared" si="100"/>
        <v>282.29766600872563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106.82414501933336</v>
      </c>
      <c r="EW88" s="21">
        <f>EXP(-LN(2)/25)*EW87+(1-EXP(-LN(2)/25))/(LN(2)/25)*Calculateur!ER88*Calculateur!ET88*VLOOKUP('Données projet'!$B$15,Paramètres!$A$1:$I$89,3,0)*0.475*44/12</f>
        <v>8.7230337353690484</v>
      </c>
      <c r="EX88" s="21">
        <f>EXP(-LN(2)/2)*EX87+(1-EXP(-LN(2)/2))/(LN(2)/2)*ER88*EU88*VLOOKUP('Données projet'!$B$15,Paramètres!$A$1:$I$89,3,0)*0.475*44/12</f>
        <v>4.3619083635857604E-10</v>
      </c>
      <c r="EY88" s="22">
        <f t="shared" si="75"/>
        <v>115.54717875513859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670.99999999999977</v>
      </c>
      <c r="FF88" s="17">
        <f>FE88*VLOOKUP('Données projet'!$B$16,Paramètres!$A$1:$I$89,3,0)*VLOOKUP('Données projet'!$B$16,Paramètres!$A$1:$I$89,5,0)</f>
        <v>314.02799999999991</v>
      </c>
      <c r="FG88" s="13">
        <f t="shared" si="101"/>
        <v>74.109403804428752</v>
      </c>
      <c r="FH88" s="20">
        <f t="shared" si="76"/>
        <v>676.00597829271317</v>
      </c>
      <c r="FI88" s="59">
        <f t="shared" si="77"/>
        <v>969.33931162604654</v>
      </c>
      <c r="FJ88" s="59">
        <f ca="1">AVERAGE(OFFSET($FI$3,0,0,'Données projet'!$E$16+1,1))-AVERAGE(OFFSET($H$3,0,0,'Données projet'!$E$16+1,1))</f>
        <v>304.29617570272939</v>
      </c>
      <c r="FK88" s="59">
        <f t="shared" si="102"/>
        <v>246.20695736161576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89.904799940801425</v>
      </c>
      <c r="FR88" s="21">
        <f>EXP(-LN(2)/25)*FR87+(1-EXP(-LN(2)/25))/(LN(2)/25)*Calculateur!FM88*Calculateur!FO88*VLOOKUP('Données projet'!$B$16,Paramètres!$A$1:$I$89,3,0)*0.475*44/12</f>
        <v>8.9067862243573988</v>
      </c>
      <c r="FS88" s="21">
        <f>EXP(-LN(2)/2)*FS87+(1-EXP(-LN(2)/2))/(LN(2)/2)*FM88*FP88*VLOOKUP('Données projet'!$B$16,Paramètres!$A$1:$I$89,3,0)*0.475*44/12</f>
        <v>2.0726731084455099E-8</v>
      </c>
      <c r="FT88" s="22">
        <f t="shared" si="78"/>
        <v>98.81158618588556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543.00000000000011</v>
      </c>
      <c r="GA88" s="17">
        <f>FZ88*VLOOKUP('Données projet'!$B$17,Paramètres!$A$1:$I$89,3,0)*VLOOKUP('Données projet'!$B$17,Paramètres!$A$1:$I$89,5,0)</f>
        <v>324.71400000000011</v>
      </c>
      <c r="GB88" s="13">
        <f t="shared" si="103"/>
        <v>76.333356682914101</v>
      </c>
      <c r="GC88" s="20">
        <f t="shared" si="79"/>
        <v>698.49081288940886</v>
      </c>
      <c r="GD88" s="59">
        <f t="shared" si="80"/>
        <v>991.82414622274223</v>
      </c>
      <c r="GE88" s="59">
        <f ca="1">AVERAGE(OFFSET($GD$3,0,0,'Données projet'!$E$17+1,1))-AVERAGE(OFFSET($H$3,0,0,'Données projet'!$E$17+1,1))</f>
        <v>333.16166938019586</v>
      </c>
      <c r="GF88" s="59">
        <f t="shared" si="104"/>
        <v>286.07945871455388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73.238612069223507</v>
      </c>
      <c r="GM88" s="21">
        <f>EXP(-LN(2)/25)*GM87+(1-EXP(-LN(2)/25))/(LN(2)/25)*Calculateur!GH88*Calculateur!GJ88*VLOOKUP('Données projet'!$B$17,Paramètres!$A$1:$I$89,3,0)*0.475*44/12</f>
        <v>7.0929718757293818</v>
      </c>
      <c r="GN88" s="21">
        <f>EXP(-LN(2)/2)*GN87+(1-EXP(-LN(2)/2))/(LN(2)/2)*GH88*GK88*VLOOKUP('Données projet'!$B$17,Paramètres!$A$1:$I$89,3,0)*0.475*44/12</f>
        <v>4.6817816435820504E-9</v>
      </c>
      <c r="GO88" s="21">
        <f t="shared" si="81"/>
        <v>80.331583949634663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477.9999999999996</v>
      </c>
      <c r="GV88" s="17">
        <f>GU88*VLOOKUP('Données projet'!$B$18,Paramètres!$A$1:$I$89,3,0)*VLOOKUP('Données projet'!$B$18,Paramètres!$A$1:$I$89,5,0)</f>
        <v>285.84399999999977</v>
      </c>
      <c r="GW88" s="13">
        <f t="shared" si="105"/>
        <v>68.200525419065656</v>
      </c>
      <c r="GX88" s="20">
        <f t="shared" si="82"/>
        <v>616.62754843820551</v>
      </c>
      <c r="GY88" s="59">
        <f t="shared" si="83"/>
        <v>909.96088177153888</v>
      </c>
      <c r="GZ88" s="59">
        <f ca="1">AVERAGE(OFFSET($GY$3,0,0,'Données projet'!$E$18+1,1))-AVERAGE(OFFSET($H$3,0,0,'Données projet'!$E$18+1,1))</f>
        <v>288.41846134875794</v>
      </c>
      <c r="HA88" s="59">
        <f t="shared" si="106"/>
        <v>248.93951719818972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65.043922952868144</v>
      </c>
      <c r="HH88" s="21">
        <f>EXP(-LN(2)/25)*HH87+(1-EXP(-LN(2)/25))/(LN(2)/25)*Calculateur!HC88*Calculateur!HE88*VLOOKUP('Données projet'!$B$18,Paramètres!$A$1:$I$89,3,0)*0.475*44/12</f>
        <v>6.0796901791966125</v>
      </c>
      <c r="HI88" s="21">
        <f>EXP(-LN(2)/2)*HI87+(1-EXP(-LN(2)/2))/(LN(2)/2)*HC88*HF88*VLOOKUP('Données projet'!$B$18,Paramètres!$A$1:$I$89,3,0)*0.475*44/12</f>
        <v>2.5638328048187513E-9</v>
      </c>
      <c r="HJ88" s="22">
        <f t="shared" si="84"/>
        <v>71.123613134628599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269.64423257646359</v>
      </c>
      <c r="T89" s="59">
        <f t="shared" si="88"/>
        <v>161.0819079811821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62.321968200216382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62.321968200216382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401</v>
      </c>
      <c r="AJ89" s="13">
        <f>AI89*VLOOKUP('Données projet'!$B$10,Paramètres!$A$1:$I$89,3,0)*VLOOKUP('Données projet'!$B$10,Paramètres!$A$1:$I$89,5,0)</f>
        <v>250.22399999999999</v>
      </c>
      <c r="AK89" s="13">
        <f t="shared" si="89"/>
        <v>60.633904580527918</v>
      </c>
      <c r="AL89" s="20">
        <f t="shared" si="58"/>
        <v>541.41085047775289</v>
      </c>
      <c r="AM89" s="59">
        <f t="shared" si="59"/>
        <v>834.74418381108626</v>
      </c>
      <c r="AN89" s="59">
        <f ca="1">AVERAGE(OFFSET($AM$3,0,0,'Données projet'!$E$10+1,1))-AVERAGE(OFFSET($H$3,0,0,'Données projet'!$E$10+1,1))</f>
        <v>269.77739619445515</v>
      </c>
      <c r="AO89" s="59">
        <f t="shared" si="90"/>
        <v>347.56964743629885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45.759759413275674</v>
      </c>
      <c r="AV89" s="21">
        <f>EXP(-LN(2)/25)*AV88+(1-EXP(-LN(2)/25))/(LN(2)/25)*Calculateur!AQ89*Calculateur!AS89*VLOOKUP('Données projet'!$B$10,Paramètres!$A$1:$I$89,3,0)*0.475*44/12</f>
        <v>19.420567747281176</v>
      </c>
      <c r="AW89" s="21">
        <f>EXP(-LN(2)/2)*AW88+(1-EXP(-LN(2)/2))/(LN(2)/2)*AQ89*AT89*VLOOKUP('Données projet'!$B$10,Paramètres!$A$1:$I$89,3,0)*0.475*44/12</f>
        <v>9.2530049484174156E-11</v>
      </c>
      <c r="AX89" s="21">
        <f t="shared" si="60"/>
        <v>65.180327160649384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739.99999999999966</v>
      </c>
      <c r="BE89" s="13">
        <f>BD89*VLOOKUP('Données projet'!$B$11,Paramètres!$A$1:$I$89,3,0)*VLOOKUP('Données projet'!$B$11,Paramètres!$A$1:$I$89,5,0)</f>
        <v>413.65999999999985</v>
      </c>
      <c r="BF89" s="13">
        <f t="shared" si="91"/>
        <v>94.540585122244352</v>
      </c>
      <c r="BG89" s="20">
        <f t="shared" si="61"/>
        <v>885.11601908790863</v>
      </c>
      <c r="BH89" s="59">
        <f t="shared" si="62"/>
        <v>1178.4493524212419</v>
      </c>
      <c r="BI89" s="59">
        <f ca="1">AVERAGE(OFFSET($BH$3,0,0,'Données projet'!$E$11+1,1))-AVERAGE(OFFSET($H$3,0,0,'Données projet'!$E$11+1,1))</f>
        <v>490.96084572840579</v>
      </c>
      <c r="BJ89" s="59">
        <f t="shared" si="92"/>
        <v>597.91658789908263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73.795675045443687</v>
      </c>
      <c r="BQ89" s="21">
        <f>EXP(-LN(2)/25)*BQ88+(1-EXP(-LN(2)/25))/(LN(2)/25)*Calculateur!BL89*Calculateur!BN89*VLOOKUP('Données projet'!$B$11,Paramètres!$A$1:$I$89,3,0)*0.475*44/12</f>
        <v>12.231586161926101</v>
      </c>
      <c r="BR89" s="21">
        <f>EXP(-LN(2)/2)*BR88+(1-EXP(-LN(2)/2))/(LN(2)/2)*BL89*BO89*VLOOKUP('Données projet'!$B$11,Paramètres!$A$1:$I$89,3,0)*0.475*44/12</f>
        <v>3.1682974351155205E-9</v>
      </c>
      <c r="BS89" s="22">
        <f t="shared" si="63"/>
        <v>86.027261210538086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1062.9999999999995</v>
      </c>
      <c r="BZ89" s="13">
        <f>BY89*VLOOKUP('Données projet'!$B$12,Paramètres!$A$1:$I$89,3,0)*VLOOKUP('Données projet'!$B$12,Paramètres!$A$1:$I$89,5,0)</f>
        <v>483.66499999999979</v>
      </c>
      <c r="CA89" s="13">
        <f t="shared" si="93"/>
        <v>108.54647574863124</v>
      </c>
      <c r="CB89" s="20">
        <f t="shared" si="64"/>
        <v>1031.4349869288658</v>
      </c>
      <c r="CC89" s="59">
        <f t="shared" si="65"/>
        <v>1324.768320262199</v>
      </c>
      <c r="CD89" s="59">
        <f ca="1">AVERAGE(OFFSET($CC$3,0,0,'Données projet'!$E$12+1,1))-AVERAGE(OFFSET($H$3,0,0,'Données projet'!$E$12+1,1))</f>
        <v>516.24288578650703</v>
      </c>
      <c r="CE89" s="59">
        <f t="shared" si="94"/>
        <v>423.99471649102406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106.83418007094978</v>
      </c>
      <c r="CL89" s="21">
        <f>EXP(-LN(2)/25)*CL88+(1-EXP(-LN(2)/25))/(LN(2)/25)*Calculateur!CG89*Calculateur!CI89*VLOOKUP('Données projet'!$B$12,Paramètres!$A$1:$I$89,3,0)*0.475*44/12</f>
        <v>18.030214361843331</v>
      </c>
      <c r="CM89" s="21">
        <f>EXP(-LN(2)/2)*CM88+(1-EXP(-LN(2)/2))/(LN(2)/2)*CG89*CJ89*VLOOKUP('Données projet'!$B$12,Paramètres!$A$1:$I$89,3,0)*0.475*44/12</f>
        <v>5.3009303029688085E-11</v>
      </c>
      <c r="CN89" s="22">
        <f t="shared" si="66"/>
        <v>124.86439443284613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856.99999999999955</v>
      </c>
      <c r="CU89" s="17">
        <f>CT89*VLOOKUP('Données projet'!$B$13,Paramètres!$A$1:$I$89,3,0)*VLOOKUP('Données projet'!$B$13,Paramètres!$A$1:$I$89,5,0)</f>
        <v>389.93499999999977</v>
      </c>
      <c r="CV89" s="13">
        <f t="shared" si="95"/>
        <v>89.733124312965614</v>
      </c>
      <c r="CW89" s="20">
        <f t="shared" si="67"/>
        <v>835.42198317841473</v>
      </c>
      <c r="CX89" s="59">
        <f t="shared" si="68"/>
        <v>1128.7553165117481</v>
      </c>
      <c r="CY89" s="59">
        <f ca="1">AVERAGE(OFFSET($CX$3,0,0,'Données projet'!$E$13+1,1))-AVERAGE(OFFSET($H$3,0,0,'Données projet'!$E$13+1,1))</f>
        <v>404.52284278475219</v>
      </c>
      <c r="CZ89" s="59">
        <f t="shared" si="96"/>
        <v>325.2594475455378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85.172960563366871</v>
      </c>
      <c r="DG89" s="21">
        <f>EXP(-LN(2)/25)*DG88+(1-EXP(-LN(2)/25))/(LN(2)/25)*Calculateur!DB89*Calculateur!DD89*VLOOKUP('Données projet'!$B$13,Paramètres!$A$1:$I$89,3,0)*0.475*44/12</f>
        <v>10.081892712571383</v>
      </c>
      <c r="DH89" s="21">
        <f>EXP(-LN(2)/2)*DH88+(1-EXP(-LN(2)/2))/(LN(2)/2)*DB89*DE89*VLOOKUP('Données projet'!$B$13,Paramètres!$A$1:$I$89,3,0)*0.475*44/12</f>
        <v>3.5384176330522165E-9</v>
      </c>
      <c r="DI89" s="22">
        <f t="shared" si="69"/>
        <v>95.254853279476677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266.99999999999983</v>
      </c>
      <c r="DP89" s="17">
        <f>DO89*VLOOKUP('Données projet'!$B$14,Paramètres!$A$1:$I$89,3,0)*VLOOKUP('Données projet'!$B$14,Paramètres!$A$1:$I$89,5,0)</f>
        <v>287.39879999999982</v>
      </c>
      <c r="DQ89" s="13">
        <f t="shared" si="97"/>
        <v>68.528206713592894</v>
      </c>
      <c r="DR89" s="20">
        <f t="shared" si="70"/>
        <v>619.90620335950723</v>
      </c>
      <c r="DS89" s="59">
        <f t="shared" si="71"/>
        <v>913.2395366928406</v>
      </c>
      <c r="DT89" s="59">
        <f ca="1">AVERAGE(OFFSET($DS$3,0,0,'Données projet'!$E$14+1,1))-AVERAGE(OFFSET($H$3,0,0,'Données projet'!$E$14+1,1))</f>
        <v>317.76403063971492</v>
      </c>
      <c r="DU89" s="59">
        <f t="shared" si="98"/>
        <v>310.10458233575025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42.288642791001941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42.288642791001941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735.00000000000011</v>
      </c>
      <c r="EK89" s="17">
        <f>EJ89*VLOOKUP('Données projet'!$B$15,Paramètres!$A$1:$I$89,3,0)*VLOOKUP('Données projet'!$B$15,Paramètres!$A$1:$I$89,5,0)</f>
        <v>343.98</v>
      </c>
      <c r="EL89" s="13">
        <f t="shared" si="99"/>
        <v>80.321681832084693</v>
      </c>
      <c r="EM89" s="20">
        <f t="shared" si="73"/>
        <v>738.9920958575475</v>
      </c>
      <c r="EN89" s="59">
        <f t="shared" si="74"/>
        <v>1032.3254291908809</v>
      </c>
      <c r="EO89" s="59">
        <f ca="1">AVERAGE(OFFSET($EN$3,0,0,'Données projet'!$E$15+1,1))-AVERAGE(OFFSET($H$3,0,0,'Données projet'!$E$15+1,1))</f>
        <v>342.49944586217674</v>
      </c>
      <c r="EP89" s="59">
        <f t="shared" si="100"/>
        <v>282.29766600872563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104.72938869179904</v>
      </c>
      <c r="EW89" s="21">
        <f>EXP(-LN(2)/25)*EW88+(1-EXP(-LN(2)/25))/(LN(2)/25)*Calculateur!ER89*Calculateur!ET89*VLOOKUP('Données projet'!$B$15,Paramètres!$A$1:$I$89,3,0)*0.475*44/12</f>
        <v>8.4845019191509738</v>
      </c>
      <c r="EX89" s="21">
        <f>EXP(-LN(2)/2)*EX88+(1-EXP(-LN(2)/2))/(LN(2)/2)*ER89*EU89*VLOOKUP('Données projet'!$B$15,Paramètres!$A$1:$I$89,3,0)*0.475*44/12</f>
        <v>3.0843349828058078E-10</v>
      </c>
      <c r="EY89" s="22">
        <f t="shared" si="75"/>
        <v>113.21389061125845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670.99999999999977</v>
      </c>
      <c r="FF89" s="17">
        <f>FE89*VLOOKUP('Données projet'!$B$16,Paramètres!$A$1:$I$89,3,0)*VLOOKUP('Données projet'!$B$16,Paramètres!$A$1:$I$89,5,0)</f>
        <v>314.02799999999991</v>
      </c>
      <c r="FG89" s="13">
        <f t="shared" si="101"/>
        <v>74.109403804428752</v>
      </c>
      <c r="FH89" s="20">
        <f t="shared" si="76"/>
        <v>676.00597829271317</v>
      </c>
      <c r="FI89" s="59">
        <f t="shared" si="77"/>
        <v>969.33931162604654</v>
      </c>
      <c r="FJ89" s="59">
        <f ca="1">AVERAGE(OFFSET($FI$3,0,0,'Données projet'!$E$16+1,1))-AVERAGE(OFFSET($H$3,0,0,'Données projet'!$E$16+1,1))</f>
        <v>304.29617570272939</v>
      </c>
      <c r="FK89" s="59">
        <f t="shared" si="102"/>
        <v>246.20695736161576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88.14182165047562</v>
      </c>
      <c r="FR89" s="21">
        <f>EXP(-LN(2)/25)*FR88+(1-EXP(-LN(2)/25))/(LN(2)/25)*Calculateur!FM89*Calculateur!FO89*VLOOKUP('Données projet'!$B$16,Paramètres!$A$1:$I$89,3,0)*0.475*44/12</f>
        <v>8.6632296866648151</v>
      </c>
      <c r="FS89" s="21">
        <f>EXP(-LN(2)/2)*FS88+(1-EXP(-LN(2)/2))/(LN(2)/2)*FM89*FP89*VLOOKUP('Données projet'!$B$16,Paramètres!$A$1:$I$89,3,0)*0.475*44/12</f>
        <v>1.4656012101648205E-8</v>
      </c>
      <c r="FT89" s="22">
        <f t="shared" si="78"/>
        <v>96.80505135179645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543.00000000000011</v>
      </c>
      <c r="GA89" s="17">
        <f>FZ89*VLOOKUP('Données projet'!$B$17,Paramètres!$A$1:$I$89,3,0)*VLOOKUP('Données projet'!$B$17,Paramètres!$A$1:$I$89,5,0)</f>
        <v>324.71400000000011</v>
      </c>
      <c r="GB89" s="13">
        <f t="shared" si="103"/>
        <v>76.333356682914101</v>
      </c>
      <c r="GC89" s="20">
        <f t="shared" si="79"/>
        <v>698.49081288940886</v>
      </c>
      <c r="GD89" s="59">
        <f t="shared" si="80"/>
        <v>991.82414622274223</v>
      </c>
      <c r="GE89" s="59">
        <f ca="1">AVERAGE(OFFSET($GD$3,0,0,'Données projet'!$E$17+1,1))-AVERAGE(OFFSET($H$3,0,0,'Données projet'!$E$17+1,1))</f>
        <v>333.16166938019586</v>
      </c>
      <c r="GF89" s="59">
        <f t="shared" si="104"/>
        <v>286.07945871455388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71.802447557688481</v>
      </c>
      <c r="GM89" s="21">
        <f>EXP(-LN(2)/25)*GM88+(1-EXP(-LN(2)/25))/(LN(2)/25)*Calculateur!GH89*Calculateur!GJ89*VLOOKUP('Données projet'!$B$17,Paramètres!$A$1:$I$89,3,0)*0.475*44/12</f>
        <v>6.8990141867843819</v>
      </c>
      <c r="GN89" s="21">
        <f>EXP(-LN(2)/2)*GN88+(1-EXP(-LN(2)/2))/(LN(2)/2)*GH89*GK89*VLOOKUP('Données projet'!$B$17,Paramètres!$A$1:$I$89,3,0)*0.475*44/12</f>
        <v>3.3105195482115678E-9</v>
      </c>
      <c r="GO89" s="21">
        <f t="shared" si="81"/>
        <v>78.701461747783384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477.9999999999996</v>
      </c>
      <c r="GV89" s="17">
        <f>GU89*VLOOKUP('Données projet'!$B$18,Paramètres!$A$1:$I$89,3,0)*VLOOKUP('Données projet'!$B$18,Paramètres!$A$1:$I$89,5,0)</f>
        <v>285.84399999999977</v>
      </c>
      <c r="GW89" s="13">
        <f t="shared" si="105"/>
        <v>68.200525419065656</v>
      </c>
      <c r="GX89" s="20">
        <f t="shared" si="82"/>
        <v>616.62754843820551</v>
      </c>
      <c r="GY89" s="59">
        <f t="shared" si="83"/>
        <v>909.96088177153888</v>
      </c>
      <c r="GZ89" s="59">
        <f ca="1">AVERAGE(OFFSET($GY$3,0,0,'Données projet'!$E$18+1,1))-AVERAGE(OFFSET($H$3,0,0,'Données projet'!$E$18+1,1))</f>
        <v>288.41846134875794</v>
      </c>
      <c r="HA89" s="59">
        <f t="shared" si="106"/>
        <v>248.93951719818972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63.768451296638027</v>
      </c>
      <c r="HH89" s="21">
        <f>EXP(-LN(2)/25)*HH88+(1-EXP(-LN(2)/25))/(LN(2)/25)*Calculateur!HC89*Calculateur!HE89*VLOOKUP('Données projet'!$B$18,Paramètres!$A$1:$I$89,3,0)*0.475*44/12</f>
        <v>5.9134407315294695</v>
      </c>
      <c r="HI89" s="21">
        <f>EXP(-LN(2)/2)*HI88+(1-EXP(-LN(2)/2))/(LN(2)/2)*HC89*HF89*VLOOKUP('Données projet'!$B$18,Paramètres!$A$1:$I$89,3,0)*0.475*44/12</f>
        <v>1.8129035621158653E-9</v>
      </c>
      <c r="HJ89" s="22">
        <f t="shared" si="84"/>
        <v>69.681892029980403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269.64423257646359</v>
      </c>
      <c r="T90" s="59">
        <f t="shared" si="88"/>
        <v>161.0819079811821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61.099872416457302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61.099872416457302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401</v>
      </c>
      <c r="AJ90" s="13">
        <f>AI90*VLOOKUP('Données projet'!$B$10,Paramètres!$A$1:$I$89,3,0)*VLOOKUP('Données projet'!$B$10,Paramètres!$A$1:$I$89,5,0)</f>
        <v>250.22399999999999</v>
      </c>
      <c r="AK90" s="13">
        <f t="shared" si="89"/>
        <v>60.633904580527918</v>
      </c>
      <c r="AL90" s="20">
        <f t="shared" si="58"/>
        <v>541.41085047775289</v>
      </c>
      <c r="AM90" s="59">
        <f t="shared" si="59"/>
        <v>834.74418381108626</v>
      </c>
      <c r="AN90" s="59">
        <f ca="1">AVERAGE(OFFSET($AM$3,0,0,'Données projet'!$E$10+1,1))-AVERAGE(OFFSET($H$3,0,0,'Données projet'!$E$10+1,1))</f>
        <v>269.77739619445515</v>
      </c>
      <c r="AO90" s="59">
        <f t="shared" si="90"/>
        <v>347.56964743629885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44.862438441878631</v>
      </c>
      <c r="AV90" s="21">
        <f>EXP(-LN(2)/25)*AV89+(1-EXP(-LN(2)/25))/(LN(2)/25)*Calculateur!AQ90*Calculateur!AS90*VLOOKUP('Données projet'!$B$10,Paramètres!$A$1:$I$89,3,0)*0.475*44/12</f>
        <v>18.889511300948499</v>
      </c>
      <c r="AW90" s="21">
        <f>EXP(-LN(2)/2)*AW89+(1-EXP(-LN(2)/2))/(LN(2)/2)*AQ90*AT90*VLOOKUP('Données projet'!$B$10,Paramètres!$A$1:$I$89,3,0)*0.475*44/12</f>
        <v>6.5428625453786348E-11</v>
      </c>
      <c r="AX90" s="21">
        <f t="shared" si="60"/>
        <v>63.751949742892556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739.99999999999966</v>
      </c>
      <c r="BE90" s="13">
        <f>BD90*VLOOKUP('Données projet'!$B$11,Paramètres!$A$1:$I$89,3,0)*VLOOKUP('Données projet'!$B$11,Paramètres!$A$1:$I$89,5,0)</f>
        <v>413.65999999999985</v>
      </c>
      <c r="BF90" s="13">
        <f t="shared" si="91"/>
        <v>94.540585122244352</v>
      </c>
      <c r="BG90" s="20">
        <f t="shared" si="61"/>
        <v>885.11601908790863</v>
      </c>
      <c r="BH90" s="59">
        <f t="shared" si="62"/>
        <v>1178.4493524212419</v>
      </c>
      <c r="BI90" s="59">
        <f ca="1">AVERAGE(OFFSET($BH$3,0,0,'Données projet'!$E$11+1,1))-AVERAGE(OFFSET($H$3,0,0,'Données projet'!$E$11+1,1))</f>
        <v>490.96084572840579</v>
      </c>
      <c r="BJ90" s="59">
        <f t="shared" si="92"/>
        <v>597.91658789908263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72.348586868719849</v>
      </c>
      <c r="BQ90" s="21">
        <f>EXP(-LN(2)/25)*BQ89+(1-EXP(-LN(2)/25))/(LN(2)/25)*Calculateur!BL90*Calculateur!BN90*VLOOKUP('Données projet'!$B$11,Paramètres!$A$1:$I$89,3,0)*0.475*44/12</f>
        <v>11.897112795097071</v>
      </c>
      <c r="BR90" s="21">
        <f>EXP(-LN(2)/2)*BR89+(1-EXP(-LN(2)/2))/(LN(2)/2)*BL90*BO90*VLOOKUP('Données projet'!$B$11,Paramètres!$A$1:$I$89,3,0)*0.475*44/12</f>
        <v>2.24032460118613E-9</v>
      </c>
      <c r="BS90" s="22">
        <f t="shared" si="63"/>
        <v>84.245699666057249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1062.9999999999995</v>
      </c>
      <c r="BZ90" s="13">
        <f>BY90*VLOOKUP('Données projet'!$B$12,Paramètres!$A$1:$I$89,3,0)*VLOOKUP('Données projet'!$B$12,Paramètres!$A$1:$I$89,5,0)</f>
        <v>483.66499999999979</v>
      </c>
      <c r="CA90" s="13">
        <f t="shared" si="93"/>
        <v>108.54647574863124</v>
      </c>
      <c r="CB90" s="20">
        <f t="shared" si="64"/>
        <v>1031.4349869288658</v>
      </c>
      <c r="CC90" s="59">
        <f t="shared" si="65"/>
        <v>1324.768320262199</v>
      </c>
      <c r="CD90" s="59">
        <f ca="1">AVERAGE(OFFSET($CC$3,0,0,'Données projet'!$E$12+1,1))-AVERAGE(OFFSET($H$3,0,0,'Données projet'!$E$12+1,1))</f>
        <v>516.24288578650703</v>
      </c>
      <c r="CE90" s="59">
        <f t="shared" si="94"/>
        <v>423.99471649102406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104.73922696217404</v>
      </c>
      <c r="CL90" s="21">
        <f>EXP(-LN(2)/25)*CL89+(1-EXP(-LN(2)/25))/(LN(2)/25)*Calculateur!CG90*Calculateur!CI90*VLOOKUP('Données projet'!$B$12,Paramètres!$A$1:$I$89,3,0)*0.475*44/12</f>
        <v>17.537177201950961</v>
      </c>
      <c r="CM90" s="21">
        <f>EXP(-LN(2)/2)*CM89+(1-EXP(-LN(2)/2))/(LN(2)/2)*CG90*CJ90*VLOOKUP('Données projet'!$B$12,Paramètres!$A$1:$I$89,3,0)*0.475*44/12</f>
        <v>3.7483237638265043E-11</v>
      </c>
      <c r="CN90" s="22">
        <f t="shared" si="66"/>
        <v>122.2764041641625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856.99999999999955</v>
      </c>
      <c r="CU90" s="17">
        <f>CT90*VLOOKUP('Données projet'!$B$13,Paramètres!$A$1:$I$89,3,0)*VLOOKUP('Données projet'!$B$13,Paramètres!$A$1:$I$89,5,0)</f>
        <v>389.93499999999977</v>
      </c>
      <c r="CV90" s="13">
        <f t="shared" si="95"/>
        <v>89.733124312965614</v>
      </c>
      <c r="CW90" s="20">
        <f t="shared" si="67"/>
        <v>835.42198317841473</v>
      </c>
      <c r="CX90" s="59">
        <f t="shared" si="68"/>
        <v>1128.7553165117481</v>
      </c>
      <c r="CY90" s="59">
        <f ca="1">AVERAGE(OFFSET($CX$3,0,0,'Données projet'!$E$13+1,1))-AVERAGE(OFFSET($H$3,0,0,'Données projet'!$E$13+1,1))</f>
        <v>404.52284278475219</v>
      </c>
      <c r="CZ90" s="59">
        <f t="shared" si="96"/>
        <v>325.2594475455378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83.502770757095519</v>
      </c>
      <c r="DG90" s="21">
        <f>EXP(-LN(2)/25)*DG89+(1-EXP(-LN(2)/25))/(LN(2)/25)*Calculateur!DB90*Calculateur!DD90*VLOOKUP('Données projet'!$B$13,Paramètres!$A$1:$I$89,3,0)*0.475*44/12</f>
        <v>9.8062028261624228</v>
      </c>
      <c r="DH90" s="21">
        <f>EXP(-LN(2)/2)*DH89+(1-EXP(-LN(2)/2))/(LN(2)/2)*DB90*DE90*VLOOKUP('Données projet'!$B$13,Paramètres!$A$1:$I$89,3,0)*0.475*44/12</f>
        <v>2.502039103001275E-9</v>
      </c>
      <c r="DI90" s="22">
        <f t="shared" si="69"/>
        <v>93.308973585759972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266.99999999999983</v>
      </c>
      <c r="DP90" s="17">
        <f>DO90*VLOOKUP('Données projet'!$B$14,Paramètres!$A$1:$I$89,3,0)*VLOOKUP('Données projet'!$B$14,Paramètres!$A$1:$I$89,5,0)</f>
        <v>287.39879999999982</v>
      </c>
      <c r="DQ90" s="13">
        <f t="shared" si="97"/>
        <v>68.528206713592894</v>
      </c>
      <c r="DR90" s="20">
        <f t="shared" si="70"/>
        <v>619.90620335950723</v>
      </c>
      <c r="DS90" s="59">
        <f t="shared" si="71"/>
        <v>913.2395366928406</v>
      </c>
      <c r="DT90" s="59">
        <f ca="1">AVERAGE(OFFSET($DS$3,0,0,'Données projet'!$E$14+1,1))-AVERAGE(OFFSET($H$3,0,0,'Données projet'!$E$14+1,1))</f>
        <v>317.76403063971492</v>
      </c>
      <c r="DU90" s="59">
        <f t="shared" si="98"/>
        <v>310.10458233575025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41.459388299395599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41.459388299395599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735.00000000000011</v>
      </c>
      <c r="EK90" s="17">
        <f>EJ90*VLOOKUP('Données projet'!$B$15,Paramètres!$A$1:$I$89,3,0)*VLOOKUP('Données projet'!$B$15,Paramètres!$A$1:$I$89,5,0)</f>
        <v>343.98</v>
      </c>
      <c r="EL90" s="13">
        <f t="shared" si="99"/>
        <v>80.321681832084693</v>
      </c>
      <c r="EM90" s="20">
        <f t="shared" si="73"/>
        <v>738.9920958575475</v>
      </c>
      <c r="EN90" s="59">
        <f t="shared" si="74"/>
        <v>1032.3254291908809</v>
      </c>
      <c r="EO90" s="59">
        <f ca="1">AVERAGE(OFFSET($EN$3,0,0,'Données projet'!$E$15+1,1))-AVERAGE(OFFSET($H$3,0,0,'Données projet'!$E$15+1,1))</f>
        <v>342.49944586217674</v>
      </c>
      <c r="EP90" s="59">
        <f t="shared" si="100"/>
        <v>282.29766600872563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102.67570925817247</v>
      </c>
      <c r="EW90" s="21">
        <f>EXP(-LN(2)/25)*EW89+(1-EXP(-LN(2)/25))/(LN(2)/25)*Calculateur!ER90*Calculateur!ET90*VLOOKUP('Données projet'!$B$15,Paramètres!$A$1:$I$89,3,0)*0.475*44/12</f>
        <v>8.2524927679912263</v>
      </c>
      <c r="EX90" s="21">
        <f>EXP(-LN(2)/2)*EX89+(1-EXP(-LN(2)/2))/(LN(2)/2)*ER90*EU90*VLOOKUP('Données projet'!$B$15,Paramètres!$A$1:$I$89,3,0)*0.475*44/12</f>
        <v>2.1809541817928802E-10</v>
      </c>
      <c r="EY90" s="22">
        <f t="shared" si="75"/>
        <v>110.9282020263818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670.99999999999977</v>
      </c>
      <c r="FF90" s="17">
        <f>FE90*VLOOKUP('Données projet'!$B$16,Paramètres!$A$1:$I$89,3,0)*VLOOKUP('Données projet'!$B$16,Paramètres!$A$1:$I$89,5,0)</f>
        <v>314.02799999999991</v>
      </c>
      <c r="FG90" s="13">
        <f t="shared" si="101"/>
        <v>74.109403804428752</v>
      </c>
      <c r="FH90" s="20">
        <f t="shared" si="76"/>
        <v>676.00597829271317</v>
      </c>
      <c r="FI90" s="59">
        <f t="shared" si="77"/>
        <v>969.33931162604654</v>
      </c>
      <c r="FJ90" s="59">
        <f ca="1">AVERAGE(OFFSET($FI$3,0,0,'Données projet'!$E$16+1,1))-AVERAGE(OFFSET($H$3,0,0,'Données projet'!$E$16+1,1))</f>
        <v>304.29617570272939</v>
      </c>
      <c r="FK90" s="59">
        <f t="shared" si="102"/>
        <v>246.20695736161576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86.413414289112524</v>
      </c>
      <c r="FR90" s="21">
        <f>EXP(-LN(2)/25)*FR89+(1-EXP(-LN(2)/25))/(LN(2)/25)*Calculateur!FM90*Calculateur!FO90*VLOOKUP('Données projet'!$B$16,Paramètres!$A$1:$I$89,3,0)*0.475*44/12</f>
        <v>8.4263332153035169</v>
      </c>
      <c r="FS90" s="21">
        <f>EXP(-LN(2)/2)*FS89+(1-EXP(-LN(2)/2))/(LN(2)/2)*FM90*FP90*VLOOKUP('Données projet'!$B$16,Paramètres!$A$1:$I$89,3,0)*0.475*44/12</f>
        <v>1.0363365542227551E-8</v>
      </c>
      <c r="FT90" s="22">
        <f t="shared" si="78"/>
        <v>94.839747514779404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543.00000000000011</v>
      </c>
      <c r="GA90" s="17">
        <f>FZ90*VLOOKUP('Données projet'!$B$17,Paramètres!$A$1:$I$89,3,0)*VLOOKUP('Données projet'!$B$17,Paramètres!$A$1:$I$89,5,0)</f>
        <v>324.71400000000011</v>
      </c>
      <c r="GB90" s="13">
        <f t="shared" si="103"/>
        <v>76.333356682914101</v>
      </c>
      <c r="GC90" s="20">
        <f t="shared" si="79"/>
        <v>698.49081288940886</v>
      </c>
      <c r="GD90" s="59">
        <f t="shared" si="80"/>
        <v>991.82414622274223</v>
      </c>
      <c r="GE90" s="59">
        <f ca="1">AVERAGE(OFFSET($GD$3,0,0,'Données projet'!$E$17+1,1))-AVERAGE(OFFSET($H$3,0,0,'Données projet'!$E$17+1,1))</f>
        <v>333.16166938019586</v>
      </c>
      <c r="GF90" s="59">
        <f t="shared" si="104"/>
        <v>286.07945871455388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70.394445356250813</v>
      </c>
      <c r="GM90" s="21">
        <f>EXP(-LN(2)/25)*GM89+(1-EXP(-LN(2)/25))/(LN(2)/25)*Calculateur!GH90*Calculateur!GJ90*VLOOKUP('Données projet'!$B$17,Paramètres!$A$1:$I$89,3,0)*0.475*44/12</f>
        <v>6.7103602810433749</v>
      </c>
      <c r="GN90" s="21">
        <f>EXP(-LN(2)/2)*GN89+(1-EXP(-LN(2)/2))/(LN(2)/2)*GH90*GK90*VLOOKUP('Données projet'!$B$17,Paramètres!$A$1:$I$89,3,0)*0.475*44/12</f>
        <v>2.3408908217910252E-9</v>
      </c>
      <c r="GO90" s="21">
        <f t="shared" si="81"/>
        <v>77.104805639635089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477.9999999999996</v>
      </c>
      <c r="GV90" s="17">
        <f>GU90*VLOOKUP('Données projet'!$B$18,Paramètres!$A$1:$I$89,3,0)*VLOOKUP('Données projet'!$B$18,Paramètres!$A$1:$I$89,5,0)</f>
        <v>285.84399999999977</v>
      </c>
      <c r="GW90" s="13">
        <f t="shared" si="105"/>
        <v>68.200525419065656</v>
      </c>
      <c r="GX90" s="20">
        <f t="shared" si="82"/>
        <v>616.62754843820551</v>
      </c>
      <c r="GY90" s="59">
        <f t="shared" si="83"/>
        <v>909.96088177153888</v>
      </c>
      <c r="GZ90" s="59">
        <f ca="1">AVERAGE(OFFSET($GY$3,0,0,'Données projet'!$E$18+1,1))-AVERAGE(OFFSET($H$3,0,0,'Données projet'!$E$18+1,1))</f>
        <v>288.41846134875794</v>
      </c>
      <c r="HA90" s="59">
        <f t="shared" si="106"/>
        <v>248.93951719818972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62.517990861625691</v>
      </c>
      <c r="HH90" s="21">
        <f>EXP(-LN(2)/25)*HH89+(1-EXP(-LN(2)/25))/(LN(2)/25)*Calculateur!HC90*Calculateur!HE90*VLOOKUP('Données projet'!$B$18,Paramètres!$A$1:$I$89,3,0)*0.475*44/12</f>
        <v>5.7517373837514638</v>
      </c>
      <c r="HI90" s="21">
        <f>EXP(-LN(2)/2)*HI89+(1-EXP(-LN(2)/2))/(LN(2)/2)*HC90*HF90*VLOOKUP('Données projet'!$B$18,Paramètres!$A$1:$I$89,3,0)*0.475*44/12</f>
        <v>1.2819164024093759E-9</v>
      </c>
      <c r="HJ90" s="22">
        <f t="shared" si="84"/>
        <v>68.269728246659071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269.64423257646359</v>
      </c>
      <c r="T91" s="59">
        <f t="shared" si="88"/>
        <v>161.0819079811821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59.901741185612913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59.901741185612913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401</v>
      </c>
      <c r="AJ91" s="13">
        <f>AI91*VLOOKUP('Données projet'!$B$10,Paramètres!$A$1:$I$89,3,0)*VLOOKUP('Données projet'!$B$10,Paramètres!$A$1:$I$89,5,0)</f>
        <v>250.22399999999999</v>
      </c>
      <c r="AK91" s="13">
        <f t="shared" si="89"/>
        <v>60.633904580527918</v>
      </c>
      <c r="AL91" s="20">
        <f t="shared" si="58"/>
        <v>541.41085047775289</v>
      </c>
      <c r="AM91" s="59">
        <f t="shared" si="59"/>
        <v>834.74418381108626</v>
      </c>
      <c r="AN91" s="59">
        <f ca="1">AVERAGE(OFFSET($AM$3,0,0,'Données projet'!$E$10+1,1))-AVERAGE(OFFSET($H$3,0,0,'Données projet'!$E$10+1,1))</f>
        <v>269.77739619445515</v>
      </c>
      <c r="AO91" s="59">
        <f t="shared" si="90"/>
        <v>347.56964743629885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43.982713387418933</v>
      </c>
      <c r="AV91" s="21">
        <f>EXP(-LN(2)/25)*AV90+(1-EXP(-LN(2)/25))/(LN(2)/25)*Calculateur!AQ91*Calculateur!AS91*VLOOKUP('Données projet'!$B$10,Paramètres!$A$1:$I$89,3,0)*0.475*44/12</f>
        <v>18.372976621067835</v>
      </c>
      <c r="AW91" s="21">
        <f>EXP(-LN(2)/2)*AW90+(1-EXP(-LN(2)/2))/(LN(2)/2)*AQ91*AT91*VLOOKUP('Données projet'!$B$10,Paramètres!$A$1:$I$89,3,0)*0.475*44/12</f>
        <v>4.6265024742087078E-11</v>
      </c>
      <c r="AX91" s="21">
        <f t="shared" si="60"/>
        <v>62.355690008533031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739.99999999999966</v>
      </c>
      <c r="BE91" s="13">
        <f>BD91*VLOOKUP('Données projet'!$B$11,Paramètres!$A$1:$I$89,3,0)*VLOOKUP('Données projet'!$B$11,Paramètres!$A$1:$I$89,5,0)</f>
        <v>413.65999999999985</v>
      </c>
      <c r="BF91" s="13">
        <f t="shared" si="91"/>
        <v>94.540585122244352</v>
      </c>
      <c r="BG91" s="20">
        <f t="shared" si="61"/>
        <v>885.11601908790863</v>
      </c>
      <c r="BH91" s="59">
        <f t="shared" si="62"/>
        <v>1178.4493524212419</v>
      </c>
      <c r="BI91" s="59">
        <f ca="1">AVERAGE(OFFSET($BH$3,0,0,'Données projet'!$E$11+1,1))-AVERAGE(OFFSET($H$3,0,0,'Données projet'!$E$11+1,1))</f>
        <v>490.96084572840579</v>
      </c>
      <c r="BJ91" s="59">
        <f t="shared" si="92"/>
        <v>597.91658789908263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70.929875208504939</v>
      </c>
      <c r="BQ91" s="21">
        <f>EXP(-LN(2)/25)*BQ90+(1-EXP(-LN(2)/25))/(LN(2)/25)*Calculateur!BL91*Calculateur!BN91*VLOOKUP('Données projet'!$B$11,Paramètres!$A$1:$I$89,3,0)*0.475*44/12</f>
        <v>11.57178562007317</v>
      </c>
      <c r="BR91" s="21">
        <f>EXP(-LN(2)/2)*BR90+(1-EXP(-LN(2)/2))/(LN(2)/2)*BL91*BO91*VLOOKUP('Données projet'!$B$11,Paramètres!$A$1:$I$89,3,0)*0.475*44/12</f>
        <v>1.5841487175577602E-9</v>
      </c>
      <c r="BS91" s="22">
        <f t="shared" si="63"/>
        <v>82.501660830162265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1062.9999999999995</v>
      </c>
      <c r="BZ91" s="13">
        <f>BY91*VLOOKUP('Données projet'!$B$12,Paramètres!$A$1:$I$89,3,0)*VLOOKUP('Données projet'!$B$12,Paramètres!$A$1:$I$89,5,0)</f>
        <v>483.66499999999979</v>
      </c>
      <c r="CA91" s="13">
        <f t="shared" si="93"/>
        <v>108.54647574863124</v>
      </c>
      <c r="CB91" s="20">
        <f t="shared" si="64"/>
        <v>1031.4349869288658</v>
      </c>
      <c r="CC91" s="59">
        <f t="shared" si="65"/>
        <v>1324.768320262199</v>
      </c>
      <c r="CD91" s="59">
        <f ca="1">AVERAGE(OFFSET($CC$3,0,0,'Données projet'!$E$12+1,1))-AVERAGE(OFFSET($H$3,0,0,'Données projet'!$E$12+1,1))</f>
        <v>516.24288578650703</v>
      </c>
      <c r="CE91" s="59">
        <f t="shared" si="94"/>
        <v>423.99471649102406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102.68535460606617</v>
      </c>
      <c r="CL91" s="21">
        <f>EXP(-LN(2)/25)*CL90+(1-EXP(-LN(2)/25))/(LN(2)/25)*Calculateur!CG91*Calculateur!CI91*VLOOKUP('Données projet'!$B$12,Paramètres!$A$1:$I$89,3,0)*0.475*44/12</f>
        <v>17.057622169123544</v>
      </c>
      <c r="CM91" s="21">
        <f>EXP(-LN(2)/2)*CM90+(1-EXP(-LN(2)/2))/(LN(2)/2)*CG91*CJ91*VLOOKUP('Données projet'!$B$12,Paramètres!$A$1:$I$89,3,0)*0.475*44/12</f>
        <v>2.6504651514844043E-11</v>
      </c>
      <c r="CN91" s="22">
        <f t="shared" si="66"/>
        <v>119.74297677521622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856.99999999999955</v>
      </c>
      <c r="CU91" s="17">
        <f>CT91*VLOOKUP('Données projet'!$B$13,Paramètres!$A$1:$I$89,3,0)*VLOOKUP('Données projet'!$B$13,Paramètres!$A$1:$I$89,5,0)</f>
        <v>389.93499999999977</v>
      </c>
      <c r="CV91" s="13">
        <f t="shared" si="95"/>
        <v>89.733124312965614</v>
      </c>
      <c r="CW91" s="20">
        <f t="shared" si="67"/>
        <v>835.42198317841473</v>
      </c>
      <c r="CX91" s="59">
        <f t="shared" si="68"/>
        <v>1128.7553165117481</v>
      </c>
      <c r="CY91" s="59">
        <f ca="1">AVERAGE(OFFSET($CX$3,0,0,'Données projet'!$E$13+1,1))-AVERAGE(OFFSET($H$3,0,0,'Données projet'!$E$13+1,1))</f>
        <v>404.52284278475219</v>
      </c>
      <c r="CZ91" s="59">
        <f t="shared" si="96"/>
        <v>325.2594475455378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81.865332354209954</v>
      </c>
      <c r="DG91" s="21">
        <f>EXP(-LN(2)/25)*DG90+(1-EXP(-LN(2)/25))/(LN(2)/25)*Calculateur!DB91*Calculateur!DD91*VLOOKUP('Données projet'!$B$13,Paramètres!$A$1:$I$89,3,0)*0.475*44/12</f>
        <v>9.5380516941952163</v>
      </c>
      <c r="DH91" s="21">
        <f>EXP(-LN(2)/2)*DH90+(1-EXP(-LN(2)/2))/(LN(2)/2)*DB91*DE91*VLOOKUP('Données projet'!$B$13,Paramètres!$A$1:$I$89,3,0)*0.475*44/12</f>
        <v>1.7692088165261082E-9</v>
      </c>
      <c r="DI91" s="22">
        <f t="shared" si="69"/>
        <v>91.403384050174381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266.99999999999983</v>
      </c>
      <c r="DP91" s="17">
        <f>DO91*VLOOKUP('Données projet'!$B$14,Paramètres!$A$1:$I$89,3,0)*VLOOKUP('Données projet'!$B$14,Paramètres!$A$1:$I$89,5,0)</f>
        <v>287.39879999999982</v>
      </c>
      <c r="DQ91" s="13">
        <f t="shared" si="97"/>
        <v>68.528206713592894</v>
      </c>
      <c r="DR91" s="20">
        <f t="shared" si="70"/>
        <v>619.90620335950723</v>
      </c>
      <c r="DS91" s="59">
        <f t="shared" si="71"/>
        <v>913.2395366928406</v>
      </c>
      <c r="DT91" s="59">
        <f ca="1">AVERAGE(OFFSET($DS$3,0,0,'Données projet'!$E$14+1,1))-AVERAGE(OFFSET($H$3,0,0,'Données projet'!$E$14+1,1))</f>
        <v>317.76403063971492</v>
      </c>
      <c r="DU91" s="59">
        <f t="shared" si="98"/>
        <v>310.10458233575025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40.646394982574357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40.646394982574357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735.00000000000011</v>
      </c>
      <c r="EK91" s="17">
        <f>EJ91*VLOOKUP('Données projet'!$B$15,Paramètres!$A$1:$I$89,3,0)*VLOOKUP('Données projet'!$B$15,Paramètres!$A$1:$I$89,5,0)</f>
        <v>343.98</v>
      </c>
      <c r="EL91" s="13">
        <f t="shared" si="99"/>
        <v>80.321681832084693</v>
      </c>
      <c r="EM91" s="20">
        <f t="shared" si="73"/>
        <v>738.9920958575475</v>
      </c>
      <c r="EN91" s="59">
        <f t="shared" si="74"/>
        <v>1032.3254291908809</v>
      </c>
      <c r="EO91" s="59">
        <f ca="1">AVERAGE(OFFSET($EN$3,0,0,'Données projet'!$E$15+1,1))-AVERAGE(OFFSET($H$3,0,0,'Données projet'!$E$15+1,1))</f>
        <v>342.49944586217674</v>
      </c>
      <c r="EP91" s="59">
        <f t="shared" si="100"/>
        <v>282.29766600872563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100.66230122561856</v>
      </c>
      <c r="EW91" s="21">
        <f>EXP(-LN(2)/25)*EW90+(1-EXP(-LN(2)/25))/(LN(2)/25)*Calculateur!ER91*Calculateur!ET91*VLOOKUP('Données projet'!$B$15,Paramètres!$A$1:$I$89,3,0)*0.475*44/12</f>
        <v>8.0268279192707723</v>
      </c>
      <c r="EX91" s="21">
        <f>EXP(-LN(2)/2)*EX90+(1-EXP(-LN(2)/2))/(LN(2)/2)*ER91*EU91*VLOOKUP('Données projet'!$B$15,Paramètres!$A$1:$I$89,3,0)*0.475*44/12</f>
        <v>1.5421674914029039E-10</v>
      </c>
      <c r="EY91" s="22">
        <f t="shared" si="75"/>
        <v>108.68912914504355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670.99999999999977</v>
      </c>
      <c r="FF91" s="17">
        <f>FE91*VLOOKUP('Données projet'!$B$16,Paramètres!$A$1:$I$89,3,0)*VLOOKUP('Données projet'!$B$16,Paramètres!$A$1:$I$89,5,0)</f>
        <v>314.02799999999991</v>
      </c>
      <c r="FG91" s="13">
        <f t="shared" si="101"/>
        <v>74.109403804428752</v>
      </c>
      <c r="FH91" s="20">
        <f t="shared" si="76"/>
        <v>676.00597829271317</v>
      </c>
      <c r="FI91" s="59">
        <f t="shared" si="77"/>
        <v>969.33931162604654</v>
      </c>
      <c r="FJ91" s="59">
        <f ca="1">AVERAGE(OFFSET($FI$3,0,0,'Données projet'!$E$16+1,1))-AVERAGE(OFFSET($H$3,0,0,'Données projet'!$E$16+1,1))</f>
        <v>304.29617570272939</v>
      </c>
      <c r="FK91" s="59">
        <f t="shared" si="102"/>
        <v>246.20695736161576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84.718899941881361</v>
      </c>
      <c r="FR91" s="21">
        <f>EXP(-LN(2)/25)*FR90+(1-EXP(-LN(2)/25))/(LN(2)/25)*Calculateur!FM91*Calculateur!FO91*VLOOKUP('Données projet'!$B$16,Paramètres!$A$1:$I$89,3,0)*0.475*44/12</f>
        <v>8.1959146904094364</v>
      </c>
      <c r="FS91" s="21">
        <f>EXP(-LN(2)/2)*FS90+(1-EXP(-LN(2)/2))/(LN(2)/2)*FM91*FP91*VLOOKUP('Données projet'!$B$16,Paramètres!$A$1:$I$89,3,0)*0.475*44/12</f>
        <v>7.3280060508241041E-9</v>
      </c>
      <c r="FT91" s="22">
        <f t="shared" si="78"/>
        <v>92.914814639618811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543.00000000000011</v>
      </c>
      <c r="GA91" s="17">
        <f>FZ91*VLOOKUP('Données projet'!$B$17,Paramètres!$A$1:$I$89,3,0)*VLOOKUP('Données projet'!$B$17,Paramètres!$A$1:$I$89,5,0)</f>
        <v>324.71400000000011</v>
      </c>
      <c r="GB91" s="13">
        <f t="shared" si="103"/>
        <v>76.333356682914101</v>
      </c>
      <c r="GC91" s="20">
        <f t="shared" si="79"/>
        <v>698.49081288940886</v>
      </c>
      <c r="GD91" s="59">
        <f t="shared" si="80"/>
        <v>991.82414622274223</v>
      </c>
      <c r="GE91" s="59">
        <f ca="1">AVERAGE(OFFSET($GD$3,0,0,'Données projet'!$E$17+1,1))-AVERAGE(OFFSET($H$3,0,0,'Données projet'!$E$17+1,1))</f>
        <v>333.16166938019586</v>
      </c>
      <c r="GF91" s="59">
        <f t="shared" si="104"/>
        <v>286.07945871455388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69.014053219186792</v>
      </c>
      <c r="GM91" s="21">
        <f>EXP(-LN(2)/25)*GM90+(1-EXP(-LN(2)/25))/(LN(2)/25)*Calculateur!GH91*Calculateur!GJ91*VLOOKUP('Données projet'!$B$17,Paramètres!$A$1:$I$89,3,0)*0.475*44/12</f>
        <v>6.5268651262757338</v>
      </c>
      <c r="GN91" s="21">
        <f>EXP(-LN(2)/2)*GN90+(1-EXP(-LN(2)/2))/(LN(2)/2)*GH91*GK91*VLOOKUP('Données projet'!$B$17,Paramètres!$A$1:$I$89,3,0)*0.475*44/12</f>
        <v>1.6552597741057839E-9</v>
      </c>
      <c r="GO91" s="21">
        <f t="shared" si="81"/>
        <v>75.540918347117795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477.9999999999996</v>
      </c>
      <c r="GV91" s="17">
        <f>GU91*VLOOKUP('Données projet'!$B$18,Paramètres!$A$1:$I$89,3,0)*VLOOKUP('Données projet'!$B$18,Paramètres!$A$1:$I$89,5,0)</f>
        <v>285.84399999999977</v>
      </c>
      <c r="GW91" s="13">
        <f t="shared" si="105"/>
        <v>68.200525419065656</v>
      </c>
      <c r="GX91" s="20">
        <f t="shared" si="82"/>
        <v>616.62754843820551</v>
      </c>
      <c r="GY91" s="59">
        <f t="shared" si="83"/>
        <v>909.96088177153888</v>
      </c>
      <c r="GZ91" s="59">
        <f ca="1">AVERAGE(OFFSET($GY$3,0,0,'Données projet'!$E$18+1,1))-AVERAGE(OFFSET($H$3,0,0,'Données projet'!$E$18+1,1))</f>
        <v>288.41846134875794</v>
      </c>
      <c r="HA91" s="59">
        <f t="shared" si="106"/>
        <v>248.93951719818972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61.292051193038397</v>
      </c>
      <c r="HH91" s="21">
        <f>EXP(-LN(2)/25)*HH90+(1-EXP(-LN(2)/25))/(LN(2)/25)*Calculateur!HC91*Calculateur!HE91*VLOOKUP('Données projet'!$B$18,Paramètres!$A$1:$I$89,3,0)*0.475*44/12</f>
        <v>5.5944558225220566</v>
      </c>
      <c r="HI91" s="21">
        <f>EXP(-LN(2)/2)*HI90+(1-EXP(-LN(2)/2))/(LN(2)/2)*HC91*HF91*VLOOKUP('Données projet'!$B$18,Paramètres!$A$1:$I$89,3,0)*0.475*44/12</f>
        <v>9.0645178105793275E-10</v>
      </c>
      <c r="HJ91" s="22">
        <f t="shared" si="84"/>
        <v>66.886507016466908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269.64423257646359</v>
      </c>
      <c r="T92" s="59">
        <f t="shared" si="88"/>
        <v>161.0819079811821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58.727104577417492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58.727104577417492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401</v>
      </c>
      <c r="AJ92" s="13">
        <f>AI92*VLOOKUP('Données projet'!$B$10,Paramètres!$A$1:$I$89,3,0)*VLOOKUP('Données projet'!$B$10,Paramètres!$A$1:$I$89,5,0)</f>
        <v>250.22399999999999</v>
      </c>
      <c r="AK92" s="13">
        <f t="shared" si="89"/>
        <v>60.633904580527918</v>
      </c>
      <c r="AL92" s="20">
        <f t="shared" si="58"/>
        <v>541.41085047775289</v>
      </c>
      <c r="AM92" s="59">
        <f t="shared" si="59"/>
        <v>834.74418381108626</v>
      </c>
      <c r="AN92" s="59">
        <f ca="1">AVERAGE(OFFSET($AM$3,0,0,'Données projet'!$E$10+1,1))-AVERAGE(OFFSET($H$3,0,0,'Données projet'!$E$10+1,1))</f>
        <v>269.77739619445515</v>
      </c>
      <c r="AO92" s="59">
        <f t="shared" si="90"/>
        <v>347.56964743629885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43.120239204697889</v>
      </c>
      <c r="AV92" s="21">
        <f>EXP(-LN(2)/25)*AV91+(1-EXP(-LN(2)/25))/(LN(2)/25)*Calculateur!AQ92*Calculateur!AS92*VLOOKUP('Données projet'!$B$10,Paramètres!$A$1:$I$89,3,0)*0.475*44/12</f>
        <v>17.870566609171888</v>
      </c>
      <c r="AW92" s="21">
        <f>EXP(-LN(2)/2)*AW91+(1-EXP(-LN(2)/2))/(LN(2)/2)*AQ92*AT92*VLOOKUP('Données projet'!$B$10,Paramètres!$A$1:$I$89,3,0)*0.475*44/12</f>
        <v>3.2714312726893174E-11</v>
      </c>
      <c r="AX92" s="21">
        <f t="shared" si="60"/>
        <v>60.99080581390249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739.99999999999966</v>
      </c>
      <c r="BE92" s="13">
        <f>BD92*VLOOKUP('Données projet'!$B$11,Paramètres!$A$1:$I$89,3,0)*VLOOKUP('Données projet'!$B$11,Paramètres!$A$1:$I$89,5,0)</f>
        <v>413.65999999999985</v>
      </c>
      <c r="BF92" s="13">
        <f t="shared" si="91"/>
        <v>94.540585122244352</v>
      </c>
      <c r="BG92" s="20">
        <f t="shared" si="61"/>
        <v>885.11601908790863</v>
      </c>
      <c r="BH92" s="59">
        <f t="shared" si="62"/>
        <v>1178.4493524212419</v>
      </c>
      <c r="BI92" s="59">
        <f ca="1">AVERAGE(OFFSET($BH$3,0,0,'Données projet'!$E$11+1,1))-AVERAGE(OFFSET($H$3,0,0,'Données projet'!$E$11+1,1))</f>
        <v>490.96084572840579</v>
      </c>
      <c r="BJ92" s="59">
        <f t="shared" si="92"/>
        <v>597.91658789908263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69.538983618618175</v>
      </c>
      <c r="BQ92" s="21">
        <f>EXP(-LN(2)/25)*BQ91+(1-EXP(-LN(2)/25))/(LN(2)/25)*Calculateur!BL92*Calculateur!BN92*VLOOKUP('Données projet'!$B$11,Paramètres!$A$1:$I$89,3,0)*0.475*44/12</f>
        <v>11.255354533758512</v>
      </c>
      <c r="BR92" s="21">
        <f>EXP(-LN(2)/2)*BR91+(1-EXP(-LN(2)/2))/(LN(2)/2)*BL92*BO92*VLOOKUP('Données projet'!$B$11,Paramètres!$A$1:$I$89,3,0)*0.475*44/12</f>
        <v>1.120162300593065E-9</v>
      </c>
      <c r="BS92" s="22">
        <f t="shared" si="63"/>
        <v>80.794338153496838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1062.9999999999995</v>
      </c>
      <c r="BZ92" s="13">
        <f>BY92*VLOOKUP('Données projet'!$B$12,Paramètres!$A$1:$I$89,3,0)*VLOOKUP('Données projet'!$B$12,Paramètres!$A$1:$I$89,5,0)</f>
        <v>483.66499999999979</v>
      </c>
      <c r="CA92" s="13">
        <f t="shared" si="93"/>
        <v>108.54647574863124</v>
      </c>
      <c r="CB92" s="20">
        <f t="shared" si="64"/>
        <v>1031.4349869288658</v>
      </c>
      <c r="CC92" s="59">
        <f t="shared" si="65"/>
        <v>1324.768320262199</v>
      </c>
      <c r="CD92" s="59">
        <f ca="1">AVERAGE(OFFSET($CC$3,0,0,'Données projet'!$E$12+1,1))-AVERAGE(OFFSET($H$3,0,0,'Données projet'!$E$12+1,1))</f>
        <v>516.24288578650703</v>
      </c>
      <c r="CE92" s="59">
        <f t="shared" si="94"/>
        <v>423.99471649102406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100.67175743412314</v>
      </c>
      <c r="CL92" s="21">
        <f>EXP(-LN(2)/25)*CL91+(1-EXP(-LN(2)/25))/(LN(2)/25)*Calculateur!CG92*Calculateur!CI92*VLOOKUP('Données projet'!$B$12,Paramètres!$A$1:$I$89,3,0)*0.475*44/12</f>
        <v>16.591180593887497</v>
      </c>
      <c r="CM92" s="21">
        <f>EXP(-LN(2)/2)*CM91+(1-EXP(-LN(2)/2))/(LN(2)/2)*CG92*CJ92*VLOOKUP('Données projet'!$B$12,Paramètres!$A$1:$I$89,3,0)*0.475*44/12</f>
        <v>1.8741618819132522E-11</v>
      </c>
      <c r="CN92" s="22">
        <f t="shared" si="66"/>
        <v>117.26293802802938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856.99999999999955</v>
      </c>
      <c r="CU92" s="17">
        <f>CT92*VLOOKUP('Données projet'!$B$13,Paramètres!$A$1:$I$89,3,0)*VLOOKUP('Données projet'!$B$13,Paramètres!$A$1:$I$89,5,0)</f>
        <v>389.93499999999977</v>
      </c>
      <c r="CV92" s="13">
        <f t="shared" si="95"/>
        <v>89.733124312965614</v>
      </c>
      <c r="CW92" s="20">
        <f t="shared" si="67"/>
        <v>835.42198317841473</v>
      </c>
      <c r="CX92" s="59">
        <f t="shared" si="68"/>
        <v>1128.7553165117481</v>
      </c>
      <c r="CY92" s="59">
        <f ca="1">AVERAGE(OFFSET($CX$3,0,0,'Données projet'!$E$13+1,1))-AVERAGE(OFFSET($H$3,0,0,'Données projet'!$E$13+1,1))</f>
        <v>404.52284278475219</v>
      </c>
      <c r="CZ92" s="59">
        <f t="shared" si="96"/>
        <v>325.2594475455378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80.260003119666166</v>
      </c>
      <c r="DG92" s="21">
        <f>EXP(-LN(2)/25)*DG91+(1-EXP(-LN(2)/25))/(LN(2)/25)*Calculateur!DB92*Calculateur!DD92*VLOOKUP('Données projet'!$B$13,Paramètres!$A$1:$I$89,3,0)*0.475*44/12</f>
        <v>9.2772331690331082</v>
      </c>
      <c r="DH92" s="21">
        <f>EXP(-LN(2)/2)*DH91+(1-EXP(-LN(2)/2))/(LN(2)/2)*DB92*DE92*VLOOKUP('Données projet'!$B$13,Paramètres!$A$1:$I$89,3,0)*0.475*44/12</f>
        <v>1.2510195515006375E-9</v>
      </c>
      <c r="DI92" s="22">
        <f t="shared" si="69"/>
        <v>89.5372362899503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266.99999999999983</v>
      </c>
      <c r="DP92" s="17">
        <f>DO92*VLOOKUP('Données projet'!$B$14,Paramètres!$A$1:$I$89,3,0)*VLOOKUP('Données projet'!$B$14,Paramètres!$A$1:$I$89,5,0)</f>
        <v>287.39879999999982</v>
      </c>
      <c r="DQ92" s="13">
        <f t="shared" si="97"/>
        <v>68.528206713592894</v>
      </c>
      <c r="DR92" s="20">
        <f t="shared" si="70"/>
        <v>619.90620335950723</v>
      </c>
      <c r="DS92" s="59">
        <f t="shared" si="71"/>
        <v>913.2395366928406</v>
      </c>
      <c r="DT92" s="59">
        <f ca="1">AVERAGE(OFFSET($DS$3,0,0,'Données projet'!$E$14+1,1))-AVERAGE(OFFSET($H$3,0,0,'Données projet'!$E$14+1,1))</f>
        <v>317.76403063971492</v>
      </c>
      <c r="DU92" s="59">
        <f t="shared" si="98"/>
        <v>310.10458233575025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39.849343968819021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39.849343968819021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735.00000000000011</v>
      </c>
      <c r="EK92" s="17">
        <f>EJ92*VLOOKUP('Données projet'!$B$15,Paramètres!$A$1:$I$89,3,0)*VLOOKUP('Données projet'!$B$15,Paramètres!$A$1:$I$89,5,0)</f>
        <v>343.98</v>
      </c>
      <c r="EL92" s="13">
        <f t="shared" si="99"/>
        <v>80.321681832084693</v>
      </c>
      <c r="EM92" s="20">
        <f t="shared" si="73"/>
        <v>738.9920958575475</v>
      </c>
      <c r="EN92" s="59">
        <f t="shared" si="74"/>
        <v>1032.3254291908809</v>
      </c>
      <c r="EO92" s="59">
        <f ca="1">AVERAGE(OFFSET($EN$3,0,0,'Données projet'!$E$15+1,1))-AVERAGE(OFFSET($H$3,0,0,'Données projet'!$E$15+1,1))</f>
        <v>342.49944586217674</v>
      </c>
      <c r="EP92" s="59">
        <f t="shared" si="100"/>
        <v>282.29766600872563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98.688374896525389</v>
      </c>
      <c r="EW92" s="21">
        <f>EXP(-LN(2)/25)*EW91+(1-EXP(-LN(2)/25))/(LN(2)/25)*Calculateur!ER92*Calculateur!ET92*VLOOKUP('Données projet'!$B$15,Paramètres!$A$1:$I$89,3,0)*0.475*44/12</f>
        <v>7.8073338877057781</v>
      </c>
      <c r="EX92" s="21">
        <f>EXP(-LN(2)/2)*EX91+(1-EXP(-LN(2)/2))/(LN(2)/2)*ER92*EU92*VLOOKUP('Données projet'!$B$15,Paramètres!$A$1:$I$89,3,0)*0.475*44/12</f>
        <v>1.0904770908964401E-10</v>
      </c>
      <c r="EY92" s="22">
        <f t="shared" si="75"/>
        <v>106.49570878434022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670.99999999999977</v>
      </c>
      <c r="FF92" s="17">
        <f>FE92*VLOOKUP('Données projet'!$B$16,Paramètres!$A$1:$I$89,3,0)*VLOOKUP('Données projet'!$B$16,Paramètres!$A$1:$I$89,5,0)</f>
        <v>314.02799999999991</v>
      </c>
      <c r="FG92" s="13">
        <f t="shared" si="101"/>
        <v>74.109403804428752</v>
      </c>
      <c r="FH92" s="20">
        <f t="shared" si="76"/>
        <v>676.00597829271317</v>
      </c>
      <c r="FI92" s="59">
        <f t="shared" si="77"/>
        <v>969.33931162604654</v>
      </c>
      <c r="FJ92" s="59">
        <f ca="1">AVERAGE(OFFSET($FI$3,0,0,'Données projet'!$E$16+1,1))-AVERAGE(OFFSET($H$3,0,0,'Données projet'!$E$16+1,1))</f>
        <v>304.29617570272939</v>
      </c>
      <c r="FK92" s="59">
        <f t="shared" si="102"/>
        <v>246.20695736161576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83.057613987447709</v>
      </c>
      <c r="FR92" s="21">
        <f>EXP(-LN(2)/25)*FR91+(1-EXP(-LN(2)/25))/(LN(2)/25)*Calculateur!FM92*Calculateur!FO92*VLOOKUP('Données projet'!$B$16,Paramètres!$A$1:$I$89,3,0)*0.475*44/12</f>
        <v>7.9717969721957687</v>
      </c>
      <c r="FS92" s="21">
        <f>EXP(-LN(2)/2)*FS91+(1-EXP(-LN(2)/2))/(LN(2)/2)*FM92*FP92*VLOOKUP('Données projet'!$B$16,Paramètres!$A$1:$I$89,3,0)*0.475*44/12</f>
        <v>5.1816827711137763E-9</v>
      </c>
      <c r="FT92" s="22">
        <f t="shared" si="78"/>
        <v>91.029410964825175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543.00000000000011</v>
      </c>
      <c r="GA92" s="17">
        <f>FZ92*VLOOKUP('Données projet'!$B$17,Paramètres!$A$1:$I$89,3,0)*VLOOKUP('Données projet'!$B$17,Paramètres!$A$1:$I$89,5,0)</f>
        <v>324.71400000000011</v>
      </c>
      <c r="GB92" s="13">
        <f t="shared" si="103"/>
        <v>76.333356682914101</v>
      </c>
      <c r="GC92" s="20">
        <f t="shared" si="79"/>
        <v>698.49081288940886</v>
      </c>
      <c r="GD92" s="59">
        <f t="shared" si="80"/>
        <v>991.82414622274223</v>
      </c>
      <c r="GE92" s="59">
        <f ca="1">AVERAGE(OFFSET($GD$3,0,0,'Données projet'!$E$17+1,1))-AVERAGE(OFFSET($H$3,0,0,'Données projet'!$E$17+1,1))</f>
        <v>333.16166938019586</v>
      </c>
      <c r="GF92" s="59">
        <f t="shared" si="104"/>
        <v>286.07945871455388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67.66072972997452</v>
      </c>
      <c r="GM92" s="21">
        <f>EXP(-LN(2)/25)*GM91+(1-EXP(-LN(2)/25))/(LN(2)/25)*Calculateur!GH92*Calculateur!GJ92*VLOOKUP('Données projet'!$B$17,Paramètres!$A$1:$I$89,3,0)*0.475*44/12</f>
        <v>6.348387656164804</v>
      </c>
      <c r="GN92" s="21">
        <f>EXP(-LN(2)/2)*GN91+(1-EXP(-LN(2)/2))/(LN(2)/2)*GH92*GK92*VLOOKUP('Données projet'!$B$17,Paramètres!$A$1:$I$89,3,0)*0.475*44/12</f>
        <v>1.1704454108955126E-9</v>
      </c>
      <c r="GO92" s="21">
        <f t="shared" si="81"/>
        <v>74.009117387309772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477.9999999999996</v>
      </c>
      <c r="GV92" s="17">
        <f>GU92*VLOOKUP('Données projet'!$B$18,Paramètres!$A$1:$I$89,3,0)*VLOOKUP('Données projet'!$B$18,Paramètres!$A$1:$I$89,5,0)</f>
        <v>285.84399999999977</v>
      </c>
      <c r="GW92" s="13">
        <f t="shared" si="105"/>
        <v>68.200525419065656</v>
      </c>
      <c r="GX92" s="20">
        <f t="shared" si="82"/>
        <v>616.62754843820551</v>
      </c>
      <c r="GY92" s="59">
        <f t="shared" si="83"/>
        <v>909.96088177153888</v>
      </c>
      <c r="GZ92" s="59">
        <f ca="1">AVERAGE(OFFSET($GY$3,0,0,'Données projet'!$E$18+1,1))-AVERAGE(OFFSET($H$3,0,0,'Données projet'!$E$18+1,1))</f>
        <v>288.41846134875794</v>
      </c>
      <c r="HA92" s="59">
        <f t="shared" si="106"/>
        <v>248.93951719818972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60.090151453602729</v>
      </c>
      <c r="HH92" s="21">
        <f>EXP(-LN(2)/25)*HH91+(1-EXP(-LN(2)/25))/(LN(2)/25)*Calculateur!HC92*Calculateur!HE92*VLOOKUP('Données projet'!$B$18,Paramètres!$A$1:$I$89,3,0)*0.475*44/12</f>
        <v>5.4414751338555458</v>
      </c>
      <c r="HI92" s="21">
        <f>EXP(-LN(2)/2)*HI91+(1-EXP(-LN(2)/2))/(LN(2)/2)*HC92*HF92*VLOOKUP('Données projet'!$B$18,Paramètres!$A$1:$I$89,3,0)*0.475*44/12</f>
        <v>6.4095820120468803E-10</v>
      </c>
      <c r="HJ92" s="22">
        <f t="shared" si="84"/>
        <v>65.531626588099229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269.64423257646359</v>
      </c>
      <c r="T93" s="59">
        <f t="shared" si="88"/>
        <v>161.0819079811821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66.607575159245954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66.607575159245954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401</v>
      </c>
      <c r="AJ93" s="13">
        <f>AI93*VLOOKUP('Données projet'!$B$10,Paramètres!$A$1:$I$89,3,0)*VLOOKUP('Données projet'!$B$10,Paramètres!$A$1:$I$89,5,0)</f>
        <v>250.22399999999999</v>
      </c>
      <c r="AK93" s="13">
        <f t="shared" si="89"/>
        <v>60.633904580527918</v>
      </c>
      <c r="AL93" s="20">
        <f t="shared" si="58"/>
        <v>541.41085047775289</v>
      </c>
      <c r="AM93" s="59">
        <f t="shared" si="59"/>
        <v>834.74418381108626</v>
      </c>
      <c r="AN93" s="59">
        <f ca="1">AVERAGE(OFFSET($AM$3,0,0,'Données projet'!$E$10+1,1))-AVERAGE(OFFSET($H$3,0,0,'Données projet'!$E$10+1,1))</f>
        <v>269.77739619445515</v>
      </c>
      <c r="AO93" s="59">
        <f t="shared" si="90"/>
        <v>347.56964743629885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42.274677614642698</v>
      </c>
      <c r="AV93" s="21">
        <f>EXP(-LN(2)/25)*AV92+(1-EXP(-LN(2)/25))/(LN(2)/25)*Calculateur!AQ93*Calculateur!AS93*VLOOKUP('Données projet'!$B$10,Paramètres!$A$1:$I$89,3,0)*0.475*44/12</f>
        <v>17.381895025471827</v>
      </c>
      <c r="AW93" s="21">
        <f>EXP(-LN(2)/2)*AW92+(1-EXP(-LN(2)/2))/(LN(2)/2)*AQ93*AT93*VLOOKUP('Données projet'!$B$10,Paramètres!$A$1:$I$89,3,0)*0.475*44/12</f>
        <v>2.3132512371043539E-11</v>
      </c>
      <c r="AX93" s="21">
        <f t="shared" si="60"/>
        <v>59.656572640137661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739.99999999999966</v>
      </c>
      <c r="BE93" s="13">
        <f>BD93*VLOOKUP('Données projet'!$B$11,Paramètres!$A$1:$I$89,3,0)*VLOOKUP('Données projet'!$B$11,Paramètres!$A$1:$I$89,5,0)</f>
        <v>413.65999999999985</v>
      </c>
      <c r="BF93" s="13">
        <f t="shared" si="91"/>
        <v>94.540585122244352</v>
      </c>
      <c r="BG93" s="20">
        <f t="shared" si="61"/>
        <v>885.11601908790863</v>
      </c>
      <c r="BH93" s="59">
        <f t="shared" si="62"/>
        <v>1178.4493524212419</v>
      </c>
      <c r="BI93" s="59">
        <f ca="1">AVERAGE(OFFSET($BH$3,0,0,'Données projet'!$E$11+1,1))-AVERAGE(OFFSET($H$3,0,0,'Données projet'!$E$11+1,1))</f>
        <v>490.96084572840579</v>
      </c>
      <c r="BJ93" s="59">
        <f t="shared" si="92"/>
        <v>597.91658789908263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68.175366564448993</v>
      </c>
      <c r="BQ93" s="21">
        <f>EXP(-LN(2)/25)*BQ92+(1-EXP(-LN(2)/25))/(LN(2)/25)*Calculateur!BL93*Calculateur!BN93*VLOOKUP('Données projet'!$B$11,Paramètres!$A$1:$I$89,3,0)*0.475*44/12</f>
        <v>10.947576272139514</v>
      </c>
      <c r="BR93" s="21">
        <f>EXP(-LN(2)/2)*BR92+(1-EXP(-LN(2)/2))/(LN(2)/2)*BL93*BO93*VLOOKUP('Données projet'!$B$11,Paramètres!$A$1:$I$89,3,0)*0.475*44/12</f>
        <v>7.9207435877888012E-10</v>
      </c>
      <c r="BS93" s="22">
        <f t="shared" si="63"/>
        <v>79.122942837380577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1062.9999999999995</v>
      </c>
      <c r="BZ93" s="13">
        <f>BY93*VLOOKUP('Données projet'!$B$12,Paramètres!$A$1:$I$89,3,0)*VLOOKUP('Données projet'!$B$12,Paramètres!$A$1:$I$89,5,0)</f>
        <v>483.66499999999979</v>
      </c>
      <c r="CA93" s="13">
        <f t="shared" si="93"/>
        <v>108.54647574863124</v>
      </c>
      <c r="CB93" s="20">
        <f t="shared" si="64"/>
        <v>1031.4349869288658</v>
      </c>
      <c r="CC93" s="59">
        <f t="shared" si="65"/>
        <v>1324.768320262199</v>
      </c>
      <c r="CD93" s="59">
        <f ca="1">AVERAGE(OFFSET($CC$3,0,0,'Données projet'!$E$12+1,1))-AVERAGE(OFFSET($H$3,0,0,'Données projet'!$E$12+1,1))</f>
        <v>516.24288578650703</v>
      </c>
      <c r="CE93" s="59">
        <f t="shared" si="94"/>
        <v>423.99471649102406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98.697645674548909</v>
      </c>
      <c r="CL93" s="21">
        <f>EXP(-LN(2)/25)*CL92+(1-EXP(-LN(2)/25))/(LN(2)/25)*Calculateur!CG93*Calculateur!CI93*VLOOKUP('Données projet'!$B$12,Paramètres!$A$1:$I$89,3,0)*0.475*44/12</f>
        <v>16.137493888055374</v>
      </c>
      <c r="CM93" s="21">
        <f>EXP(-LN(2)/2)*CM92+(1-EXP(-LN(2)/2))/(LN(2)/2)*CG93*CJ93*VLOOKUP('Données projet'!$B$12,Paramètres!$A$1:$I$89,3,0)*0.475*44/12</f>
        <v>1.3252325757422021E-11</v>
      </c>
      <c r="CN93" s="22">
        <f t="shared" si="66"/>
        <v>114.83513956261754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856.99999999999955</v>
      </c>
      <c r="CU93" s="17">
        <f>CT93*VLOOKUP('Données projet'!$B$13,Paramètres!$A$1:$I$89,3,0)*VLOOKUP('Données projet'!$B$13,Paramètres!$A$1:$I$89,5,0)</f>
        <v>389.93499999999977</v>
      </c>
      <c r="CV93" s="13">
        <f t="shared" si="95"/>
        <v>89.733124312965614</v>
      </c>
      <c r="CW93" s="20">
        <f t="shared" si="67"/>
        <v>835.42198317841473</v>
      </c>
      <c r="CX93" s="59">
        <f t="shared" si="68"/>
        <v>1128.7553165117481</v>
      </c>
      <c r="CY93" s="59">
        <f ca="1">AVERAGE(OFFSET($CX$3,0,0,'Données projet'!$E$13+1,1))-AVERAGE(OFFSET($H$3,0,0,'Données projet'!$E$13+1,1))</f>
        <v>404.52284278475219</v>
      </c>
      <c r="CZ93" s="59">
        <f t="shared" si="96"/>
        <v>325.2594475455378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78.686153412257639</v>
      </c>
      <c r="DG93" s="21">
        <f>EXP(-LN(2)/25)*DG92+(1-EXP(-LN(2)/25))/(LN(2)/25)*Calculateur!DB93*Calculateur!DD93*VLOOKUP('Données projet'!$B$13,Paramètres!$A$1:$I$89,3,0)*0.475*44/12</f>
        <v>9.0235467401574088</v>
      </c>
      <c r="DH93" s="21">
        <f>EXP(-LN(2)/2)*DH92+(1-EXP(-LN(2)/2))/(LN(2)/2)*DB93*DE93*VLOOKUP('Données projet'!$B$13,Paramètres!$A$1:$I$89,3,0)*0.475*44/12</f>
        <v>8.8460440826305412E-10</v>
      </c>
      <c r="DI93" s="22">
        <f t="shared" si="69"/>
        <v>87.709700153299664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266.99999999999983</v>
      </c>
      <c r="DP93" s="17">
        <f>DO93*VLOOKUP('Données projet'!$B$14,Paramètres!$A$1:$I$89,3,0)*VLOOKUP('Données projet'!$B$14,Paramètres!$A$1:$I$89,5,0)</f>
        <v>287.39879999999982</v>
      </c>
      <c r="DQ93" s="13">
        <f t="shared" si="97"/>
        <v>68.528206713592894</v>
      </c>
      <c r="DR93" s="20">
        <f t="shared" si="70"/>
        <v>619.90620335950723</v>
      </c>
      <c r="DS93" s="59">
        <f t="shared" si="71"/>
        <v>913.2395366928406</v>
      </c>
      <c r="DT93" s="59">
        <f ca="1">AVERAGE(OFFSET($DS$3,0,0,'Données projet'!$E$14+1,1))-AVERAGE(OFFSET($H$3,0,0,'Données projet'!$E$14+1,1))</f>
        <v>317.76403063971492</v>
      </c>
      <c r="DU93" s="59">
        <f t="shared" si="98"/>
        <v>310.10458233575025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39.067922639290309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39.067922639290309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735.00000000000011</v>
      </c>
      <c r="EK93" s="17">
        <f>EJ93*VLOOKUP('Données projet'!$B$15,Paramètres!$A$1:$I$89,3,0)*VLOOKUP('Données projet'!$B$15,Paramètres!$A$1:$I$89,5,0)</f>
        <v>343.98</v>
      </c>
      <c r="EL93" s="13">
        <f t="shared" si="99"/>
        <v>80.321681832084693</v>
      </c>
      <c r="EM93" s="20">
        <f t="shared" si="73"/>
        <v>738.9920958575475</v>
      </c>
      <c r="EN93" s="59">
        <f t="shared" si="74"/>
        <v>1032.3254291908809</v>
      </c>
      <c r="EO93" s="59">
        <f ca="1">AVERAGE(OFFSET($EN$3,0,0,'Données projet'!$E$15+1,1))-AVERAGE(OFFSET($H$3,0,0,'Données projet'!$E$15+1,1))</f>
        <v>342.49944586217674</v>
      </c>
      <c r="EP93" s="59">
        <f t="shared" si="100"/>
        <v>282.29766600872563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96.753156058769548</v>
      </c>
      <c r="EW93" s="21">
        <f>EXP(-LN(2)/25)*EW92+(1-EXP(-LN(2)/25))/(LN(2)/25)*Calculateur!ER93*Calculateur!ET93*VLOOKUP('Données projet'!$B$15,Paramètres!$A$1:$I$89,3,0)*0.475*44/12</f>
        <v>7.5938419319766179</v>
      </c>
      <c r="EX93" s="21">
        <f>EXP(-LN(2)/2)*EX92+(1-EXP(-LN(2)/2))/(LN(2)/2)*ER93*EU93*VLOOKUP('Données projet'!$B$15,Paramètres!$A$1:$I$89,3,0)*0.475*44/12</f>
        <v>7.7108374570145195E-11</v>
      </c>
      <c r="EY93" s="22">
        <f t="shared" si="75"/>
        <v>104.34699799082327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670.99999999999977</v>
      </c>
      <c r="FF93" s="17">
        <f>FE93*VLOOKUP('Données projet'!$B$16,Paramètres!$A$1:$I$89,3,0)*VLOOKUP('Données projet'!$B$16,Paramètres!$A$1:$I$89,5,0)</f>
        <v>314.02799999999991</v>
      </c>
      <c r="FG93" s="13">
        <f t="shared" si="101"/>
        <v>74.109403804428752</v>
      </c>
      <c r="FH93" s="20">
        <f t="shared" si="76"/>
        <v>676.00597829271317</v>
      </c>
      <c r="FI93" s="59">
        <f t="shared" si="77"/>
        <v>969.33931162604654</v>
      </c>
      <c r="FJ93" s="59">
        <f ca="1">AVERAGE(OFFSET($FI$3,0,0,'Données projet'!$E$16+1,1))-AVERAGE(OFFSET($H$3,0,0,'Données projet'!$E$16+1,1))</f>
        <v>304.29617570272939</v>
      </c>
      <c r="FK93" s="59">
        <f t="shared" si="102"/>
        <v>246.20695736161576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81.428904837296116</v>
      </c>
      <c r="FR93" s="21">
        <f>EXP(-LN(2)/25)*FR92+(1-EXP(-LN(2)/25))/(LN(2)/25)*Calculateur!FM93*Calculateur!FO93*VLOOKUP('Données projet'!$B$16,Paramètres!$A$1:$I$89,3,0)*0.475*44/12</f>
        <v>7.7538077647724926</v>
      </c>
      <c r="FS93" s="21">
        <f>EXP(-LN(2)/2)*FS92+(1-EXP(-LN(2)/2))/(LN(2)/2)*FM93*FP93*VLOOKUP('Données projet'!$B$16,Paramètres!$A$1:$I$89,3,0)*0.475*44/12</f>
        <v>3.6640030254120525E-9</v>
      </c>
      <c r="FT93" s="22">
        <f t="shared" si="78"/>
        <v>89.182712605732604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543.00000000000011</v>
      </c>
      <c r="GA93" s="17">
        <f>FZ93*VLOOKUP('Données projet'!$B$17,Paramètres!$A$1:$I$89,3,0)*VLOOKUP('Données projet'!$B$17,Paramètres!$A$1:$I$89,5,0)</f>
        <v>324.71400000000011</v>
      </c>
      <c r="GB93" s="13">
        <f t="shared" si="103"/>
        <v>76.333356682914101</v>
      </c>
      <c r="GC93" s="20">
        <f t="shared" si="79"/>
        <v>698.49081288940886</v>
      </c>
      <c r="GD93" s="59">
        <f t="shared" si="80"/>
        <v>991.82414622274223</v>
      </c>
      <c r="GE93" s="59">
        <f ca="1">AVERAGE(OFFSET($GD$3,0,0,'Données projet'!$E$17+1,1))-AVERAGE(OFFSET($H$3,0,0,'Données projet'!$E$17+1,1))</f>
        <v>333.16166938019586</v>
      </c>
      <c r="GF93" s="59">
        <f t="shared" si="104"/>
        <v>286.07945871455388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66.333944088939887</v>
      </c>
      <c r="GM93" s="21">
        <f>EXP(-LN(2)/25)*GM92+(1-EXP(-LN(2)/25))/(LN(2)/25)*Calculateur!GH93*Calculateur!GJ93*VLOOKUP('Données projet'!$B$17,Paramètres!$A$1:$I$89,3,0)*0.475*44/12</f>
        <v>6.1747906618597801</v>
      </c>
      <c r="GN93" s="21">
        <f>EXP(-LN(2)/2)*GN92+(1-EXP(-LN(2)/2))/(LN(2)/2)*GH93*GK93*VLOOKUP('Données projet'!$B$17,Paramètres!$A$1:$I$89,3,0)*0.475*44/12</f>
        <v>8.2762988705289195E-10</v>
      </c>
      <c r="GO93" s="21">
        <f t="shared" si="81"/>
        <v>72.508734751627287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477.9999999999996</v>
      </c>
      <c r="GV93" s="17">
        <f>GU93*VLOOKUP('Données projet'!$B$18,Paramètres!$A$1:$I$89,3,0)*VLOOKUP('Données projet'!$B$18,Paramètres!$A$1:$I$89,5,0)</f>
        <v>285.84399999999977</v>
      </c>
      <c r="GW93" s="13">
        <f t="shared" si="105"/>
        <v>68.200525419065656</v>
      </c>
      <c r="GX93" s="20">
        <f t="shared" si="82"/>
        <v>616.62754843820551</v>
      </c>
      <c r="GY93" s="59">
        <f t="shared" si="83"/>
        <v>909.96088177153888</v>
      </c>
      <c r="GZ93" s="59">
        <f ca="1">AVERAGE(OFFSET($GY$3,0,0,'Données projet'!$E$18+1,1))-AVERAGE(OFFSET($H$3,0,0,'Données projet'!$E$18+1,1))</f>
        <v>288.41846134875794</v>
      </c>
      <c r="HA93" s="59">
        <f t="shared" si="106"/>
        <v>248.93951719818972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58.911820234970946</v>
      </c>
      <c r="HH93" s="21">
        <f>EXP(-LN(2)/25)*HH92+(1-EXP(-LN(2)/25))/(LN(2)/25)*Calculateur!HC93*Calculateur!HE93*VLOOKUP('Données projet'!$B$18,Paramètres!$A$1:$I$89,3,0)*0.475*44/12</f>
        <v>5.2926777101655249</v>
      </c>
      <c r="HI93" s="21">
        <f>EXP(-LN(2)/2)*HI92+(1-EXP(-LN(2)/2))/(LN(2)/2)*HC93*HF93*VLOOKUP('Données projet'!$B$18,Paramètres!$A$1:$I$89,3,0)*0.475*44/12</f>
        <v>4.5322589052896648E-10</v>
      </c>
      <c r="HJ93" s="22">
        <f t="shared" si="84"/>
        <v>64.204497945589694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269.64423257646359</v>
      </c>
      <c r="T94" s="59">
        <f t="shared" si="88"/>
        <v>161.0819079811821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65.301441236982441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65.301441236982441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401</v>
      </c>
      <c r="AJ94" s="13">
        <f>AI94*VLOOKUP('Données projet'!$B$10,Paramètres!$A$1:$I$89,3,0)*VLOOKUP('Données projet'!$B$10,Paramètres!$A$1:$I$89,5,0)</f>
        <v>250.22399999999999</v>
      </c>
      <c r="AK94" s="13">
        <f t="shared" si="89"/>
        <v>60.633904580527918</v>
      </c>
      <c r="AL94" s="20">
        <f t="shared" si="58"/>
        <v>541.41085047775289</v>
      </c>
      <c r="AM94" s="59">
        <f t="shared" si="59"/>
        <v>834.74418381108626</v>
      </c>
      <c r="AN94" s="59">
        <f ca="1">AVERAGE(OFFSET($AM$3,0,0,'Données projet'!$E$10+1,1))-AVERAGE(OFFSET($H$3,0,0,'Données projet'!$E$10+1,1))</f>
        <v>269.77739619445515</v>
      </c>
      <c r="AO94" s="59">
        <f t="shared" si="90"/>
        <v>347.56964743629885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41.445696971626845</v>
      </c>
      <c r="AV94" s="21">
        <f>EXP(-LN(2)/25)*AV93+(1-EXP(-LN(2)/25))/(LN(2)/25)*Calculateur!AQ94*Calculateur!AS94*VLOOKUP('Données projet'!$B$10,Paramètres!$A$1:$I$89,3,0)*0.475*44/12</f>
        <v>16.906586191926166</v>
      </c>
      <c r="AW94" s="21">
        <f>EXP(-LN(2)/2)*AW93+(1-EXP(-LN(2)/2))/(LN(2)/2)*AQ94*AT94*VLOOKUP('Données projet'!$B$10,Paramètres!$A$1:$I$89,3,0)*0.475*44/12</f>
        <v>1.6357156363446587E-11</v>
      </c>
      <c r="AX94" s="21">
        <f t="shared" si="60"/>
        <v>58.352283163569368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739.99999999999966</v>
      </c>
      <c r="BE94" s="13">
        <f>BD94*VLOOKUP('Données projet'!$B$11,Paramètres!$A$1:$I$89,3,0)*VLOOKUP('Données projet'!$B$11,Paramètres!$A$1:$I$89,5,0)</f>
        <v>413.65999999999985</v>
      </c>
      <c r="BF94" s="13">
        <f t="shared" si="91"/>
        <v>94.540585122244352</v>
      </c>
      <c r="BG94" s="20">
        <f t="shared" si="61"/>
        <v>885.11601908790863</v>
      </c>
      <c r="BH94" s="59">
        <f t="shared" si="62"/>
        <v>1178.4493524212419</v>
      </c>
      <c r="BI94" s="59">
        <f ca="1">AVERAGE(OFFSET($BH$3,0,0,'Données projet'!$E$11+1,1))-AVERAGE(OFFSET($H$3,0,0,'Données projet'!$E$11+1,1))</f>
        <v>490.96084572840579</v>
      </c>
      <c r="BJ94" s="59">
        <f t="shared" si="92"/>
        <v>597.91658789908263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66.838489208987781</v>
      </c>
      <c r="BQ94" s="21">
        <f>EXP(-LN(2)/25)*BQ93+(1-EXP(-LN(2)/25))/(LN(2)/25)*Calculateur!BL94*Calculateur!BN94*VLOOKUP('Données projet'!$B$11,Paramètres!$A$1:$I$89,3,0)*0.475*44/12</f>
        <v>10.648214223269845</v>
      </c>
      <c r="BR94" s="21">
        <f>EXP(-LN(2)/2)*BR93+(1-EXP(-LN(2)/2))/(LN(2)/2)*BL94*BO94*VLOOKUP('Données projet'!$B$11,Paramètres!$A$1:$I$89,3,0)*0.475*44/12</f>
        <v>5.6008115029653251E-10</v>
      </c>
      <c r="BS94" s="22">
        <f t="shared" si="63"/>
        <v>77.486703432817706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1062.9999999999995</v>
      </c>
      <c r="BZ94" s="13">
        <f>BY94*VLOOKUP('Données projet'!$B$12,Paramètres!$A$1:$I$89,3,0)*VLOOKUP('Données projet'!$B$12,Paramètres!$A$1:$I$89,5,0)</f>
        <v>483.66499999999979</v>
      </c>
      <c r="CA94" s="13">
        <f t="shared" si="93"/>
        <v>108.54647574863124</v>
      </c>
      <c r="CB94" s="20">
        <f t="shared" si="64"/>
        <v>1031.4349869288658</v>
      </c>
      <c r="CC94" s="59">
        <f t="shared" si="65"/>
        <v>1324.768320262199</v>
      </c>
      <c r="CD94" s="59">
        <f ca="1">AVERAGE(OFFSET($CC$3,0,0,'Données projet'!$E$12+1,1))-AVERAGE(OFFSET($H$3,0,0,'Données projet'!$E$12+1,1))</f>
        <v>516.24288578650703</v>
      </c>
      <c r="CE94" s="59">
        <f t="shared" si="94"/>
        <v>423.99471649102406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96.762245042490648</v>
      </c>
      <c r="CL94" s="21">
        <f>EXP(-LN(2)/25)*CL93+(1-EXP(-LN(2)/25))/(LN(2)/25)*Calculateur!CG94*Calculateur!CI94*VLOOKUP('Données projet'!$B$12,Paramètres!$A$1:$I$89,3,0)*0.475*44/12</f>
        <v>15.69621326905258</v>
      </c>
      <c r="CM94" s="21">
        <f>EXP(-LN(2)/2)*CM93+(1-EXP(-LN(2)/2))/(LN(2)/2)*CG94*CJ94*VLOOKUP('Données projet'!$B$12,Paramètres!$A$1:$I$89,3,0)*0.475*44/12</f>
        <v>9.3708094095662608E-12</v>
      </c>
      <c r="CN94" s="22">
        <f t="shared" si="66"/>
        <v>112.45845831155259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856.99999999999955</v>
      </c>
      <c r="CU94" s="17">
        <f>CT94*VLOOKUP('Données projet'!$B$13,Paramètres!$A$1:$I$89,3,0)*VLOOKUP('Données projet'!$B$13,Paramètres!$A$1:$I$89,5,0)</f>
        <v>389.93499999999977</v>
      </c>
      <c r="CV94" s="13">
        <f t="shared" si="95"/>
        <v>89.733124312965614</v>
      </c>
      <c r="CW94" s="20">
        <f t="shared" si="67"/>
        <v>835.42198317841473</v>
      </c>
      <c r="CX94" s="59">
        <f t="shared" si="68"/>
        <v>1128.7553165117481</v>
      </c>
      <c r="CY94" s="59">
        <f ca="1">AVERAGE(OFFSET($CX$3,0,0,'Données projet'!$E$13+1,1))-AVERAGE(OFFSET($H$3,0,0,'Données projet'!$E$13+1,1))</f>
        <v>404.52284278475219</v>
      </c>
      <c r="CZ94" s="59">
        <f t="shared" si="96"/>
        <v>325.2594475455378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77.143165937657855</v>
      </c>
      <c r="DG94" s="21">
        <f>EXP(-LN(2)/25)*DG93+(1-EXP(-LN(2)/25))/(LN(2)/25)*Calculateur!DB94*Calculateur!DD94*VLOOKUP('Données projet'!$B$13,Paramètres!$A$1:$I$89,3,0)*0.475*44/12</f>
        <v>8.7767973800201045</v>
      </c>
      <c r="DH94" s="21">
        <f>EXP(-LN(2)/2)*DH93+(1-EXP(-LN(2)/2))/(LN(2)/2)*DB94*DE94*VLOOKUP('Données projet'!$B$13,Paramètres!$A$1:$I$89,3,0)*0.475*44/12</f>
        <v>6.2550977575031876E-10</v>
      </c>
      <c r="DI94" s="22">
        <f t="shared" si="69"/>
        <v>85.919963318303459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266.99999999999983</v>
      </c>
      <c r="DP94" s="17">
        <f>DO94*VLOOKUP('Données projet'!$B$14,Paramètres!$A$1:$I$89,3,0)*VLOOKUP('Données projet'!$B$14,Paramètres!$A$1:$I$89,5,0)</f>
        <v>287.39879999999982</v>
      </c>
      <c r="DQ94" s="13">
        <f t="shared" si="97"/>
        <v>68.528206713592894</v>
      </c>
      <c r="DR94" s="20">
        <f t="shared" si="70"/>
        <v>619.90620335950723</v>
      </c>
      <c r="DS94" s="59">
        <f t="shared" si="71"/>
        <v>913.2395366928406</v>
      </c>
      <c r="DT94" s="59">
        <f ca="1">AVERAGE(OFFSET($DS$3,0,0,'Données projet'!$E$14+1,1))-AVERAGE(OFFSET($H$3,0,0,'Données projet'!$E$14+1,1))</f>
        <v>317.76403063971492</v>
      </c>
      <c r="DU94" s="59">
        <f t="shared" si="98"/>
        <v>310.10458233575025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38.301824505413713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38.301824505413713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735.00000000000011</v>
      </c>
      <c r="EK94" s="17">
        <f>EJ94*VLOOKUP('Données projet'!$B$15,Paramètres!$A$1:$I$89,3,0)*VLOOKUP('Données projet'!$B$15,Paramètres!$A$1:$I$89,5,0)</f>
        <v>343.98</v>
      </c>
      <c r="EL94" s="13">
        <f t="shared" si="99"/>
        <v>80.321681832084693</v>
      </c>
      <c r="EM94" s="20">
        <f t="shared" si="73"/>
        <v>738.9920958575475</v>
      </c>
      <c r="EN94" s="59">
        <f t="shared" si="74"/>
        <v>1032.3254291908809</v>
      </c>
      <c r="EO94" s="59">
        <f ca="1">AVERAGE(OFFSET($EN$3,0,0,'Données projet'!$E$15+1,1))-AVERAGE(OFFSET($H$3,0,0,'Données projet'!$E$15+1,1))</f>
        <v>342.49944586217674</v>
      </c>
      <c r="EP94" s="59">
        <f t="shared" si="100"/>
        <v>282.29766600872563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94.85588568205516</v>
      </c>
      <c r="EW94" s="21">
        <f>EXP(-LN(2)/25)*EW93+(1-EXP(-LN(2)/25))/(LN(2)/25)*Calculateur!ER94*Calculateur!ET94*VLOOKUP('Données projet'!$B$15,Paramètres!$A$1:$I$89,3,0)*0.475*44/12</f>
        <v>7.3861879250039264</v>
      </c>
      <c r="EX94" s="21">
        <f>EXP(-LN(2)/2)*EX93+(1-EXP(-LN(2)/2))/(LN(2)/2)*ER94*EU94*VLOOKUP('Données projet'!$B$15,Paramètres!$A$1:$I$89,3,0)*0.475*44/12</f>
        <v>5.4523854544822004E-11</v>
      </c>
      <c r="EY94" s="22">
        <f t="shared" si="75"/>
        <v>102.24207360711361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670.99999999999977</v>
      </c>
      <c r="FF94" s="17">
        <f>FE94*VLOOKUP('Données projet'!$B$16,Paramètres!$A$1:$I$89,3,0)*VLOOKUP('Données projet'!$B$16,Paramètres!$A$1:$I$89,5,0)</f>
        <v>314.02799999999991</v>
      </c>
      <c r="FG94" s="13">
        <f t="shared" si="101"/>
        <v>74.109403804428752</v>
      </c>
      <c r="FH94" s="20">
        <f t="shared" si="76"/>
        <v>676.00597829271317</v>
      </c>
      <c r="FI94" s="59">
        <f t="shared" si="77"/>
        <v>969.33931162604654</v>
      </c>
      <c r="FJ94" s="59">
        <f ca="1">AVERAGE(OFFSET($FI$3,0,0,'Données projet'!$E$16+1,1))-AVERAGE(OFFSET($H$3,0,0,'Données projet'!$E$16+1,1))</f>
        <v>304.29617570272939</v>
      </c>
      <c r="FK94" s="59">
        <f t="shared" si="102"/>
        <v>246.20695736161576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79.832133680164503</v>
      </c>
      <c r="FR94" s="21">
        <f>EXP(-LN(2)/25)*FR93+(1-EXP(-LN(2)/25))/(LN(2)/25)*Calculateur!FM94*Calculateur!FO94*VLOOKUP('Données projet'!$B$16,Paramètres!$A$1:$I$89,3,0)*0.475*44/12</f>
        <v>7.5417794836897603</v>
      </c>
      <c r="FS94" s="21">
        <f>EXP(-LN(2)/2)*FS93+(1-EXP(-LN(2)/2))/(LN(2)/2)*FM94*FP94*VLOOKUP('Données projet'!$B$16,Paramètres!$A$1:$I$89,3,0)*0.475*44/12</f>
        <v>2.5908413855568886E-9</v>
      </c>
      <c r="FT94" s="22">
        <f t="shared" si="78"/>
        <v>87.373913166445107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543.00000000000011</v>
      </c>
      <c r="GA94" s="17">
        <f>FZ94*VLOOKUP('Données projet'!$B$17,Paramètres!$A$1:$I$89,3,0)*VLOOKUP('Données projet'!$B$17,Paramètres!$A$1:$I$89,5,0)</f>
        <v>324.71400000000011</v>
      </c>
      <c r="GB94" s="13">
        <f t="shared" si="103"/>
        <v>76.333356682914101</v>
      </c>
      <c r="GC94" s="20">
        <f t="shared" si="79"/>
        <v>698.49081288940886</v>
      </c>
      <c r="GD94" s="59">
        <f t="shared" si="80"/>
        <v>991.82414622274223</v>
      </c>
      <c r="GE94" s="59">
        <f ca="1">AVERAGE(OFFSET($GD$3,0,0,'Données projet'!$E$17+1,1))-AVERAGE(OFFSET($H$3,0,0,'Données projet'!$E$17+1,1))</f>
        <v>333.16166938019586</v>
      </c>
      <c r="GF94" s="59">
        <f t="shared" si="104"/>
        <v>286.07945871455388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65.033175905066599</v>
      </c>
      <c r="GM94" s="21">
        <f>EXP(-LN(2)/25)*GM93+(1-EXP(-LN(2)/25))/(LN(2)/25)*Calculateur!GH94*Calculateur!GJ94*VLOOKUP('Données projet'!$B$17,Paramètres!$A$1:$I$89,3,0)*0.475*44/12</f>
        <v>6.005940686493096</v>
      </c>
      <c r="GN94" s="21">
        <f>EXP(-LN(2)/2)*GN93+(1-EXP(-LN(2)/2))/(LN(2)/2)*GH94*GK94*VLOOKUP('Données projet'!$B$17,Paramètres!$A$1:$I$89,3,0)*0.475*44/12</f>
        <v>5.852227054477563E-10</v>
      </c>
      <c r="GO94" s="21">
        <f t="shared" si="81"/>
        <v>71.039116592144907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477.9999999999996</v>
      </c>
      <c r="GV94" s="17">
        <f>GU94*VLOOKUP('Données projet'!$B$18,Paramètres!$A$1:$I$89,3,0)*VLOOKUP('Données projet'!$B$18,Paramètres!$A$1:$I$89,5,0)</f>
        <v>285.84399999999977</v>
      </c>
      <c r="GW94" s="13">
        <f t="shared" si="105"/>
        <v>68.200525419065656</v>
      </c>
      <c r="GX94" s="20">
        <f t="shared" si="82"/>
        <v>616.62754843820551</v>
      </c>
      <c r="GY94" s="59">
        <f t="shared" si="83"/>
        <v>909.96088177153888</v>
      </c>
      <c r="GZ94" s="59">
        <f ca="1">AVERAGE(OFFSET($GY$3,0,0,'Données projet'!$E$18+1,1))-AVERAGE(OFFSET($H$3,0,0,'Données projet'!$E$18+1,1))</f>
        <v>288.41846134875794</v>
      </c>
      <c r="HA94" s="59">
        <f t="shared" si="106"/>
        <v>248.93951719818972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57.756595372825451</v>
      </c>
      <c r="HH94" s="21">
        <f>EXP(-LN(2)/25)*HH93+(1-EXP(-LN(2)/25))/(LN(2)/25)*Calculateur!HC94*Calculateur!HE94*VLOOKUP('Données projet'!$B$18,Paramètres!$A$1:$I$89,3,0)*0.475*44/12</f>
        <v>5.1479491598512244</v>
      </c>
      <c r="HI94" s="21">
        <f>EXP(-LN(2)/2)*HI93+(1-EXP(-LN(2)/2))/(LN(2)/2)*HC94*HF94*VLOOKUP('Données projet'!$B$18,Paramètres!$A$1:$I$89,3,0)*0.475*44/12</f>
        <v>3.2047910060234407E-10</v>
      </c>
      <c r="HJ94" s="22">
        <f t="shared" si="84"/>
        <v>62.90454453299715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269.64423257646359</v>
      </c>
      <c r="T95" s="59">
        <f t="shared" si="88"/>
        <v>161.0819079811821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64.020919804271486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64.020919804271486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401</v>
      </c>
      <c r="AJ95" s="13">
        <f>AI95*VLOOKUP('Données projet'!$B$10,Paramètres!$A$1:$I$89,3,0)*VLOOKUP('Données projet'!$B$10,Paramètres!$A$1:$I$89,5,0)</f>
        <v>250.22399999999999</v>
      </c>
      <c r="AK95" s="13">
        <f t="shared" si="89"/>
        <v>60.633904580527918</v>
      </c>
      <c r="AL95" s="20">
        <f t="shared" si="58"/>
        <v>541.41085047775289</v>
      </c>
      <c r="AM95" s="59">
        <f t="shared" si="59"/>
        <v>834.74418381108626</v>
      </c>
      <c r="AN95" s="59">
        <f ca="1">AVERAGE(OFFSET($AM$3,0,0,'Données projet'!$E$10+1,1))-AVERAGE(OFFSET($H$3,0,0,'Données projet'!$E$10+1,1))</f>
        <v>269.77739619445515</v>
      </c>
      <c r="AO95" s="59">
        <f t="shared" si="90"/>
        <v>347.56964743629885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40.632972133392265</v>
      </c>
      <c r="AV95" s="21">
        <f>EXP(-LN(2)/25)*AV94+(1-EXP(-LN(2)/25))/(LN(2)/25)*Calculateur!AQ95*Calculateur!AS95*VLOOKUP('Données projet'!$B$10,Paramètres!$A$1:$I$89,3,0)*0.475*44/12</f>
        <v>16.444274703429219</v>
      </c>
      <c r="AW95" s="21">
        <f>EXP(-LN(2)/2)*AW94+(1-EXP(-LN(2)/2))/(LN(2)/2)*AQ95*AT95*VLOOKUP('Données projet'!$B$10,Paramètres!$A$1:$I$89,3,0)*0.475*44/12</f>
        <v>1.156625618552177E-11</v>
      </c>
      <c r="AX95" s="21">
        <f t="shared" si="60"/>
        <v>57.077246836833055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739.99999999999966</v>
      </c>
      <c r="BE95" s="13">
        <f>BD95*VLOOKUP('Données projet'!$B$11,Paramètres!$A$1:$I$89,3,0)*VLOOKUP('Données projet'!$B$11,Paramètres!$A$1:$I$89,5,0)</f>
        <v>413.65999999999985</v>
      </c>
      <c r="BF95" s="13">
        <f t="shared" si="91"/>
        <v>94.540585122244352</v>
      </c>
      <c r="BG95" s="20">
        <f t="shared" si="61"/>
        <v>885.11601908790863</v>
      </c>
      <c r="BH95" s="59">
        <f t="shared" si="62"/>
        <v>1178.4493524212419</v>
      </c>
      <c r="BI95" s="59">
        <f ca="1">AVERAGE(OFFSET($BH$3,0,0,'Données projet'!$E$11+1,1))-AVERAGE(OFFSET($H$3,0,0,'Données projet'!$E$11+1,1))</f>
        <v>490.96084572840579</v>
      </c>
      <c r="BJ95" s="59">
        <f t="shared" si="92"/>
        <v>597.91658789908263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65.527827203052496</v>
      </c>
      <c r="BQ95" s="21">
        <f>EXP(-LN(2)/25)*BQ94+(1-EXP(-LN(2)/25))/(LN(2)/25)*Calculateur!BL95*Calculateur!BN95*VLOOKUP('Données projet'!$B$11,Paramètres!$A$1:$I$89,3,0)*0.475*44/12</f>
        <v>10.357038245369282</v>
      </c>
      <c r="BR95" s="21">
        <f>EXP(-LN(2)/2)*BR94+(1-EXP(-LN(2)/2))/(LN(2)/2)*BL95*BO95*VLOOKUP('Données projet'!$B$11,Paramètres!$A$1:$I$89,3,0)*0.475*44/12</f>
        <v>3.9603717938944006E-10</v>
      </c>
      <c r="BS95" s="22">
        <f t="shared" si="63"/>
        <v>75.88486544881782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1062.9999999999995</v>
      </c>
      <c r="BZ95" s="13">
        <f>BY95*VLOOKUP('Données projet'!$B$12,Paramètres!$A$1:$I$89,3,0)*VLOOKUP('Données projet'!$B$12,Paramètres!$A$1:$I$89,5,0)</f>
        <v>483.66499999999979</v>
      </c>
      <c r="CA95" s="13">
        <f t="shared" si="93"/>
        <v>108.54647574863124</v>
      </c>
      <c r="CB95" s="20">
        <f t="shared" si="64"/>
        <v>1031.4349869288658</v>
      </c>
      <c r="CC95" s="59">
        <f t="shared" si="65"/>
        <v>1324.768320262199</v>
      </c>
      <c r="CD95" s="59">
        <f ca="1">AVERAGE(OFFSET($CC$3,0,0,'Données projet'!$E$12+1,1))-AVERAGE(OFFSET($H$3,0,0,'Données projet'!$E$12+1,1))</f>
        <v>516.24288578650703</v>
      </c>
      <c r="CE95" s="59">
        <f t="shared" si="94"/>
        <v>423.99471649102406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94.864796436349224</v>
      </c>
      <c r="CL95" s="21">
        <f>EXP(-LN(2)/25)*CL94+(1-EXP(-LN(2)/25))/(LN(2)/25)*Calculateur!CG95*Calculateur!CI95*VLOOKUP('Données projet'!$B$12,Paramètres!$A$1:$I$89,3,0)*0.475*44/12</f>
        <v>15.266999491782355</v>
      </c>
      <c r="CM95" s="21">
        <f>EXP(-LN(2)/2)*CM94+(1-EXP(-LN(2)/2))/(LN(2)/2)*CG95*CJ95*VLOOKUP('Données projet'!$B$12,Paramètres!$A$1:$I$89,3,0)*0.475*44/12</f>
        <v>6.6261628787110107E-12</v>
      </c>
      <c r="CN95" s="22">
        <f t="shared" si="66"/>
        <v>110.1317959281382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856.99999999999955</v>
      </c>
      <c r="CU95" s="17">
        <f>CT95*VLOOKUP('Données projet'!$B$13,Paramètres!$A$1:$I$89,3,0)*VLOOKUP('Données projet'!$B$13,Paramètres!$A$1:$I$89,5,0)</f>
        <v>389.93499999999977</v>
      </c>
      <c r="CV95" s="13">
        <f t="shared" si="95"/>
        <v>89.733124312965614</v>
      </c>
      <c r="CW95" s="20">
        <f t="shared" si="67"/>
        <v>835.42198317841473</v>
      </c>
      <c r="CX95" s="59">
        <f t="shared" si="68"/>
        <v>1128.7553165117481</v>
      </c>
      <c r="CY95" s="59">
        <f ca="1">AVERAGE(OFFSET($CX$3,0,0,'Données projet'!$E$13+1,1))-AVERAGE(OFFSET($H$3,0,0,'Données projet'!$E$13+1,1))</f>
        <v>404.52284278475219</v>
      </c>
      <c r="CZ95" s="59">
        <f t="shared" si="96"/>
        <v>325.2594475455378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75.630435506305545</v>
      </c>
      <c r="DG95" s="21">
        <f>EXP(-LN(2)/25)*DG94+(1-EXP(-LN(2)/25))/(LN(2)/25)*Calculateur!DB95*Calculateur!DD95*VLOOKUP('Données projet'!$B$13,Paramètres!$A$1:$I$89,3,0)*0.475*44/12</f>
        <v>8.5367953941117403</v>
      </c>
      <c r="DH95" s="21">
        <f>EXP(-LN(2)/2)*DH94+(1-EXP(-LN(2)/2))/(LN(2)/2)*DB95*DE95*VLOOKUP('Données projet'!$B$13,Paramètres!$A$1:$I$89,3,0)*0.475*44/12</f>
        <v>4.4230220413152706E-10</v>
      </c>
      <c r="DI95" s="22">
        <f t="shared" si="69"/>
        <v>84.167230900859579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266.99999999999983</v>
      </c>
      <c r="DP95" s="17">
        <f>DO95*VLOOKUP('Données projet'!$B$14,Paramètres!$A$1:$I$89,3,0)*VLOOKUP('Données projet'!$B$14,Paramètres!$A$1:$I$89,5,0)</f>
        <v>287.39879999999982</v>
      </c>
      <c r="DQ95" s="13">
        <f t="shared" si="97"/>
        <v>68.528206713592894</v>
      </c>
      <c r="DR95" s="20">
        <f t="shared" si="70"/>
        <v>619.90620335950723</v>
      </c>
      <c r="DS95" s="59">
        <f t="shared" si="71"/>
        <v>913.2395366928406</v>
      </c>
      <c r="DT95" s="59">
        <f ca="1">AVERAGE(OFFSET($DS$3,0,0,'Données projet'!$E$14+1,1))-AVERAGE(OFFSET($H$3,0,0,'Données projet'!$E$14+1,1))</f>
        <v>317.76403063971492</v>
      </c>
      <c r="DU95" s="59">
        <f t="shared" si="98"/>
        <v>310.10458233575025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37.550749088668709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37.550749088668709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735.00000000000011</v>
      </c>
      <c r="EK95" s="17">
        <f>EJ95*VLOOKUP('Données projet'!$B$15,Paramètres!$A$1:$I$89,3,0)*VLOOKUP('Données projet'!$B$15,Paramètres!$A$1:$I$89,5,0)</f>
        <v>343.98</v>
      </c>
      <c r="EL95" s="13">
        <f t="shared" si="99"/>
        <v>80.321681832084693</v>
      </c>
      <c r="EM95" s="20">
        <f t="shared" si="73"/>
        <v>738.9920958575475</v>
      </c>
      <c r="EN95" s="59">
        <f t="shared" si="74"/>
        <v>1032.3254291908809</v>
      </c>
      <c r="EO95" s="59">
        <f ca="1">AVERAGE(OFFSET($EN$3,0,0,'Données projet'!$E$15+1,1))-AVERAGE(OFFSET($H$3,0,0,'Données projet'!$E$15+1,1))</f>
        <v>342.49944586217674</v>
      </c>
      <c r="EP95" s="59">
        <f t="shared" si="100"/>
        <v>282.29766600872563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92.995819620207484</v>
      </c>
      <c r="EW95" s="21">
        <f>EXP(-LN(2)/25)*EW94+(1-EXP(-LN(2)/25))/(LN(2)/25)*Calculateur!ER95*Calculateur!ET95*VLOOKUP('Données projet'!$B$15,Paramètres!$A$1:$I$89,3,0)*0.475*44/12</f>
        <v>7.184212227771952</v>
      </c>
      <c r="EX95" s="21">
        <f>EXP(-LN(2)/2)*EX94+(1-EXP(-LN(2)/2))/(LN(2)/2)*ER95*EU95*VLOOKUP('Données projet'!$B$15,Paramètres!$A$1:$I$89,3,0)*0.475*44/12</f>
        <v>3.8554187285072597E-11</v>
      </c>
      <c r="EY95" s="22">
        <f t="shared" si="75"/>
        <v>100.18003184801799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670.99999999999977</v>
      </c>
      <c r="FF95" s="17">
        <f>FE95*VLOOKUP('Données projet'!$B$16,Paramètres!$A$1:$I$89,3,0)*VLOOKUP('Données projet'!$B$16,Paramètres!$A$1:$I$89,5,0)</f>
        <v>314.02799999999991</v>
      </c>
      <c r="FG95" s="13">
        <f t="shared" si="101"/>
        <v>74.109403804428752</v>
      </c>
      <c r="FH95" s="20">
        <f t="shared" si="76"/>
        <v>676.00597829271317</v>
      </c>
      <c r="FI95" s="59">
        <f t="shared" si="77"/>
        <v>969.33931162604654</v>
      </c>
      <c r="FJ95" s="59">
        <f ca="1">AVERAGE(OFFSET($FI$3,0,0,'Données projet'!$E$16+1,1))-AVERAGE(OFFSET($H$3,0,0,'Données projet'!$E$16+1,1))</f>
        <v>304.29617570272939</v>
      </c>
      <c r="FK95" s="59">
        <f t="shared" si="102"/>
        <v>246.20695736161576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78.266674231490015</v>
      </c>
      <c r="FR95" s="21">
        <f>EXP(-LN(2)/25)*FR94+(1-EXP(-LN(2)/25))/(LN(2)/25)*Calculateur!FM95*Calculateur!FO95*VLOOKUP('Données projet'!$B$16,Paramètres!$A$1:$I$89,3,0)*0.475*44/12</f>
        <v>7.3355491271033175</v>
      </c>
      <c r="FS95" s="21">
        <f>EXP(-LN(2)/2)*FS94+(1-EXP(-LN(2)/2))/(LN(2)/2)*FM95*FP95*VLOOKUP('Données projet'!$B$16,Paramètres!$A$1:$I$89,3,0)*0.475*44/12</f>
        <v>1.8320015127060266E-9</v>
      </c>
      <c r="FT95" s="22">
        <f t="shared" si="78"/>
        <v>85.602223360425342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543.00000000000011</v>
      </c>
      <c r="GA95" s="17">
        <f>FZ95*VLOOKUP('Données projet'!$B$17,Paramètres!$A$1:$I$89,3,0)*VLOOKUP('Données projet'!$B$17,Paramètres!$A$1:$I$89,5,0)</f>
        <v>324.71400000000011</v>
      </c>
      <c r="GB95" s="13">
        <f t="shared" si="103"/>
        <v>76.333356682914101</v>
      </c>
      <c r="GC95" s="20">
        <f t="shared" si="79"/>
        <v>698.49081288940886</v>
      </c>
      <c r="GD95" s="59">
        <f t="shared" si="80"/>
        <v>991.82414622274223</v>
      </c>
      <c r="GE95" s="59">
        <f ca="1">AVERAGE(OFFSET($GD$3,0,0,'Données projet'!$E$17+1,1))-AVERAGE(OFFSET($H$3,0,0,'Données projet'!$E$17+1,1))</f>
        <v>333.16166938019586</v>
      </c>
      <c r="GF95" s="59">
        <f t="shared" si="104"/>
        <v>286.07945871455388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63.757914991888825</v>
      </c>
      <c r="GM95" s="21">
        <f>EXP(-LN(2)/25)*GM94+(1-EXP(-LN(2)/25))/(LN(2)/25)*Calculateur!GH95*Calculateur!GJ95*VLOOKUP('Données projet'!$B$17,Paramètres!$A$1:$I$89,3,0)*0.475*44/12</f>
        <v>5.8417079225822484</v>
      </c>
      <c r="GN95" s="21">
        <f>EXP(-LN(2)/2)*GN94+(1-EXP(-LN(2)/2))/(LN(2)/2)*GH95*GK95*VLOOKUP('Données projet'!$B$17,Paramètres!$A$1:$I$89,3,0)*0.475*44/12</f>
        <v>4.1381494352644598E-10</v>
      </c>
      <c r="GO95" s="21">
        <f t="shared" si="81"/>
        <v>69.59962291488489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477.9999999999996</v>
      </c>
      <c r="GV95" s="17">
        <f>GU95*VLOOKUP('Données projet'!$B$18,Paramètres!$A$1:$I$89,3,0)*VLOOKUP('Données projet'!$B$18,Paramètres!$A$1:$I$89,5,0)</f>
        <v>285.84399999999977</v>
      </c>
      <c r="GW95" s="13">
        <f t="shared" si="105"/>
        <v>68.200525419065656</v>
      </c>
      <c r="GX95" s="20">
        <f t="shared" si="82"/>
        <v>616.62754843820551</v>
      </c>
      <c r="GY95" s="59">
        <f t="shared" si="83"/>
        <v>909.96088177153888</v>
      </c>
      <c r="GZ95" s="59">
        <f ca="1">AVERAGE(OFFSET($GY$3,0,0,'Données projet'!$E$18+1,1))-AVERAGE(OFFSET($H$3,0,0,'Données projet'!$E$18+1,1))</f>
        <v>288.41846134875794</v>
      </c>
      <c r="HA95" s="59">
        <f t="shared" si="106"/>
        <v>248.93951719818972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56.624023765609039</v>
      </c>
      <c r="HH95" s="21">
        <f>EXP(-LN(2)/25)*HH94+(1-EXP(-LN(2)/25))/(LN(2)/25)*Calculateur!HC95*Calculateur!HE95*VLOOKUP('Données projet'!$B$18,Paramètres!$A$1:$I$89,3,0)*0.475*44/12</f>
        <v>5.007178219356212</v>
      </c>
      <c r="HI95" s="21">
        <f>EXP(-LN(2)/2)*HI94+(1-EXP(-LN(2)/2))/(LN(2)/2)*HC95*HF95*VLOOKUP('Données projet'!$B$18,Paramètres!$A$1:$I$89,3,0)*0.475*44/12</f>
        <v>2.2661294526448327E-10</v>
      </c>
      <c r="HJ95" s="22">
        <f t="shared" si="84"/>
        <v>61.631201985191865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269.64423257646359</v>
      </c>
      <c r="T96" s="59">
        <f t="shared" si="88"/>
        <v>161.0819079811821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62.765508615815044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62.765508615815044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401</v>
      </c>
      <c r="AJ96" s="13">
        <f>AI96*VLOOKUP('Données projet'!$B$10,Paramètres!$A$1:$I$89,3,0)*VLOOKUP('Données projet'!$B$10,Paramètres!$A$1:$I$89,5,0)</f>
        <v>250.22399999999999</v>
      </c>
      <c r="AK96" s="13">
        <f t="shared" si="89"/>
        <v>60.633904580527918</v>
      </c>
      <c r="AL96" s="20">
        <f t="shared" si="58"/>
        <v>541.41085047775289</v>
      </c>
      <c r="AM96" s="59">
        <f t="shared" si="59"/>
        <v>834.74418381108626</v>
      </c>
      <c r="AN96" s="59">
        <f ca="1">AVERAGE(OFFSET($AM$3,0,0,'Données projet'!$E$10+1,1))-AVERAGE(OFFSET($H$3,0,0,'Données projet'!$E$10+1,1))</f>
        <v>269.77739619445515</v>
      </c>
      <c r="AO96" s="59">
        <f t="shared" si="90"/>
        <v>347.56964743629885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39.836184333522262</v>
      </c>
      <c r="AV96" s="21">
        <f>EXP(-LN(2)/25)*AV95+(1-EXP(-LN(2)/25))/(LN(2)/25)*Calculateur!AQ96*Calculateur!AS96*VLOOKUP('Données projet'!$B$10,Paramètres!$A$1:$I$89,3,0)*0.475*44/12</f>
        <v>15.994605146897124</v>
      </c>
      <c r="AW96" s="21">
        <f>EXP(-LN(2)/2)*AW95+(1-EXP(-LN(2)/2))/(LN(2)/2)*AQ96*AT96*VLOOKUP('Données projet'!$B$10,Paramètres!$A$1:$I$89,3,0)*0.475*44/12</f>
        <v>8.1785781817232936E-12</v>
      </c>
      <c r="AX96" s="21">
        <f t="shared" si="60"/>
        <v>55.830789480427562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739.99999999999966</v>
      </c>
      <c r="BE96" s="13">
        <f>BD96*VLOOKUP('Données projet'!$B$11,Paramètres!$A$1:$I$89,3,0)*VLOOKUP('Données projet'!$B$11,Paramètres!$A$1:$I$89,5,0)</f>
        <v>413.65999999999985</v>
      </c>
      <c r="BF96" s="13">
        <f t="shared" si="91"/>
        <v>94.540585122244352</v>
      </c>
      <c r="BG96" s="20">
        <f t="shared" si="61"/>
        <v>885.11601908790863</v>
      </c>
      <c r="BH96" s="59">
        <f t="shared" si="62"/>
        <v>1178.4493524212419</v>
      </c>
      <c r="BI96" s="59">
        <f ca="1">AVERAGE(OFFSET($BH$3,0,0,'Données projet'!$E$11+1,1))-AVERAGE(OFFSET($H$3,0,0,'Données projet'!$E$11+1,1))</f>
        <v>490.96084572840579</v>
      </c>
      <c r="BJ96" s="59">
        <f t="shared" si="92"/>
        <v>597.91658789908263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64.242866479628717</v>
      </c>
      <c r="BQ96" s="21">
        <f>EXP(-LN(2)/25)*BQ95+(1-EXP(-LN(2)/25))/(LN(2)/25)*Calculateur!BL96*Calculateur!BN96*VLOOKUP('Données projet'!$B$11,Paramètres!$A$1:$I$89,3,0)*0.475*44/12</f>
        <v>10.073824489896689</v>
      </c>
      <c r="BR96" s="21">
        <f>EXP(-LN(2)/2)*BR95+(1-EXP(-LN(2)/2))/(LN(2)/2)*BL96*BO96*VLOOKUP('Données projet'!$B$11,Paramètres!$A$1:$I$89,3,0)*0.475*44/12</f>
        <v>2.8004057514826626E-10</v>
      </c>
      <c r="BS96" s="22">
        <f t="shared" si="63"/>
        <v>74.31669096980545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1062.9999999999995</v>
      </c>
      <c r="BZ96" s="13">
        <f>BY96*VLOOKUP('Données projet'!$B$12,Paramètres!$A$1:$I$89,3,0)*VLOOKUP('Données projet'!$B$12,Paramètres!$A$1:$I$89,5,0)</f>
        <v>483.66499999999979</v>
      </c>
      <c r="CA96" s="13">
        <f t="shared" si="93"/>
        <v>108.54647574863124</v>
      </c>
      <c r="CB96" s="20">
        <f t="shared" si="64"/>
        <v>1031.4349869288658</v>
      </c>
      <c r="CC96" s="59">
        <f t="shared" si="65"/>
        <v>1324.768320262199</v>
      </c>
      <c r="CD96" s="59">
        <f ca="1">AVERAGE(OFFSET($CC$3,0,0,'Données projet'!$E$12+1,1))-AVERAGE(OFFSET($H$3,0,0,'Données projet'!$E$12+1,1))</f>
        <v>516.24288578650703</v>
      </c>
      <c r="CE96" s="59">
        <f t="shared" si="94"/>
        <v>423.99471649102406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93.004555640044856</v>
      </c>
      <c r="CL96" s="21">
        <f>EXP(-LN(2)/25)*CL95+(1-EXP(-LN(2)/25))/(LN(2)/25)*Calculateur!CG96*Calculateur!CI96*VLOOKUP('Données projet'!$B$12,Paramètres!$A$1:$I$89,3,0)*0.475*44/12</f>
        <v>14.849522587822957</v>
      </c>
      <c r="CM96" s="21">
        <f>EXP(-LN(2)/2)*CM95+(1-EXP(-LN(2)/2))/(LN(2)/2)*CG96*CJ96*VLOOKUP('Données projet'!$B$12,Paramètres!$A$1:$I$89,3,0)*0.475*44/12</f>
        <v>4.6854047047831304E-12</v>
      </c>
      <c r="CN96" s="22">
        <f t="shared" si="66"/>
        <v>107.85407822787251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856.99999999999955</v>
      </c>
      <c r="CU96" s="17">
        <f>CT96*VLOOKUP('Données projet'!$B$13,Paramètres!$A$1:$I$89,3,0)*VLOOKUP('Données projet'!$B$13,Paramètres!$A$1:$I$89,5,0)</f>
        <v>389.93499999999977</v>
      </c>
      <c r="CV96" s="13">
        <f t="shared" si="95"/>
        <v>89.733124312965614</v>
      </c>
      <c r="CW96" s="20">
        <f t="shared" si="67"/>
        <v>835.42198317841473</v>
      </c>
      <c r="CX96" s="59">
        <f t="shared" si="68"/>
        <v>1128.7553165117481</v>
      </c>
      <c r="CY96" s="59">
        <f ca="1">AVERAGE(OFFSET($CX$3,0,0,'Données projet'!$E$13+1,1))-AVERAGE(OFFSET($H$3,0,0,'Données projet'!$E$13+1,1))</f>
        <v>404.52284278475219</v>
      </c>
      <c r="CZ96" s="59">
        <f t="shared" si="96"/>
        <v>325.2594475455378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74.147368796037597</v>
      </c>
      <c r="DG96" s="21">
        <f>EXP(-LN(2)/25)*DG95+(1-EXP(-LN(2)/25))/(LN(2)/25)*Calculateur!DB96*Calculateur!DD96*VLOOKUP('Données projet'!$B$13,Paramètres!$A$1:$I$89,3,0)*0.475*44/12</f>
        <v>8.3033562751291967</v>
      </c>
      <c r="DH96" s="21">
        <f>EXP(-LN(2)/2)*DH95+(1-EXP(-LN(2)/2))/(LN(2)/2)*DB96*DE96*VLOOKUP('Données projet'!$B$13,Paramètres!$A$1:$I$89,3,0)*0.475*44/12</f>
        <v>3.1275488787515938E-10</v>
      </c>
      <c r="DI96" s="22">
        <f t="shared" si="69"/>
        <v>82.450725071479553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266.99999999999983</v>
      </c>
      <c r="DP96" s="17">
        <f>DO96*VLOOKUP('Données projet'!$B$14,Paramètres!$A$1:$I$89,3,0)*VLOOKUP('Données projet'!$B$14,Paramètres!$A$1:$I$89,5,0)</f>
        <v>287.39879999999982</v>
      </c>
      <c r="DQ96" s="13">
        <f t="shared" si="97"/>
        <v>68.528206713592894</v>
      </c>
      <c r="DR96" s="20">
        <f t="shared" si="70"/>
        <v>619.90620335950723</v>
      </c>
      <c r="DS96" s="59">
        <f t="shared" si="71"/>
        <v>913.2395366928406</v>
      </c>
      <c r="DT96" s="59">
        <f ca="1">AVERAGE(OFFSET($DS$3,0,0,'Données projet'!$E$14+1,1))-AVERAGE(OFFSET($H$3,0,0,'Données projet'!$E$14+1,1))</f>
        <v>317.76403063971492</v>
      </c>
      <c r="DU96" s="59">
        <f t="shared" si="98"/>
        <v>310.10458233575025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36.814401802735311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36.814401802735311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735.00000000000011</v>
      </c>
      <c r="EK96" s="17">
        <f>EJ96*VLOOKUP('Données projet'!$B$15,Paramètres!$A$1:$I$89,3,0)*VLOOKUP('Données projet'!$B$15,Paramètres!$A$1:$I$89,5,0)</f>
        <v>343.98</v>
      </c>
      <c r="EL96" s="13">
        <f t="shared" si="99"/>
        <v>80.321681832084693</v>
      </c>
      <c r="EM96" s="20">
        <f t="shared" si="73"/>
        <v>738.9920958575475</v>
      </c>
      <c r="EN96" s="59">
        <f t="shared" si="74"/>
        <v>1032.3254291908809</v>
      </c>
      <c r="EO96" s="59">
        <f ca="1">AVERAGE(OFFSET($EN$3,0,0,'Données projet'!$E$15+1,1))-AVERAGE(OFFSET($H$3,0,0,'Données projet'!$E$15+1,1))</f>
        <v>342.49944586217674</v>
      </c>
      <c r="EP96" s="59">
        <f t="shared" si="100"/>
        <v>282.29766600872563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91.172228319304367</v>
      </c>
      <c r="EW96" s="21">
        <f>EXP(-LN(2)/25)*EW95+(1-EXP(-LN(2)/25))/(LN(2)/25)*Calculateur!ER96*Calculateur!ET96*VLOOKUP('Données projet'!$B$15,Paramètres!$A$1:$I$89,3,0)*0.475*44/12</f>
        <v>6.987759566602227</v>
      </c>
      <c r="EX96" s="21">
        <f>EXP(-LN(2)/2)*EX95+(1-EXP(-LN(2)/2))/(LN(2)/2)*ER96*EU96*VLOOKUP('Données projet'!$B$15,Paramètres!$A$1:$I$89,3,0)*0.475*44/12</f>
        <v>2.7261927272411002E-11</v>
      </c>
      <c r="EY96" s="22">
        <f t="shared" si="75"/>
        <v>98.159987885933845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670.99999999999977</v>
      </c>
      <c r="FF96" s="17">
        <f>FE96*VLOOKUP('Données projet'!$B$16,Paramètres!$A$1:$I$89,3,0)*VLOOKUP('Données projet'!$B$16,Paramètres!$A$1:$I$89,5,0)</f>
        <v>314.02799999999991</v>
      </c>
      <c r="FG96" s="13">
        <f t="shared" si="101"/>
        <v>74.109403804428752</v>
      </c>
      <c r="FH96" s="20">
        <f t="shared" si="76"/>
        <v>676.00597829271317</v>
      </c>
      <c r="FI96" s="59">
        <f t="shared" si="77"/>
        <v>969.33931162604654</v>
      </c>
      <c r="FJ96" s="59">
        <f ca="1">AVERAGE(OFFSET($FI$3,0,0,'Données projet'!$E$16+1,1))-AVERAGE(OFFSET($H$3,0,0,'Données projet'!$E$16+1,1))</f>
        <v>304.29617570272939</v>
      </c>
      <c r="FK96" s="59">
        <f t="shared" si="102"/>
        <v>246.20695736161576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76.731912487768042</v>
      </c>
      <c r="FR96" s="21">
        <f>EXP(-LN(2)/25)*FR95+(1-EXP(-LN(2)/25))/(LN(2)/25)*Calculateur!FM96*Calculateur!FO96*VLOOKUP('Données projet'!$B$16,Paramètres!$A$1:$I$89,3,0)*0.475*44/12</f>
        <v>7.1349581504629143</v>
      </c>
      <c r="FS96" s="21">
        <f>EXP(-LN(2)/2)*FS95+(1-EXP(-LN(2)/2))/(LN(2)/2)*FM96*FP96*VLOOKUP('Données projet'!$B$16,Paramètres!$A$1:$I$89,3,0)*0.475*44/12</f>
        <v>1.2954206927784445E-9</v>
      </c>
      <c r="FT96" s="22">
        <f t="shared" si="78"/>
        <v>83.866870639526368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543.00000000000011</v>
      </c>
      <c r="GA96" s="17">
        <f>FZ96*VLOOKUP('Données projet'!$B$17,Paramètres!$A$1:$I$89,3,0)*VLOOKUP('Données projet'!$B$17,Paramètres!$A$1:$I$89,5,0)</f>
        <v>324.71400000000011</v>
      </c>
      <c r="GB96" s="13">
        <f t="shared" si="103"/>
        <v>76.333356682914101</v>
      </c>
      <c r="GC96" s="20">
        <f t="shared" si="79"/>
        <v>698.49081288940886</v>
      </c>
      <c r="GD96" s="59">
        <f t="shared" si="80"/>
        <v>991.82414622274223</v>
      </c>
      <c r="GE96" s="59">
        <f ca="1">AVERAGE(OFFSET($GD$3,0,0,'Données projet'!$E$17+1,1))-AVERAGE(OFFSET($H$3,0,0,'Données projet'!$E$17+1,1))</f>
        <v>333.16166938019586</v>
      </c>
      <c r="GF96" s="59">
        <f t="shared" si="104"/>
        <v>286.07945871455388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62.507661167386111</v>
      </c>
      <c r="GM96" s="21">
        <f>EXP(-LN(2)/25)*GM95+(1-EXP(-LN(2)/25))/(LN(2)/25)*Calculateur!GH96*Calculateur!GJ96*VLOOKUP('Données projet'!$B$17,Paramètres!$A$1:$I$89,3,0)*0.475*44/12</f>
        <v>5.681966112237169</v>
      </c>
      <c r="GN96" s="21">
        <f>EXP(-LN(2)/2)*GN95+(1-EXP(-LN(2)/2))/(LN(2)/2)*GH96*GK96*VLOOKUP('Données projet'!$B$17,Paramètres!$A$1:$I$89,3,0)*0.475*44/12</f>
        <v>2.9261135272387815E-10</v>
      </c>
      <c r="GO96" s="21">
        <f t="shared" si="81"/>
        <v>68.189627279915896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477.9999999999996</v>
      </c>
      <c r="GV96" s="17">
        <f>GU96*VLOOKUP('Données projet'!$B$18,Paramètres!$A$1:$I$89,3,0)*VLOOKUP('Données projet'!$B$18,Paramètres!$A$1:$I$89,5,0)</f>
        <v>285.84399999999977</v>
      </c>
      <c r="GW96" s="13">
        <f t="shared" si="105"/>
        <v>68.200525419065656</v>
      </c>
      <c r="GX96" s="20">
        <f t="shared" si="82"/>
        <v>616.62754843820551</v>
      </c>
      <c r="GY96" s="59">
        <f t="shared" si="83"/>
        <v>909.96088177153888</v>
      </c>
      <c r="GZ96" s="59">
        <f ca="1">AVERAGE(OFFSET($GY$3,0,0,'Données projet'!$E$18+1,1))-AVERAGE(OFFSET($H$3,0,0,'Données projet'!$E$18+1,1))</f>
        <v>288.41846134875794</v>
      </c>
      <c r="HA96" s="59">
        <f t="shared" si="106"/>
        <v>248.93951719818972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55.513661196809672</v>
      </c>
      <c r="HH96" s="21">
        <f>EXP(-LN(2)/25)*HH95+(1-EXP(-LN(2)/25))/(LN(2)/25)*Calculateur!HC96*Calculateur!HE96*VLOOKUP('Données projet'!$B$18,Paramètres!$A$1:$I$89,3,0)*0.475*44/12</f>
        <v>4.8702566676318577</v>
      </c>
      <c r="HI96" s="21">
        <f>EXP(-LN(2)/2)*HI95+(1-EXP(-LN(2)/2))/(LN(2)/2)*HC96*HF96*VLOOKUP('Données projet'!$B$18,Paramètres!$A$1:$I$89,3,0)*0.475*44/12</f>
        <v>1.6023955030117206E-10</v>
      </c>
      <c r="HJ96" s="22">
        <f t="shared" si="84"/>
        <v>60.38391786460177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269.64423257646359</v>
      </c>
      <c r="T97" s="59">
        <f t="shared" si="88"/>
        <v>161.0819079811821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61.534715275039019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61.534715275039019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401</v>
      </c>
      <c r="AJ97" s="13">
        <f>AI97*VLOOKUP('Données projet'!$B$10,Paramètres!$A$1:$I$89,3,0)*VLOOKUP('Données projet'!$B$10,Paramètres!$A$1:$I$89,5,0)</f>
        <v>250.22399999999999</v>
      </c>
      <c r="AK97" s="13">
        <f t="shared" si="89"/>
        <v>60.633904580527918</v>
      </c>
      <c r="AL97" s="20">
        <f t="shared" si="58"/>
        <v>541.41085047775289</v>
      </c>
      <c r="AM97" s="59">
        <f t="shared" si="59"/>
        <v>834.74418381108626</v>
      </c>
      <c r="AN97" s="59">
        <f ca="1">AVERAGE(OFFSET($AM$3,0,0,'Données projet'!$E$10+1,1))-AVERAGE(OFFSET($H$3,0,0,'Données projet'!$E$10+1,1))</f>
        <v>269.77739619445515</v>
      </c>
      <c r="AO97" s="59">
        <f t="shared" si="90"/>
        <v>347.56964743629885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39.055021056415136</v>
      </c>
      <c r="AV97" s="21">
        <f>EXP(-LN(2)/25)*AV96+(1-EXP(-LN(2)/25))/(LN(2)/25)*Calculateur!AQ97*Calculateur!AS97*VLOOKUP('Données projet'!$B$10,Paramètres!$A$1:$I$89,3,0)*0.475*44/12</f>
        <v>15.557231828035494</v>
      </c>
      <c r="AW97" s="21">
        <f>EXP(-LN(2)/2)*AW96+(1-EXP(-LN(2)/2))/(LN(2)/2)*AQ97*AT97*VLOOKUP('Données projet'!$B$10,Paramètres!$A$1:$I$89,3,0)*0.475*44/12</f>
        <v>5.7831280927608848E-12</v>
      </c>
      <c r="AX97" s="21">
        <f t="shared" si="60"/>
        <v>54.61225288445641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739.99999999999966</v>
      </c>
      <c r="BE97" s="13">
        <f>BD97*VLOOKUP('Données projet'!$B$11,Paramètres!$A$1:$I$89,3,0)*VLOOKUP('Données projet'!$B$11,Paramètres!$A$1:$I$89,5,0)</f>
        <v>413.65999999999985</v>
      </c>
      <c r="BF97" s="13">
        <f t="shared" si="91"/>
        <v>94.540585122244352</v>
      </c>
      <c r="BG97" s="20">
        <f t="shared" si="61"/>
        <v>885.11601908790863</v>
      </c>
      <c r="BH97" s="59">
        <f t="shared" si="62"/>
        <v>1178.4493524212419</v>
      </c>
      <c r="BI97" s="59">
        <f ca="1">AVERAGE(OFFSET($BH$3,0,0,'Données projet'!$E$11+1,1))-AVERAGE(OFFSET($H$3,0,0,'Données projet'!$E$11+1,1))</f>
        <v>490.96084572840579</v>
      </c>
      <c r="BJ97" s="59">
        <f t="shared" si="92"/>
        <v>597.91658789908263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62.983103052242626</v>
      </c>
      <c r="BQ97" s="21">
        <f>EXP(-LN(2)/25)*BQ96+(1-EXP(-LN(2)/25))/(LN(2)/25)*Calculateur!BL97*Calculateur!BN97*VLOOKUP('Données projet'!$B$11,Paramètres!$A$1:$I$89,3,0)*0.475*44/12</f>
        <v>9.7983552294610572</v>
      </c>
      <c r="BR97" s="21">
        <f>EXP(-LN(2)/2)*BR96+(1-EXP(-LN(2)/2))/(LN(2)/2)*BL97*BO97*VLOOKUP('Données projet'!$B$11,Paramètres!$A$1:$I$89,3,0)*0.475*44/12</f>
        <v>1.9801858969472003E-10</v>
      </c>
      <c r="BS97" s="22">
        <f t="shared" si="63"/>
        <v>72.781458281901692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1062.9999999999995</v>
      </c>
      <c r="BZ97" s="13">
        <f>BY97*VLOOKUP('Données projet'!$B$12,Paramètres!$A$1:$I$89,3,0)*VLOOKUP('Données projet'!$B$12,Paramètres!$A$1:$I$89,5,0)</f>
        <v>483.66499999999979</v>
      </c>
      <c r="CA97" s="13">
        <f t="shared" si="93"/>
        <v>108.54647574863124</v>
      </c>
      <c r="CB97" s="20">
        <f t="shared" si="64"/>
        <v>1031.4349869288658</v>
      </c>
      <c r="CC97" s="59">
        <f t="shared" si="65"/>
        <v>1324.768320262199</v>
      </c>
      <c r="CD97" s="59">
        <f ca="1">AVERAGE(OFFSET($CC$3,0,0,'Données projet'!$E$12+1,1))-AVERAGE(OFFSET($H$3,0,0,'Données projet'!$E$12+1,1))</f>
        <v>516.24288578650703</v>
      </c>
      <c r="CE97" s="59">
        <f t="shared" si="94"/>
        <v>423.99471649102406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91.180793031121169</v>
      </c>
      <c r="CL97" s="21">
        <f>EXP(-LN(2)/25)*CL96+(1-EXP(-LN(2)/25))/(LN(2)/25)*Calculateur!CG97*Calculateur!CI97*VLOOKUP('Données projet'!$B$12,Paramètres!$A$1:$I$89,3,0)*0.475*44/12</f>
        <v>14.443461611756485</v>
      </c>
      <c r="CM97" s="21">
        <f>EXP(-LN(2)/2)*CM96+(1-EXP(-LN(2)/2))/(LN(2)/2)*CG97*CJ97*VLOOKUP('Données projet'!$B$12,Paramètres!$A$1:$I$89,3,0)*0.475*44/12</f>
        <v>3.3130814393555053E-12</v>
      </c>
      <c r="CN97" s="22">
        <f t="shared" si="66"/>
        <v>105.62425464288097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856.99999999999955</v>
      </c>
      <c r="CU97" s="17">
        <f>CT97*VLOOKUP('Données projet'!$B$13,Paramètres!$A$1:$I$89,3,0)*VLOOKUP('Données projet'!$B$13,Paramètres!$A$1:$I$89,5,0)</f>
        <v>389.93499999999977</v>
      </c>
      <c r="CV97" s="13">
        <f t="shared" si="95"/>
        <v>89.733124312965614</v>
      </c>
      <c r="CW97" s="20">
        <f t="shared" si="67"/>
        <v>835.42198317841473</v>
      </c>
      <c r="CX97" s="59">
        <f t="shared" si="68"/>
        <v>1128.7553165117481</v>
      </c>
      <c r="CY97" s="59">
        <f ca="1">AVERAGE(OFFSET($CX$3,0,0,'Données projet'!$E$13+1,1))-AVERAGE(OFFSET($H$3,0,0,'Données projet'!$E$13+1,1))</f>
        <v>404.52284278475219</v>
      </c>
      <c r="CZ97" s="59">
        <f t="shared" si="96"/>
        <v>325.2594475455378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72.693384119376631</v>
      </c>
      <c r="DG97" s="21">
        <f>EXP(-LN(2)/25)*DG96+(1-EXP(-LN(2)/25))/(LN(2)/25)*Calculateur!DB97*Calculateur!DD97*VLOOKUP('Données projet'!$B$13,Paramètres!$A$1:$I$89,3,0)*0.475*44/12</f>
        <v>8.0763005611312604</v>
      </c>
      <c r="DH97" s="21">
        <f>EXP(-LN(2)/2)*DH96+(1-EXP(-LN(2)/2))/(LN(2)/2)*DB97*DE97*VLOOKUP('Données projet'!$B$13,Paramètres!$A$1:$I$89,3,0)*0.475*44/12</f>
        <v>2.2115110206576353E-10</v>
      </c>
      <c r="DI97" s="22">
        <f t="shared" si="69"/>
        <v>80.769684680729043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266.99999999999983</v>
      </c>
      <c r="DP97" s="17">
        <f>DO97*VLOOKUP('Données projet'!$B$14,Paramètres!$A$1:$I$89,3,0)*VLOOKUP('Données projet'!$B$14,Paramètres!$A$1:$I$89,5,0)</f>
        <v>287.39879999999982</v>
      </c>
      <c r="DQ97" s="13">
        <f t="shared" si="97"/>
        <v>68.528206713592894</v>
      </c>
      <c r="DR97" s="20">
        <f t="shared" si="70"/>
        <v>619.90620335950723</v>
      </c>
      <c r="DS97" s="59">
        <f t="shared" si="71"/>
        <v>913.2395366928406</v>
      </c>
      <c r="DT97" s="59">
        <f ca="1">AVERAGE(OFFSET($DS$3,0,0,'Données projet'!$E$14+1,1))-AVERAGE(OFFSET($H$3,0,0,'Données projet'!$E$14+1,1))</f>
        <v>317.76403063971492</v>
      </c>
      <c r="DU97" s="59">
        <f t="shared" si="98"/>
        <v>310.10458233575025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36.092493837951565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36.092493837951565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735.00000000000011</v>
      </c>
      <c r="EK97" s="17">
        <f>EJ97*VLOOKUP('Données projet'!$B$15,Paramètres!$A$1:$I$89,3,0)*VLOOKUP('Données projet'!$B$15,Paramètres!$A$1:$I$89,5,0)</f>
        <v>343.98</v>
      </c>
      <c r="EL97" s="13">
        <f t="shared" si="99"/>
        <v>80.321681832084693</v>
      </c>
      <c r="EM97" s="20">
        <f t="shared" si="73"/>
        <v>738.9920958575475</v>
      </c>
      <c r="EN97" s="59">
        <f t="shared" si="74"/>
        <v>1032.3254291908809</v>
      </c>
      <c r="EO97" s="59">
        <f ca="1">AVERAGE(OFFSET($EN$3,0,0,'Données projet'!$E$15+1,1))-AVERAGE(OFFSET($H$3,0,0,'Données projet'!$E$15+1,1))</f>
        <v>342.49944586217674</v>
      </c>
      <c r="EP97" s="59">
        <f t="shared" si="100"/>
        <v>282.29766600872563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89.384396531531095</v>
      </c>
      <c r="EW97" s="21">
        <f>EXP(-LN(2)/25)*EW96+(1-EXP(-LN(2)/25))/(LN(2)/25)*Calculateur!ER97*Calculateur!ET97*VLOOKUP('Données projet'!$B$15,Paramètres!$A$1:$I$89,3,0)*0.475*44/12</f>
        <v>6.7966789137831842</v>
      </c>
      <c r="EX97" s="21">
        <f>EXP(-LN(2)/2)*EX96+(1-EXP(-LN(2)/2))/(LN(2)/2)*ER97*EU97*VLOOKUP('Données projet'!$B$15,Paramètres!$A$1:$I$89,3,0)*0.475*44/12</f>
        <v>1.9277093642536299E-11</v>
      </c>
      <c r="EY97" s="22">
        <f t="shared" si="75"/>
        <v>96.181075445333562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670.99999999999977</v>
      </c>
      <c r="FF97" s="17">
        <f>FE97*VLOOKUP('Données projet'!$B$16,Paramètres!$A$1:$I$89,3,0)*VLOOKUP('Données projet'!$B$16,Paramètres!$A$1:$I$89,5,0)</f>
        <v>314.02799999999991</v>
      </c>
      <c r="FG97" s="13">
        <f t="shared" si="101"/>
        <v>74.109403804428752</v>
      </c>
      <c r="FH97" s="20">
        <f t="shared" si="76"/>
        <v>676.00597829271317</v>
      </c>
      <c r="FI97" s="59">
        <f t="shared" si="77"/>
        <v>969.33931162604654</v>
      </c>
      <c r="FJ97" s="59">
        <f ca="1">AVERAGE(OFFSET($FI$3,0,0,'Données projet'!$E$16+1,1))-AVERAGE(OFFSET($H$3,0,0,'Données projet'!$E$16+1,1))</f>
        <v>304.29617570272939</v>
      </c>
      <c r="FK97" s="59">
        <f t="shared" si="102"/>
        <v>246.20695736161576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75.22724648572823</v>
      </c>
      <c r="FR97" s="21">
        <f>EXP(-LN(2)/25)*FR96+(1-EXP(-LN(2)/25))/(LN(2)/25)*Calculateur!FM97*Calculateur!FO97*VLOOKUP('Données projet'!$B$16,Paramètres!$A$1:$I$89,3,0)*0.475*44/12</f>
        <v>6.9398523446273641</v>
      </c>
      <c r="FS97" s="21">
        <f>EXP(-LN(2)/2)*FS96+(1-EXP(-LN(2)/2))/(LN(2)/2)*FM97*FP97*VLOOKUP('Données projet'!$B$16,Paramètres!$A$1:$I$89,3,0)*0.475*44/12</f>
        <v>9.1600075635301343E-10</v>
      </c>
      <c r="FT97" s="22">
        <f t="shared" si="78"/>
        <v>82.167098831271602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543.00000000000011</v>
      </c>
      <c r="GA97" s="17">
        <f>FZ97*VLOOKUP('Données projet'!$B$17,Paramètres!$A$1:$I$89,3,0)*VLOOKUP('Données projet'!$B$17,Paramètres!$A$1:$I$89,5,0)</f>
        <v>324.71400000000011</v>
      </c>
      <c r="GB97" s="13">
        <f t="shared" si="103"/>
        <v>76.333356682914101</v>
      </c>
      <c r="GC97" s="20">
        <f t="shared" si="79"/>
        <v>698.49081288940886</v>
      </c>
      <c r="GD97" s="59">
        <f t="shared" si="80"/>
        <v>991.82414622274223</v>
      </c>
      <c r="GE97" s="59">
        <f ca="1">AVERAGE(OFFSET($GD$3,0,0,'Données projet'!$E$17+1,1))-AVERAGE(OFFSET($H$3,0,0,'Données projet'!$E$17+1,1))</f>
        <v>333.16166938019586</v>
      </c>
      <c r="GF97" s="59">
        <f t="shared" si="104"/>
        <v>286.07945871455388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61.281924057802364</v>
      </c>
      <c r="GM97" s="21">
        <f>EXP(-LN(2)/25)*GM96+(1-EXP(-LN(2)/25))/(LN(2)/25)*Calculateur!GH97*Calculateur!GJ97*VLOOKUP('Données projet'!$B$17,Paramètres!$A$1:$I$89,3,0)*0.475*44/12</f>
        <v>5.5265924500964321</v>
      </c>
      <c r="GN97" s="21">
        <f>EXP(-LN(2)/2)*GN96+(1-EXP(-LN(2)/2))/(LN(2)/2)*GH97*GK97*VLOOKUP('Données projet'!$B$17,Paramètres!$A$1:$I$89,3,0)*0.475*44/12</f>
        <v>2.0690747176322299E-10</v>
      </c>
      <c r="GO97" s="21">
        <f t="shared" si="81"/>
        <v>66.808516508105711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477.9999999999996</v>
      </c>
      <c r="GV97" s="17">
        <f>GU97*VLOOKUP('Données projet'!$B$18,Paramètres!$A$1:$I$89,3,0)*VLOOKUP('Données projet'!$B$18,Paramètres!$A$1:$I$89,5,0)</f>
        <v>285.84399999999977</v>
      </c>
      <c r="GW97" s="13">
        <f t="shared" si="105"/>
        <v>68.200525419065656</v>
      </c>
      <c r="GX97" s="20">
        <f t="shared" si="82"/>
        <v>616.62754843820551</v>
      </c>
      <c r="GY97" s="59">
        <f t="shared" si="83"/>
        <v>909.96088177153888</v>
      </c>
      <c r="GZ97" s="59">
        <f ca="1">AVERAGE(OFFSET($GY$3,0,0,'Données projet'!$E$18+1,1))-AVERAGE(OFFSET($H$3,0,0,'Données projet'!$E$18+1,1))</f>
        <v>288.41846134875794</v>
      </c>
      <c r="HA97" s="59">
        <f t="shared" si="106"/>
        <v>248.93951719818972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54.425072160730167</v>
      </c>
      <c r="HH97" s="21">
        <f>EXP(-LN(2)/25)*HH96+(1-EXP(-LN(2)/25))/(LN(2)/25)*Calculateur!HC97*Calculateur!HE97*VLOOKUP('Données projet'!$B$18,Paramètres!$A$1:$I$89,3,0)*0.475*44/12</f>
        <v>4.7370792429397977</v>
      </c>
      <c r="HI97" s="21">
        <f>EXP(-LN(2)/2)*HI96+(1-EXP(-LN(2)/2))/(LN(2)/2)*HC97*HF97*VLOOKUP('Données projet'!$B$18,Paramètres!$A$1:$I$89,3,0)*0.475*44/12</f>
        <v>1.1330647263224166E-10</v>
      </c>
      <c r="HJ97" s="22">
        <f t="shared" si="84"/>
        <v>59.16215140378327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269.64423257646359</v>
      </c>
      <c r="T98" s="59">
        <f t="shared" si="88"/>
        <v>161.0819079811821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69.360130323560554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69.360130323560554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401</v>
      </c>
      <c r="AJ98" s="13">
        <f>AI98*VLOOKUP('Données projet'!$B$10,Paramètres!$A$1:$I$89,3,0)*VLOOKUP('Données projet'!$B$10,Paramètres!$A$1:$I$89,5,0)</f>
        <v>250.22399999999999</v>
      </c>
      <c r="AK98" s="13">
        <f t="shared" si="89"/>
        <v>60.633904580527918</v>
      </c>
      <c r="AL98" s="20">
        <f t="shared" si="58"/>
        <v>541.41085047775289</v>
      </c>
      <c r="AM98" s="59">
        <f t="shared" si="59"/>
        <v>834.74418381108626</v>
      </c>
      <c r="AN98" s="59">
        <f ca="1">AVERAGE(OFFSET($AM$3,0,0,'Données projet'!$E$10+1,1))-AVERAGE(OFFSET($H$3,0,0,'Données projet'!$E$10+1,1))</f>
        <v>269.77739619445515</v>
      </c>
      <c r="AO98" s="59">
        <f t="shared" si="90"/>
        <v>347.56964743629885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38.289175914709531</v>
      </c>
      <c r="AV98" s="21">
        <f>EXP(-LN(2)/25)*AV97+(1-EXP(-LN(2)/25))/(LN(2)/25)*Calculateur!AQ98*Calculateur!AS98*VLOOKUP('Données projet'!$B$10,Paramètres!$A$1:$I$89,3,0)*0.475*44/12</f>
        <v>15.131818505578599</v>
      </c>
      <c r="AW98" s="21">
        <f>EXP(-LN(2)/2)*AW97+(1-EXP(-LN(2)/2))/(LN(2)/2)*AQ98*AT98*VLOOKUP('Données projet'!$B$10,Paramètres!$A$1:$I$89,3,0)*0.475*44/12</f>
        <v>4.0892890908616468E-12</v>
      </c>
      <c r="AX98" s="21">
        <f t="shared" si="60"/>
        <v>53.420994420292224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739.99999999999966</v>
      </c>
      <c r="BE98" s="13">
        <f>BD98*VLOOKUP('Données projet'!$B$11,Paramètres!$A$1:$I$89,3,0)*VLOOKUP('Données projet'!$B$11,Paramètres!$A$1:$I$89,5,0)</f>
        <v>413.65999999999985</v>
      </c>
      <c r="BF98" s="13">
        <f t="shared" si="91"/>
        <v>94.540585122244352</v>
      </c>
      <c r="BG98" s="20">
        <f t="shared" si="61"/>
        <v>885.11601908790863</v>
      </c>
      <c r="BH98" s="59">
        <f t="shared" si="62"/>
        <v>1178.4493524212419</v>
      </c>
      <c r="BI98" s="59">
        <f ca="1">AVERAGE(OFFSET($BH$3,0,0,'Données projet'!$E$11+1,1))-AVERAGE(OFFSET($H$3,0,0,'Données projet'!$E$11+1,1))</f>
        <v>490.96084572840579</v>
      </c>
      <c r="BJ98" s="59">
        <f t="shared" si="92"/>
        <v>597.91658789908263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61.748042817287754</v>
      </c>
      <c r="BQ98" s="21">
        <f>EXP(-LN(2)/25)*BQ97+(1-EXP(-LN(2)/25))/(LN(2)/25)*Calculateur!BL98*Calculateur!BN98*VLOOKUP('Données projet'!$B$11,Paramètres!$A$1:$I$89,3,0)*0.475*44/12</f>
        <v>9.5304186904383368</v>
      </c>
      <c r="BR98" s="21">
        <f>EXP(-LN(2)/2)*BR97+(1-EXP(-LN(2)/2))/(LN(2)/2)*BL98*BO98*VLOOKUP('Données projet'!$B$11,Paramètres!$A$1:$I$89,3,0)*0.475*44/12</f>
        <v>1.4002028757413313E-10</v>
      </c>
      <c r="BS98" s="22">
        <f t="shared" si="63"/>
        <v>71.278461507866112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1062.9999999999995</v>
      </c>
      <c r="BZ98" s="13">
        <f>BY98*VLOOKUP('Données projet'!$B$12,Paramètres!$A$1:$I$89,3,0)*VLOOKUP('Données projet'!$B$12,Paramètres!$A$1:$I$89,5,0)</f>
        <v>483.66499999999979</v>
      </c>
      <c r="CA98" s="13">
        <f t="shared" si="93"/>
        <v>108.54647574863124</v>
      </c>
      <c r="CB98" s="20">
        <f t="shared" si="64"/>
        <v>1031.4349869288658</v>
      </c>
      <c r="CC98" s="59">
        <f t="shared" si="65"/>
        <v>1324.768320262199</v>
      </c>
      <c r="CD98" s="59">
        <f ca="1">AVERAGE(OFFSET($CC$3,0,0,'Données projet'!$E$12+1,1))-AVERAGE(OFFSET($H$3,0,0,'Données projet'!$E$12+1,1))</f>
        <v>516.24288578650703</v>
      </c>
      <c r="CE98" s="59">
        <f t="shared" si="94"/>
        <v>423.99471649102406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89.392793294573124</v>
      </c>
      <c r="CL98" s="21">
        <f>EXP(-LN(2)/25)*CL97+(1-EXP(-LN(2)/25))/(LN(2)/25)*Calculateur!CG98*Calculateur!CI98*VLOOKUP('Données projet'!$B$12,Paramètres!$A$1:$I$89,3,0)*0.475*44/12</f>
        <v>14.048504394434369</v>
      </c>
      <c r="CM98" s="21">
        <f>EXP(-LN(2)/2)*CM97+(1-EXP(-LN(2)/2))/(LN(2)/2)*CG98*CJ98*VLOOKUP('Données projet'!$B$12,Paramètres!$A$1:$I$89,3,0)*0.475*44/12</f>
        <v>2.3427023523915652E-12</v>
      </c>
      <c r="CN98" s="22">
        <f t="shared" si="66"/>
        <v>103.44129768900984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856.99999999999955</v>
      </c>
      <c r="CU98" s="17">
        <f>CT98*VLOOKUP('Données projet'!$B$13,Paramètres!$A$1:$I$89,3,0)*VLOOKUP('Données projet'!$B$13,Paramètres!$A$1:$I$89,5,0)</f>
        <v>389.93499999999977</v>
      </c>
      <c r="CV98" s="13">
        <f t="shared" si="95"/>
        <v>89.733124312965614</v>
      </c>
      <c r="CW98" s="20">
        <f t="shared" si="67"/>
        <v>835.42198317841473</v>
      </c>
      <c r="CX98" s="59">
        <f t="shared" si="68"/>
        <v>1128.7553165117481</v>
      </c>
      <c r="CY98" s="59">
        <f ca="1">AVERAGE(OFFSET($CX$3,0,0,'Données projet'!$E$13+1,1))-AVERAGE(OFFSET($H$3,0,0,'Données projet'!$E$13+1,1))</f>
        <v>404.52284278475219</v>
      </c>
      <c r="CZ98" s="59">
        <f t="shared" si="96"/>
        <v>325.2594475455378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71.267911195381899</v>
      </c>
      <c r="DG98" s="21">
        <f>EXP(-LN(2)/25)*DG97+(1-EXP(-LN(2)/25))/(LN(2)/25)*Calculateur!DB98*Calculateur!DD98*VLOOKUP('Données projet'!$B$13,Paramètres!$A$1:$I$89,3,0)*0.475*44/12</f>
        <v>7.8554536975729379</v>
      </c>
      <c r="DH98" s="21">
        <f>EXP(-LN(2)/2)*DH97+(1-EXP(-LN(2)/2))/(LN(2)/2)*DB98*DE98*VLOOKUP('Données projet'!$B$13,Paramètres!$A$1:$I$89,3,0)*0.475*44/12</f>
        <v>1.5637744393757969E-10</v>
      </c>
      <c r="DI98" s="22">
        <f t="shared" si="69"/>
        <v>79.123364893111216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266.99999999999983</v>
      </c>
      <c r="DP98" s="17">
        <f>DO98*VLOOKUP('Données projet'!$B$14,Paramètres!$A$1:$I$89,3,0)*VLOOKUP('Données projet'!$B$14,Paramètres!$A$1:$I$89,5,0)</f>
        <v>287.39879999999982</v>
      </c>
      <c r="DQ98" s="13">
        <f t="shared" si="97"/>
        <v>68.528206713592894</v>
      </c>
      <c r="DR98" s="20">
        <f t="shared" si="70"/>
        <v>619.90620335950723</v>
      </c>
      <c r="DS98" s="59">
        <f t="shared" si="71"/>
        <v>913.2395366928406</v>
      </c>
      <c r="DT98" s="59">
        <f ca="1">AVERAGE(OFFSET($DS$3,0,0,'Données projet'!$E$14+1,1))-AVERAGE(OFFSET($H$3,0,0,'Données projet'!$E$14+1,1))</f>
        <v>317.76403063971492</v>
      </c>
      <c r="DU98" s="59">
        <f t="shared" si="98"/>
        <v>310.10458233575025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35.384742048036848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35.384742048036848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735.00000000000011</v>
      </c>
      <c r="EK98" s="17">
        <f>EJ98*VLOOKUP('Données projet'!$B$15,Paramètres!$A$1:$I$89,3,0)*VLOOKUP('Données projet'!$B$15,Paramètres!$A$1:$I$89,5,0)</f>
        <v>343.98</v>
      </c>
      <c r="EL98" s="13">
        <f t="shared" si="99"/>
        <v>80.321681832084693</v>
      </c>
      <c r="EM98" s="20">
        <f t="shared" si="73"/>
        <v>738.9920958575475</v>
      </c>
      <c r="EN98" s="59">
        <f t="shared" si="74"/>
        <v>1032.3254291908809</v>
      </c>
      <c r="EO98" s="59">
        <f ca="1">AVERAGE(OFFSET($EN$3,0,0,'Données projet'!$E$15+1,1))-AVERAGE(OFFSET($H$3,0,0,'Données projet'!$E$15+1,1))</f>
        <v>342.49944586217674</v>
      </c>
      <c r="EP98" s="59">
        <f t="shared" si="100"/>
        <v>282.29766600872563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87.631623034646339</v>
      </c>
      <c r="EW98" s="21">
        <f>EXP(-LN(2)/25)*EW97+(1-EXP(-LN(2)/25))/(LN(2)/25)*Calculateur!ER98*Calculateur!ET98*VLOOKUP('Données projet'!$B$15,Paramètres!$A$1:$I$89,3,0)*0.475*44/12</f>
        <v>6.6108233714639733</v>
      </c>
      <c r="EX98" s="21">
        <f>EXP(-LN(2)/2)*EX97+(1-EXP(-LN(2)/2))/(LN(2)/2)*ER98*EU98*VLOOKUP('Données projet'!$B$15,Paramètres!$A$1:$I$89,3,0)*0.475*44/12</f>
        <v>1.3630963636205501E-11</v>
      </c>
      <c r="EY98" s="22">
        <f t="shared" si="75"/>
        <v>94.242446406123946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670.99999999999977</v>
      </c>
      <c r="FF98" s="17">
        <f>FE98*VLOOKUP('Données projet'!$B$16,Paramètres!$A$1:$I$89,3,0)*VLOOKUP('Données projet'!$B$16,Paramètres!$A$1:$I$89,5,0)</f>
        <v>314.02799999999991</v>
      </c>
      <c r="FG98" s="13">
        <f t="shared" si="101"/>
        <v>74.109403804428752</v>
      </c>
      <c r="FH98" s="20">
        <f t="shared" si="76"/>
        <v>676.00597829271317</v>
      </c>
      <c r="FI98" s="59">
        <f t="shared" si="77"/>
        <v>969.33931162604654</v>
      </c>
      <c r="FJ98" s="59">
        <f ca="1">AVERAGE(OFFSET($FI$3,0,0,'Données projet'!$E$16+1,1))-AVERAGE(OFFSET($H$3,0,0,'Données projet'!$E$16+1,1))</f>
        <v>304.29617570272939</v>
      </c>
      <c r="FK98" s="59">
        <f t="shared" si="102"/>
        <v>246.20695736161576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73.752086066232778</v>
      </c>
      <c r="FR98" s="21">
        <f>EXP(-LN(2)/25)*FR97+(1-EXP(-LN(2)/25))/(LN(2)/25)*Calculateur!FM98*Calculateur!FO98*VLOOKUP('Données projet'!$B$16,Paramètres!$A$1:$I$89,3,0)*0.475*44/12</f>
        <v>6.7500817173125549</v>
      </c>
      <c r="FS98" s="21">
        <f>EXP(-LN(2)/2)*FS97+(1-EXP(-LN(2)/2))/(LN(2)/2)*FM98*FP98*VLOOKUP('Données projet'!$B$16,Paramètres!$A$1:$I$89,3,0)*0.475*44/12</f>
        <v>6.4771034638922235E-10</v>
      </c>
      <c r="FT98" s="22">
        <f t="shared" si="78"/>
        <v>80.502167784193048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543.00000000000011</v>
      </c>
      <c r="GA98" s="17">
        <f>FZ98*VLOOKUP('Données projet'!$B$17,Paramètres!$A$1:$I$89,3,0)*VLOOKUP('Données projet'!$B$17,Paramètres!$A$1:$I$89,5,0)</f>
        <v>324.71400000000011</v>
      </c>
      <c r="GB98" s="13">
        <f t="shared" si="103"/>
        <v>76.333356682914101</v>
      </c>
      <c r="GC98" s="20">
        <f t="shared" si="79"/>
        <v>698.49081288940886</v>
      </c>
      <c r="GD98" s="59">
        <f t="shared" si="80"/>
        <v>991.82414622274223</v>
      </c>
      <c r="GE98" s="59">
        <f ca="1">AVERAGE(OFFSET($GD$3,0,0,'Données projet'!$E$17+1,1))-AVERAGE(OFFSET($H$3,0,0,'Données projet'!$E$17+1,1))</f>
        <v>333.16166938019586</v>
      </c>
      <c r="GF98" s="59">
        <f t="shared" si="104"/>
        <v>286.07945871455388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60.080222905311736</v>
      </c>
      <c r="GM98" s="21">
        <f>EXP(-LN(2)/25)*GM97+(1-EXP(-LN(2)/25))/(LN(2)/25)*Calculateur!GH98*Calculateur!GJ98*VLOOKUP('Données projet'!$B$17,Paramètres!$A$1:$I$89,3,0)*0.475*44/12</f>
        <v>5.3754674889176792</v>
      </c>
      <c r="GN98" s="21">
        <f>EXP(-LN(2)/2)*GN97+(1-EXP(-LN(2)/2))/(LN(2)/2)*GH98*GK98*VLOOKUP('Données projet'!$B$17,Paramètres!$A$1:$I$89,3,0)*0.475*44/12</f>
        <v>1.4630567636193908E-10</v>
      </c>
      <c r="GO98" s="21">
        <f t="shared" si="81"/>
        <v>65.455690394375722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477.9999999999996</v>
      </c>
      <c r="GV98" s="17">
        <f>GU98*VLOOKUP('Données projet'!$B$18,Paramètres!$A$1:$I$89,3,0)*VLOOKUP('Données projet'!$B$18,Paramètres!$A$1:$I$89,5,0)</f>
        <v>285.84399999999977</v>
      </c>
      <c r="GW98" s="13">
        <f t="shared" si="105"/>
        <v>68.200525419065656</v>
      </c>
      <c r="GX98" s="20">
        <f t="shared" si="82"/>
        <v>616.62754843820551</v>
      </c>
      <c r="GY98" s="59">
        <f t="shared" si="83"/>
        <v>909.96088177153888</v>
      </c>
      <c r="GZ98" s="59">
        <f ca="1">AVERAGE(OFFSET($GY$3,0,0,'Données projet'!$E$18+1,1))-AVERAGE(OFFSET($H$3,0,0,'Données projet'!$E$18+1,1))</f>
        <v>288.41846134875794</v>
      </c>
      <c r="HA98" s="59">
        <f t="shared" si="106"/>
        <v>248.93951719818972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53.357829691674432</v>
      </c>
      <c r="HH98" s="21">
        <f>EXP(-LN(2)/25)*HH97+(1-EXP(-LN(2)/25))/(LN(2)/25)*Calculateur!HC98*Calculateur!HE98*VLOOKUP('Données projet'!$B$18,Paramètres!$A$1:$I$89,3,0)*0.475*44/12</f>
        <v>4.6075435619294378</v>
      </c>
      <c r="HI98" s="21">
        <f>EXP(-LN(2)/2)*HI97+(1-EXP(-LN(2)/2))/(LN(2)/2)*HC98*HF98*VLOOKUP('Données projet'!$B$18,Paramètres!$A$1:$I$89,3,0)*0.475*44/12</f>
        <v>8.0119775150586043E-11</v>
      </c>
      <c r="HJ98" s="22">
        <f t="shared" si="84"/>
        <v>57.965373253683993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269.64423257646359</v>
      </c>
      <c r="T99" s="59">
        <f t="shared" si="88"/>
        <v>161.0819079811821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68.000020473417706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68.000020473417706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401</v>
      </c>
      <c r="AJ99" s="13">
        <f>AI99*VLOOKUP('Données projet'!$B$10,Paramètres!$A$1:$I$89,3,0)*VLOOKUP('Données projet'!$B$10,Paramètres!$A$1:$I$89,5,0)</f>
        <v>250.22399999999999</v>
      </c>
      <c r="AK99" s="13">
        <f t="shared" si="89"/>
        <v>60.633904580527918</v>
      </c>
      <c r="AL99" s="20">
        <f t="shared" si="58"/>
        <v>541.41085047775289</v>
      </c>
      <c r="AM99" s="59">
        <f t="shared" si="59"/>
        <v>834.74418381108626</v>
      </c>
      <c r="AN99" s="59">
        <f ca="1">AVERAGE(OFFSET($AM$3,0,0,'Données projet'!$E$10+1,1))-AVERAGE(OFFSET($H$3,0,0,'Données projet'!$E$10+1,1))</f>
        <v>269.77739619445515</v>
      </c>
      <c r="AO99" s="59">
        <f t="shared" si="90"/>
        <v>347.56964743629885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37.538348529113364</v>
      </c>
      <c r="AV99" s="21">
        <f>EXP(-LN(2)/25)*AV98+(1-EXP(-LN(2)/25))/(LN(2)/25)*Calculateur!AQ99*Calculateur!AS99*VLOOKUP('Données projet'!$B$10,Paramètres!$A$1:$I$89,3,0)*0.475*44/12</f>
        <v>14.718038132795801</v>
      </c>
      <c r="AW99" s="21">
        <f>EXP(-LN(2)/2)*AW98+(1-EXP(-LN(2)/2))/(LN(2)/2)*AQ99*AT99*VLOOKUP('Données projet'!$B$10,Paramètres!$A$1:$I$89,3,0)*0.475*44/12</f>
        <v>2.8915640463804424E-12</v>
      </c>
      <c r="AX99" s="21">
        <f t="shared" si="60"/>
        <v>52.256386661912053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739.99999999999966</v>
      </c>
      <c r="BE99" s="13">
        <f>BD99*VLOOKUP('Données projet'!$B$11,Paramètres!$A$1:$I$89,3,0)*VLOOKUP('Données projet'!$B$11,Paramètres!$A$1:$I$89,5,0)</f>
        <v>413.65999999999985</v>
      </c>
      <c r="BF99" s="13">
        <f t="shared" si="91"/>
        <v>94.540585122244352</v>
      </c>
      <c r="BG99" s="20">
        <f t="shared" si="61"/>
        <v>885.11601908790863</v>
      </c>
      <c r="BH99" s="59">
        <f t="shared" si="62"/>
        <v>1178.4493524212419</v>
      </c>
      <c r="BI99" s="59">
        <f ca="1">AVERAGE(OFFSET($BH$3,0,0,'Données projet'!$E$11+1,1))-AVERAGE(OFFSET($H$3,0,0,'Données projet'!$E$11+1,1))</f>
        <v>490.96084572840579</v>
      </c>
      <c r="BJ99" s="59">
        <f t="shared" si="92"/>
        <v>597.91658789908263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60.537201360227989</v>
      </c>
      <c r="BQ99" s="21">
        <f>EXP(-LN(2)/25)*BQ98+(1-EXP(-LN(2)/25))/(LN(2)/25)*Calculateur!BL99*Calculateur!BN99*VLOOKUP('Données projet'!$B$11,Paramètres!$A$1:$I$89,3,0)*0.475*44/12</f>
        <v>9.269808890165363</v>
      </c>
      <c r="BR99" s="21">
        <f>EXP(-LN(2)/2)*BR98+(1-EXP(-LN(2)/2))/(LN(2)/2)*BL99*BO99*VLOOKUP('Données projet'!$B$11,Paramètres!$A$1:$I$89,3,0)*0.475*44/12</f>
        <v>9.9009294847360015E-11</v>
      </c>
      <c r="BS99" s="22">
        <f t="shared" si="63"/>
        <v>69.807010250492354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1062.9999999999995</v>
      </c>
      <c r="BZ99" s="13">
        <f>BY99*VLOOKUP('Données projet'!$B$12,Paramètres!$A$1:$I$89,3,0)*VLOOKUP('Données projet'!$B$12,Paramètres!$A$1:$I$89,5,0)</f>
        <v>483.66499999999979</v>
      </c>
      <c r="CA99" s="13">
        <f t="shared" si="93"/>
        <v>108.54647574863124</v>
      </c>
      <c r="CB99" s="20">
        <f t="shared" si="64"/>
        <v>1031.4349869288658</v>
      </c>
      <c r="CC99" s="59">
        <f t="shared" si="65"/>
        <v>1324.768320262199</v>
      </c>
      <c r="CD99" s="59">
        <f ca="1">AVERAGE(OFFSET($CC$3,0,0,'Données projet'!$E$12+1,1))-AVERAGE(OFFSET($H$3,0,0,'Données projet'!$E$12+1,1))</f>
        <v>516.24288578650703</v>
      </c>
      <c r="CE99" s="59">
        <f t="shared" si="94"/>
        <v>423.99471649102406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87.639855142286635</v>
      </c>
      <c r="CL99" s="21">
        <f>EXP(-LN(2)/25)*CL98+(1-EXP(-LN(2)/25))/(LN(2)/25)*Calculateur!CG99*Calculateur!CI99*VLOOKUP('Données projet'!$B$12,Paramètres!$A$1:$I$89,3,0)*0.475*44/12</f>
        <v>13.664347302989823</v>
      </c>
      <c r="CM99" s="21">
        <f>EXP(-LN(2)/2)*CM98+(1-EXP(-LN(2)/2))/(LN(2)/2)*CG99*CJ99*VLOOKUP('Données projet'!$B$12,Paramètres!$A$1:$I$89,3,0)*0.475*44/12</f>
        <v>1.6565407196777527E-12</v>
      </c>
      <c r="CN99" s="22">
        <f t="shared" si="66"/>
        <v>101.30420244527812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856.99999999999955</v>
      </c>
      <c r="CU99" s="17">
        <f>CT99*VLOOKUP('Données projet'!$B$13,Paramètres!$A$1:$I$89,3,0)*VLOOKUP('Données projet'!$B$13,Paramètres!$A$1:$I$89,5,0)</f>
        <v>389.93499999999977</v>
      </c>
      <c r="CV99" s="13">
        <f t="shared" si="95"/>
        <v>89.733124312965614</v>
      </c>
      <c r="CW99" s="20">
        <f t="shared" si="67"/>
        <v>835.42198317841473</v>
      </c>
      <c r="CX99" s="59">
        <f t="shared" si="68"/>
        <v>1128.7553165117481</v>
      </c>
      <c r="CY99" s="59">
        <f ca="1">AVERAGE(OFFSET($CX$3,0,0,'Données projet'!$E$13+1,1))-AVERAGE(OFFSET($H$3,0,0,'Données projet'!$E$13+1,1))</f>
        <v>404.52284278475219</v>
      </c>
      <c r="CZ99" s="59">
        <f t="shared" si="96"/>
        <v>325.2594475455378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69.870390925974064</v>
      </c>
      <c r="DG99" s="21">
        <f>EXP(-LN(2)/25)*DG98+(1-EXP(-LN(2)/25))/(LN(2)/25)*Calculateur!DB99*Calculateur!DD99*VLOOKUP('Données projet'!$B$13,Paramètres!$A$1:$I$89,3,0)*0.475*44/12</f>
        <v>7.6406459031124498</v>
      </c>
      <c r="DH99" s="21">
        <f>EXP(-LN(2)/2)*DH98+(1-EXP(-LN(2)/2))/(LN(2)/2)*DB99*DE99*VLOOKUP('Données projet'!$B$13,Paramètres!$A$1:$I$89,3,0)*0.475*44/12</f>
        <v>1.1057555103288177E-10</v>
      </c>
      <c r="DI99" s="22">
        <f t="shared" si="69"/>
        <v>77.511036829197096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266.99999999999983</v>
      </c>
      <c r="DP99" s="17">
        <f>DO99*VLOOKUP('Données projet'!$B$14,Paramètres!$A$1:$I$89,3,0)*VLOOKUP('Données projet'!$B$14,Paramètres!$A$1:$I$89,5,0)</f>
        <v>287.39879999999982</v>
      </c>
      <c r="DQ99" s="13">
        <f t="shared" si="97"/>
        <v>68.528206713592894</v>
      </c>
      <c r="DR99" s="20">
        <f t="shared" si="70"/>
        <v>619.90620335950723</v>
      </c>
      <c r="DS99" s="59">
        <f t="shared" si="71"/>
        <v>913.2395366928406</v>
      </c>
      <c r="DT99" s="59">
        <f ca="1">AVERAGE(OFFSET($DS$3,0,0,'Données projet'!$E$14+1,1))-AVERAGE(OFFSET($H$3,0,0,'Données projet'!$E$14+1,1))</f>
        <v>317.76403063971492</v>
      </c>
      <c r="DU99" s="59">
        <f t="shared" si="98"/>
        <v>310.10458233575025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34.690868839036391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34.690868839036391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735.00000000000011</v>
      </c>
      <c r="EK99" s="17">
        <f>EJ99*VLOOKUP('Données projet'!$B$15,Paramètres!$A$1:$I$89,3,0)*VLOOKUP('Données projet'!$B$15,Paramètres!$A$1:$I$89,5,0)</f>
        <v>343.98</v>
      </c>
      <c r="EL99" s="13">
        <f t="shared" si="99"/>
        <v>80.321681832084693</v>
      </c>
      <c r="EM99" s="20">
        <f t="shared" si="73"/>
        <v>738.9920958575475</v>
      </c>
      <c r="EN99" s="59">
        <f t="shared" si="74"/>
        <v>1032.3254291908809</v>
      </c>
      <c r="EO99" s="59">
        <f ca="1">AVERAGE(OFFSET($EN$3,0,0,'Données projet'!$E$15+1,1))-AVERAGE(OFFSET($H$3,0,0,'Données projet'!$E$15+1,1))</f>
        <v>342.49944586217674</v>
      </c>
      <c r="EP99" s="59">
        <f t="shared" si="100"/>
        <v>282.29766600872563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85.913220356949225</v>
      </c>
      <c r="EW99" s="21">
        <f>EXP(-LN(2)/25)*EW98+(1-EXP(-LN(2)/25))/(LN(2)/25)*Calculateur!ER99*Calculateur!ET99*VLOOKUP('Données projet'!$B$15,Paramètres!$A$1:$I$89,3,0)*0.475*44/12</f>
        <v>6.4300500587231992</v>
      </c>
      <c r="EX99" s="21">
        <f>EXP(-LN(2)/2)*EX98+(1-EXP(-LN(2)/2))/(LN(2)/2)*ER99*EU99*VLOOKUP('Données projet'!$B$15,Paramètres!$A$1:$I$89,3,0)*0.475*44/12</f>
        <v>9.6385468212681494E-12</v>
      </c>
      <c r="EY99" s="22">
        <f t="shared" si="75"/>
        <v>92.343270415682056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670.99999999999977</v>
      </c>
      <c r="FF99" s="17">
        <f>FE99*VLOOKUP('Données projet'!$B$16,Paramètres!$A$1:$I$89,3,0)*VLOOKUP('Données projet'!$B$16,Paramètres!$A$1:$I$89,5,0)</f>
        <v>314.02799999999991</v>
      </c>
      <c r="FG99" s="13">
        <f t="shared" si="101"/>
        <v>74.109403804428752</v>
      </c>
      <c r="FH99" s="20">
        <f t="shared" si="76"/>
        <v>676.00597829271317</v>
      </c>
      <c r="FI99" s="59">
        <f t="shared" si="77"/>
        <v>969.33931162604654</v>
      </c>
      <c r="FJ99" s="59">
        <f ca="1">AVERAGE(OFFSET($FI$3,0,0,'Données projet'!$E$16+1,1))-AVERAGE(OFFSET($H$3,0,0,'Données projet'!$E$16+1,1))</f>
        <v>304.29617570272939</v>
      </c>
      <c r="FK99" s="59">
        <f t="shared" si="102"/>
        <v>246.20695736161576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72.305852642804624</v>
      </c>
      <c r="FR99" s="21">
        <f>EXP(-LN(2)/25)*FR98+(1-EXP(-LN(2)/25))/(LN(2)/25)*Calculateur!FM99*Calculateur!FO99*VLOOKUP('Données projet'!$B$16,Paramètres!$A$1:$I$89,3,0)*0.475*44/12</f>
        <v>6.565500377781273</v>
      </c>
      <c r="FS99" s="21">
        <f>EXP(-LN(2)/2)*FS98+(1-EXP(-LN(2)/2))/(LN(2)/2)*FM99*FP99*VLOOKUP('Données projet'!$B$16,Paramètres!$A$1:$I$89,3,0)*0.475*44/12</f>
        <v>4.5800037817650677E-10</v>
      </c>
      <c r="FT99" s="22">
        <f t="shared" si="78"/>
        <v>78.871353021043902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543.00000000000011</v>
      </c>
      <c r="GA99" s="17">
        <f>FZ99*VLOOKUP('Données projet'!$B$17,Paramètres!$A$1:$I$89,3,0)*VLOOKUP('Données projet'!$B$17,Paramètres!$A$1:$I$89,5,0)</f>
        <v>324.71400000000011</v>
      </c>
      <c r="GB99" s="13">
        <f t="shared" si="103"/>
        <v>76.333356682914101</v>
      </c>
      <c r="GC99" s="20">
        <f t="shared" si="79"/>
        <v>698.49081288940886</v>
      </c>
      <c r="GD99" s="59">
        <f t="shared" si="80"/>
        <v>991.82414622274223</v>
      </c>
      <c r="GE99" s="59">
        <f ca="1">AVERAGE(OFFSET($GD$3,0,0,'Données projet'!$E$17+1,1))-AVERAGE(OFFSET($H$3,0,0,'Données projet'!$E$17+1,1))</f>
        <v>333.16166938019586</v>
      </c>
      <c r="GF99" s="59">
        <f t="shared" si="104"/>
        <v>286.07945871455388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58.902086379456122</v>
      </c>
      <c r="GM99" s="21">
        <f>EXP(-LN(2)/25)*GM98+(1-EXP(-LN(2)/25))/(LN(2)/25)*Calculateur!GH99*Calculateur!GJ99*VLOOKUP('Données projet'!$B$17,Paramètres!$A$1:$I$89,3,0)*0.475*44/12</f>
        <v>5.2284750477496758</v>
      </c>
      <c r="GN99" s="21">
        <f>EXP(-LN(2)/2)*GN98+(1-EXP(-LN(2)/2))/(LN(2)/2)*GH99*GK99*VLOOKUP('Données projet'!$B$17,Paramètres!$A$1:$I$89,3,0)*0.475*44/12</f>
        <v>1.0345373588161149E-10</v>
      </c>
      <c r="GO99" s="21">
        <f t="shared" si="81"/>
        <v>64.13056142730926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477.9999999999996</v>
      </c>
      <c r="GV99" s="17">
        <f>GU99*VLOOKUP('Données projet'!$B$18,Paramètres!$A$1:$I$89,3,0)*VLOOKUP('Données projet'!$B$18,Paramètres!$A$1:$I$89,5,0)</f>
        <v>285.84399999999977</v>
      </c>
      <c r="GW99" s="13">
        <f t="shared" si="105"/>
        <v>68.200525419065656</v>
      </c>
      <c r="GX99" s="20">
        <f t="shared" si="82"/>
        <v>616.62754843820551</v>
      </c>
      <c r="GY99" s="59">
        <f t="shared" si="83"/>
        <v>909.96088177153888</v>
      </c>
      <c r="GZ99" s="59">
        <f ca="1">AVERAGE(OFFSET($GY$3,0,0,'Données projet'!$E$18+1,1))-AVERAGE(OFFSET($H$3,0,0,'Données projet'!$E$18+1,1))</f>
        <v>288.41846134875794</v>
      </c>
      <c r="HA99" s="59">
        <f t="shared" si="106"/>
        <v>248.93951719818972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52.311515196483249</v>
      </c>
      <c r="HH99" s="21">
        <f>EXP(-LN(2)/25)*HH98+(1-EXP(-LN(2)/25))/(LN(2)/25)*Calculateur!HC99*Calculateur!HE99*VLOOKUP('Données projet'!$B$18,Paramètres!$A$1:$I$89,3,0)*0.475*44/12</f>
        <v>4.4815500409282922</v>
      </c>
      <c r="HI99" s="21">
        <f>EXP(-LN(2)/2)*HI98+(1-EXP(-LN(2)/2))/(LN(2)/2)*HC99*HF99*VLOOKUP('Données projet'!$B$18,Paramètres!$A$1:$I$89,3,0)*0.475*44/12</f>
        <v>5.6653236316120836E-11</v>
      </c>
      <c r="HJ99" s="22">
        <f t="shared" si="84"/>
        <v>56.793065237468191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269.64423257646359</v>
      </c>
      <c r="T100" s="59">
        <f t="shared" si="88"/>
        <v>161.0819079811821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66.666581547851067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66.666581547851067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401</v>
      </c>
      <c r="AJ100" s="13">
        <f>AI100*VLOOKUP('Données projet'!$B$10,Paramètres!$A$1:$I$89,3,0)*VLOOKUP('Données projet'!$B$10,Paramètres!$A$1:$I$89,5,0)</f>
        <v>250.22399999999999</v>
      </c>
      <c r="AK100" s="13">
        <f t="shared" si="89"/>
        <v>60.633904580527918</v>
      </c>
      <c r="AL100" s="20">
        <f t="shared" si="58"/>
        <v>541.41085047775289</v>
      </c>
      <c r="AM100" s="59">
        <f t="shared" si="59"/>
        <v>834.74418381108626</v>
      </c>
      <c r="AN100" s="59">
        <f ca="1">AVERAGE(OFFSET($AM$3,0,0,'Données projet'!$E$10+1,1))-AVERAGE(OFFSET($H$3,0,0,'Données projet'!$E$10+1,1))</f>
        <v>269.77739619445515</v>
      </c>
      <c r="AO100" s="59">
        <f t="shared" si="90"/>
        <v>347.56964743629885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36.802244410589246</v>
      </c>
      <c r="AV100" s="21">
        <f>EXP(-LN(2)/25)*AV99+(1-EXP(-LN(2)/25))/(LN(2)/25)*Calculateur!AQ100*Calculateur!AS100*VLOOKUP('Données projet'!$B$10,Paramètres!$A$1:$I$89,3,0)*0.475*44/12</f>
        <v>14.315572606066512</v>
      </c>
      <c r="AW100" s="21">
        <f>EXP(-LN(2)/2)*AW99+(1-EXP(-LN(2)/2))/(LN(2)/2)*AQ100*AT100*VLOOKUP('Données projet'!$B$10,Paramètres!$A$1:$I$89,3,0)*0.475*44/12</f>
        <v>2.0446445454308234E-12</v>
      </c>
      <c r="AX100" s="21">
        <f t="shared" si="60"/>
        <v>51.117817016657803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739.99999999999966</v>
      </c>
      <c r="BE100" s="13">
        <f>BD100*VLOOKUP('Données projet'!$B$11,Paramètres!$A$1:$I$89,3,0)*VLOOKUP('Données projet'!$B$11,Paramètres!$A$1:$I$89,5,0)</f>
        <v>413.65999999999985</v>
      </c>
      <c r="BF100" s="13">
        <f t="shared" si="91"/>
        <v>94.540585122244352</v>
      </c>
      <c r="BG100" s="20">
        <f t="shared" si="61"/>
        <v>885.11601908790863</v>
      </c>
      <c r="BH100" s="59">
        <f t="shared" si="62"/>
        <v>1178.4493524212419</v>
      </c>
      <c r="BI100" s="59">
        <f ca="1">AVERAGE(OFFSET($BH$3,0,0,'Données projet'!$E$11+1,1))-AVERAGE(OFFSET($H$3,0,0,'Données projet'!$E$11+1,1))</f>
        <v>490.96084572840579</v>
      </c>
      <c r="BJ100" s="59">
        <f t="shared" si="92"/>
        <v>597.91658789908263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59.350103765600799</v>
      </c>
      <c r="BQ100" s="21">
        <f>EXP(-LN(2)/25)*BQ99+(1-EXP(-LN(2)/25))/(LN(2)/25)*Calculateur!BL100*Calculateur!BN100*VLOOKUP('Données projet'!$B$11,Paramètres!$A$1:$I$89,3,0)*0.475*44/12</f>
        <v>9.0163254785857276</v>
      </c>
      <c r="BR100" s="21">
        <f>EXP(-LN(2)/2)*BR99+(1-EXP(-LN(2)/2))/(LN(2)/2)*BL100*BO100*VLOOKUP('Données projet'!$B$11,Paramètres!$A$1:$I$89,3,0)*0.475*44/12</f>
        <v>7.0010143787066564E-11</v>
      </c>
      <c r="BS100" s="22">
        <f t="shared" si="63"/>
        <v>68.366429244256537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1062.9999999999995</v>
      </c>
      <c r="BZ100" s="13">
        <f>BY100*VLOOKUP('Données projet'!$B$12,Paramètres!$A$1:$I$89,3,0)*VLOOKUP('Données projet'!$B$12,Paramètres!$A$1:$I$89,5,0)</f>
        <v>483.66499999999979</v>
      </c>
      <c r="CA100" s="13">
        <f t="shared" si="93"/>
        <v>108.54647574863124</v>
      </c>
      <c r="CB100" s="20">
        <f t="shared" si="64"/>
        <v>1031.4349869288658</v>
      </c>
      <c r="CC100" s="59">
        <f t="shared" si="65"/>
        <v>1324.768320262199</v>
      </c>
      <c r="CD100" s="59">
        <f ca="1">AVERAGE(OFFSET($CC$3,0,0,'Données projet'!$E$12+1,1))-AVERAGE(OFFSET($H$3,0,0,'Données projet'!$E$12+1,1))</f>
        <v>516.24288578650703</v>
      </c>
      <c r="CE100" s="59">
        <f t="shared" si="94"/>
        <v>423.99471649102406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85.921291037979785</v>
      </c>
      <c r="CL100" s="21">
        <f>EXP(-LN(2)/25)*CL99+(1-EXP(-LN(2)/25))/(LN(2)/25)*Calculateur!CG100*Calculateur!CI100*VLOOKUP('Données projet'!$B$12,Paramètres!$A$1:$I$89,3,0)*0.475*44/12</f>
        <v>13.290695007412772</v>
      </c>
      <c r="CM100" s="21">
        <f>EXP(-LN(2)/2)*CM99+(1-EXP(-LN(2)/2))/(LN(2)/2)*CG100*CJ100*VLOOKUP('Données projet'!$B$12,Paramètres!$A$1:$I$89,3,0)*0.475*44/12</f>
        <v>1.1713511761957826E-12</v>
      </c>
      <c r="CN100" s="22">
        <f t="shared" si="66"/>
        <v>99.211986045393729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856.99999999999955</v>
      </c>
      <c r="CU100" s="17">
        <f>CT100*VLOOKUP('Données projet'!$B$13,Paramètres!$A$1:$I$89,3,0)*VLOOKUP('Données projet'!$B$13,Paramètres!$A$1:$I$89,5,0)</f>
        <v>389.93499999999977</v>
      </c>
      <c r="CV100" s="13">
        <f t="shared" si="95"/>
        <v>89.733124312965614</v>
      </c>
      <c r="CW100" s="20">
        <f t="shared" si="67"/>
        <v>835.42198317841473</v>
      </c>
      <c r="CX100" s="59">
        <f t="shared" si="68"/>
        <v>1128.7553165117481</v>
      </c>
      <c r="CY100" s="59">
        <f ca="1">AVERAGE(OFFSET($CX$3,0,0,'Données projet'!$E$13+1,1))-AVERAGE(OFFSET($H$3,0,0,'Données projet'!$E$13+1,1))</f>
        <v>404.52284278475219</v>
      </c>
      <c r="CZ100" s="59">
        <f t="shared" si="96"/>
        <v>325.2594475455378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68.500275176646127</v>
      </c>
      <c r="DG100" s="21">
        <f>EXP(-LN(2)/25)*DG99+(1-EXP(-LN(2)/25))/(LN(2)/25)*Calculateur!DB100*Calculateur!DD100*VLOOKUP('Données projet'!$B$13,Paramètres!$A$1:$I$89,3,0)*0.475*44/12</f>
        <v>7.4317120390877349</v>
      </c>
      <c r="DH100" s="21">
        <f>EXP(-LN(2)/2)*DH99+(1-EXP(-LN(2)/2))/(LN(2)/2)*DB100*DE100*VLOOKUP('Données projet'!$B$13,Paramètres!$A$1:$I$89,3,0)*0.475*44/12</f>
        <v>7.8188721968789845E-11</v>
      </c>
      <c r="DI100" s="22">
        <f t="shared" si="69"/>
        <v>75.931987215812057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266.99999999999983</v>
      </c>
      <c r="DP100" s="17">
        <f>DO100*VLOOKUP('Données projet'!$B$14,Paramètres!$A$1:$I$89,3,0)*VLOOKUP('Données projet'!$B$14,Paramètres!$A$1:$I$89,5,0)</f>
        <v>287.39879999999982</v>
      </c>
      <c r="DQ100" s="13">
        <f t="shared" si="97"/>
        <v>68.528206713592894</v>
      </c>
      <c r="DR100" s="20">
        <f t="shared" si="70"/>
        <v>619.90620335950723</v>
      </c>
      <c r="DS100" s="59">
        <f t="shared" si="71"/>
        <v>913.2395366928406</v>
      </c>
      <c r="DT100" s="59">
        <f ca="1">AVERAGE(OFFSET($DS$3,0,0,'Données projet'!$E$14+1,1))-AVERAGE(OFFSET($H$3,0,0,'Données projet'!$E$14+1,1))</f>
        <v>317.76403063971492</v>
      </c>
      <c r="DU100" s="59">
        <f t="shared" si="98"/>
        <v>310.10458233575025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34.010602060443567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34.010602060443567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735.00000000000011</v>
      </c>
      <c r="EK100" s="17">
        <f>EJ100*VLOOKUP('Données projet'!$B$15,Paramètres!$A$1:$I$89,3,0)*VLOOKUP('Données projet'!$B$15,Paramètres!$A$1:$I$89,5,0)</f>
        <v>343.98</v>
      </c>
      <c r="EL100" s="13">
        <f t="shared" si="99"/>
        <v>80.321681832084693</v>
      </c>
      <c r="EM100" s="20">
        <f t="shared" si="73"/>
        <v>738.9920958575475</v>
      </c>
      <c r="EN100" s="59">
        <f t="shared" si="74"/>
        <v>1032.3254291908809</v>
      </c>
      <c r="EO100" s="59">
        <f ca="1">AVERAGE(OFFSET($EN$3,0,0,'Données projet'!$E$15+1,1))-AVERAGE(OFFSET($H$3,0,0,'Données projet'!$E$15+1,1))</f>
        <v>342.49944586217674</v>
      </c>
      <c r="EP100" s="59">
        <f t="shared" si="100"/>
        <v>282.29766600872563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84.228514507639616</v>
      </c>
      <c r="EW100" s="21">
        <f>EXP(-LN(2)/25)*EW99+(1-EXP(-LN(2)/25))/(LN(2)/25)*Calculateur!ER100*Calculateur!ET100*VLOOKUP('Données projet'!$B$15,Paramètres!$A$1:$I$89,3,0)*0.475*44/12</f>
        <v>6.254220001725777</v>
      </c>
      <c r="EX100" s="21">
        <f>EXP(-LN(2)/2)*EX99+(1-EXP(-LN(2)/2))/(LN(2)/2)*ER100*EU100*VLOOKUP('Données projet'!$B$15,Paramètres!$A$1:$I$89,3,0)*0.475*44/12</f>
        <v>6.8154818181027506E-12</v>
      </c>
      <c r="EY100" s="22">
        <f t="shared" si="75"/>
        <v>90.482734509372222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670.99999999999977</v>
      </c>
      <c r="FF100" s="17">
        <f>FE100*VLOOKUP('Données projet'!$B$16,Paramètres!$A$1:$I$89,3,0)*VLOOKUP('Données projet'!$B$16,Paramètres!$A$1:$I$89,5,0)</f>
        <v>314.02799999999991</v>
      </c>
      <c r="FG100" s="13">
        <f t="shared" si="101"/>
        <v>74.109403804428752</v>
      </c>
      <c r="FH100" s="20">
        <f t="shared" si="76"/>
        <v>676.00597829271317</v>
      </c>
      <c r="FI100" s="59">
        <f t="shared" si="77"/>
        <v>969.33931162604654</v>
      </c>
      <c r="FJ100" s="59">
        <f ca="1">AVERAGE(OFFSET($FI$3,0,0,'Données projet'!$E$16+1,1))-AVERAGE(OFFSET($H$3,0,0,'Données projet'!$E$16+1,1))</f>
        <v>304.29617570272939</v>
      </c>
      <c r="FK100" s="59">
        <f t="shared" si="102"/>
        <v>246.20695736161576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70.887978974694605</v>
      </c>
      <c r="FR100" s="21">
        <f>EXP(-LN(2)/25)*FR99+(1-EXP(-LN(2)/25))/(LN(2)/25)*Calculateur!FM100*Calculateur!FO100*VLOOKUP('Données projet'!$B$16,Paramètres!$A$1:$I$89,3,0)*0.475*44/12</f>
        <v>6.3859664246861847</v>
      </c>
      <c r="FS100" s="21">
        <f>EXP(-LN(2)/2)*FS99+(1-EXP(-LN(2)/2))/(LN(2)/2)*FM100*FP100*VLOOKUP('Données projet'!$B$16,Paramètres!$A$1:$I$89,3,0)*0.475*44/12</f>
        <v>3.2385517319461123E-10</v>
      </c>
      <c r="FT100" s="22">
        <f t="shared" si="78"/>
        <v>77.273945399704644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543.00000000000011</v>
      </c>
      <c r="GA100" s="17">
        <f>FZ100*VLOOKUP('Données projet'!$B$17,Paramètres!$A$1:$I$89,3,0)*VLOOKUP('Données projet'!$B$17,Paramètres!$A$1:$I$89,5,0)</f>
        <v>324.71400000000011</v>
      </c>
      <c r="GB100" s="13">
        <f t="shared" si="103"/>
        <v>76.333356682914101</v>
      </c>
      <c r="GC100" s="20">
        <f t="shared" si="79"/>
        <v>698.49081288940886</v>
      </c>
      <c r="GD100" s="59">
        <f t="shared" si="80"/>
        <v>991.82414622274223</v>
      </c>
      <c r="GE100" s="59">
        <f ca="1">AVERAGE(OFFSET($GD$3,0,0,'Données projet'!$E$17+1,1))-AVERAGE(OFFSET($H$3,0,0,'Données projet'!$E$17+1,1))</f>
        <v>333.16166938019586</v>
      </c>
      <c r="GF100" s="59">
        <f t="shared" si="104"/>
        <v>286.07945871455388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57.74705239228021</v>
      </c>
      <c r="GM100" s="21">
        <f>EXP(-LN(2)/25)*GM99+(1-EXP(-LN(2)/25))/(LN(2)/25)*Calculateur!GH100*Calculateur!GJ100*VLOOKUP('Données projet'!$B$17,Paramètres!$A$1:$I$89,3,0)*0.475*44/12</f>
        <v>5.0855021226154076</v>
      </c>
      <c r="GN100" s="21">
        <f>EXP(-LN(2)/2)*GN99+(1-EXP(-LN(2)/2))/(LN(2)/2)*GH100*GK100*VLOOKUP('Données projet'!$B$17,Paramètres!$A$1:$I$89,3,0)*0.475*44/12</f>
        <v>7.3152838180969538E-11</v>
      </c>
      <c r="GO100" s="21">
        <f t="shared" si="81"/>
        <v>62.83255451496877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477.9999999999996</v>
      </c>
      <c r="GV100" s="17">
        <f>GU100*VLOOKUP('Données projet'!$B$18,Paramètres!$A$1:$I$89,3,0)*VLOOKUP('Données projet'!$B$18,Paramètres!$A$1:$I$89,5,0)</f>
        <v>285.84399999999977</v>
      </c>
      <c r="GW100" s="13">
        <f t="shared" si="105"/>
        <v>68.200525419065656</v>
      </c>
      <c r="GX100" s="20">
        <f t="shared" si="82"/>
        <v>616.62754843820551</v>
      </c>
      <c r="GY100" s="59">
        <f t="shared" si="83"/>
        <v>909.96088177153888</v>
      </c>
      <c r="GZ100" s="59">
        <f ca="1">AVERAGE(OFFSET($GY$3,0,0,'Données projet'!$E$18+1,1))-AVERAGE(OFFSET($H$3,0,0,'Données projet'!$E$18+1,1))</f>
        <v>288.41846134875794</v>
      </c>
      <c r="HA100" s="59">
        <f t="shared" si="106"/>
        <v>248.93951719818972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51.285718290353941</v>
      </c>
      <c r="HH100" s="21">
        <f>EXP(-LN(2)/25)*HH99+(1-EXP(-LN(2)/25))/(LN(2)/25)*Calculateur!HC100*Calculateur!HE100*VLOOKUP('Données projet'!$B$18,Paramètres!$A$1:$I$89,3,0)*0.475*44/12</f>
        <v>4.359001819384634</v>
      </c>
      <c r="HI100" s="21">
        <f>EXP(-LN(2)/2)*HI99+(1-EXP(-LN(2)/2))/(LN(2)/2)*HC100*HF100*VLOOKUP('Données projet'!$B$18,Paramètres!$A$1:$I$89,3,0)*0.475*44/12</f>
        <v>4.0059887575293028E-11</v>
      </c>
      <c r="HJ100" s="22">
        <f t="shared" si="84"/>
        <v>55.644720109778632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269.64423257646359</v>
      </c>
      <c r="T101" s="59">
        <f t="shared" si="88"/>
        <v>161.0819079811821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65.359290546297359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65.359290546297359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401</v>
      </c>
      <c r="AJ101" s="13">
        <f>AI101*VLOOKUP('Données projet'!$B$10,Paramètres!$A$1:$I$89,3,0)*VLOOKUP('Données projet'!$B$10,Paramètres!$A$1:$I$89,5,0)</f>
        <v>250.22399999999999</v>
      </c>
      <c r="AK101" s="13">
        <f t="shared" si="89"/>
        <v>60.633904580527918</v>
      </c>
      <c r="AL101" s="20">
        <f t="shared" si="58"/>
        <v>541.41085047775289</v>
      </c>
      <c r="AM101" s="59">
        <f t="shared" si="59"/>
        <v>834.74418381108626</v>
      </c>
      <c r="AN101" s="59">
        <f ca="1">AVERAGE(OFFSET($AM$3,0,0,'Données projet'!$E$10+1,1))-AVERAGE(OFFSET($H$3,0,0,'Données projet'!$E$10+1,1))</f>
        <v>269.77739619445515</v>
      </c>
      <c r="AO101" s="59">
        <f t="shared" si="90"/>
        <v>347.56964743629885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36.080574844850211</v>
      </c>
      <c r="AV101" s="21">
        <f>EXP(-LN(2)/25)*AV100+(1-EXP(-LN(2)/25))/(LN(2)/25)*Calculateur!AQ101*Calculateur!AS101*VLOOKUP('Données projet'!$B$10,Paramètres!$A$1:$I$89,3,0)*0.475*44/12</f>
        <v>13.924112520330379</v>
      </c>
      <c r="AW101" s="21">
        <f>EXP(-LN(2)/2)*AW100+(1-EXP(-LN(2)/2))/(LN(2)/2)*AQ101*AT101*VLOOKUP('Données projet'!$B$10,Paramètres!$A$1:$I$89,3,0)*0.475*44/12</f>
        <v>1.4457820231902212E-12</v>
      </c>
      <c r="AX101" s="21">
        <f t="shared" si="60"/>
        <v>50.004687365182029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739.99999999999966</v>
      </c>
      <c r="BE101" s="13">
        <f>BD101*VLOOKUP('Données projet'!$B$11,Paramètres!$A$1:$I$89,3,0)*VLOOKUP('Données projet'!$B$11,Paramètres!$A$1:$I$89,5,0)</f>
        <v>413.65999999999985</v>
      </c>
      <c r="BF101" s="13">
        <f t="shared" si="91"/>
        <v>94.540585122244352</v>
      </c>
      <c r="BG101" s="20">
        <f t="shared" si="61"/>
        <v>885.11601908790863</v>
      </c>
      <c r="BH101" s="59">
        <f t="shared" si="62"/>
        <v>1178.4493524212419</v>
      </c>
      <c r="BI101" s="59">
        <f ca="1">AVERAGE(OFFSET($BH$3,0,0,'Données projet'!$E$11+1,1))-AVERAGE(OFFSET($H$3,0,0,'Données projet'!$E$11+1,1))</f>
        <v>490.96084572840579</v>
      </c>
      <c r="BJ101" s="59">
        <f t="shared" si="92"/>
        <v>597.91658789908263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58.186284430746213</v>
      </c>
      <c r="BQ101" s="21">
        <f>EXP(-LN(2)/25)*BQ100+(1-EXP(-LN(2)/25))/(LN(2)/25)*Calculateur!BL101*Calculateur!BN101*VLOOKUP('Données projet'!$B$11,Paramètres!$A$1:$I$89,3,0)*0.475*44/12</f>
        <v>8.7697735842258506</v>
      </c>
      <c r="BR101" s="21">
        <f>EXP(-LN(2)/2)*BR100+(1-EXP(-LN(2)/2))/(LN(2)/2)*BL101*BO101*VLOOKUP('Données projet'!$B$11,Paramètres!$A$1:$I$89,3,0)*0.475*44/12</f>
        <v>4.9504647423680008E-11</v>
      </c>
      <c r="BS101" s="22">
        <f t="shared" si="63"/>
        <v>66.956058015021569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1062.9999999999995</v>
      </c>
      <c r="BZ101" s="13">
        <f>BY101*VLOOKUP('Données projet'!$B$12,Paramètres!$A$1:$I$89,3,0)*VLOOKUP('Données projet'!$B$12,Paramètres!$A$1:$I$89,5,0)</f>
        <v>483.66499999999979</v>
      </c>
      <c r="CA101" s="13">
        <f t="shared" si="93"/>
        <v>108.54647574863124</v>
      </c>
      <c r="CB101" s="20">
        <f t="shared" si="64"/>
        <v>1031.4349869288658</v>
      </c>
      <c r="CC101" s="59">
        <f t="shared" si="65"/>
        <v>1324.768320262199</v>
      </c>
      <c r="CD101" s="59">
        <f ca="1">AVERAGE(OFFSET($CC$3,0,0,'Données projet'!$E$12+1,1))-AVERAGE(OFFSET($H$3,0,0,'Données projet'!$E$12+1,1))</f>
        <v>516.24288578650703</v>
      </c>
      <c r="CE101" s="59">
        <f t="shared" si="94"/>
        <v>423.99471649102406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84.236426927537792</v>
      </c>
      <c r="CL101" s="21">
        <f>EXP(-LN(2)/25)*CL100+(1-EXP(-LN(2)/25))/(LN(2)/25)*Calculateur!CG101*Calculateur!CI101*VLOOKUP('Données projet'!$B$12,Paramètres!$A$1:$I$89,3,0)*0.475*44/12</f>
        <v>12.927260253507797</v>
      </c>
      <c r="CM101" s="21">
        <f>EXP(-LN(2)/2)*CM100+(1-EXP(-LN(2)/2))/(LN(2)/2)*CG101*CJ101*VLOOKUP('Données projet'!$B$12,Paramètres!$A$1:$I$89,3,0)*0.475*44/12</f>
        <v>8.2827035983887633E-13</v>
      </c>
      <c r="CN101" s="22">
        <f t="shared" si="66"/>
        <v>97.163687181046413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856.99999999999955</v>
      </c>
      <c r="CU101" s="17">
        <f>CT101*VLOOKUP('Données projet'!$B$13,Paramètres!$A$1:$I$89,3,0)*VLOOKUP('Données projet'!$B$13,Paramètres!$A$1:$I$89,5,0)</f>
        <v>389.93499999999977</v>
      </c>
      <c r="CV101" s="13">
        <f t="shared" si="95"/>
        <v>89.733124312965614</v>
      </c>
      <c r="CW101" s="20">
        <f t="shared" si="67"/>
        <v>835.42198317841473</v>
      </c>
      <c r="CX101" s="59">
        <f t="shared" si="68"/>
        <v>1128.7553165117481</v>
      </c>
      <c r="CY101" s="59">
        <f ca="1">AVERAGE(OFFSET($CX$3,0,0,'Données projet'!$E$13+1,1))-AVERAGE(OFFSET($H$3,0,0,'Données projet'!$E$13+1,1))</f>
        <v>404.52284278475219</v>
      </c>
      <c r="CZ101" s="59">
        <f t="shared" si="96"/>
        <v>325.2594475455378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67.157026561474424</v>
      </c>
      <c r="DG101" s="21">
        <f>EXP(-LN(2)/25)*DG100+(1-EXP(-LN(2)/25))/(LN(2)/25)*Calculateur!DB101*Calculateur!DD101*VLOOKUP('Données projet'!$B$13,Paramètres!$A$1:$I$89,3,0)*0.475*44/12</f>
        <v>7.2284914825621298</v>
      </c>
      <c r="DH101" s="21">
        <f>EXP(-LN(2)/2)*DH100+(1-EXP(-LN(2)/2))/(LN(2)/2)*DB101*DE101*VLOOKUP('Données projet'!$B$13,Paramètres!$A$1:$I$89,3,0)*0.475*44/12</f>
        <v>5.5287775516440883E-11</v>
      </c>
      <c r="DI101" s="22">
        <f t="shared" si="69"/>
        <v>74.385518044091853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266.99999999999983</v>
      </c>
      <c r="DP101" s="17">
        <f>DO101*VLOOKUP('Données projet'!$B$14,Paramètres!$A$1:$I$89,3,0)*VLOOKUP('Données projet'!$B$14,Paramètres!$A$1:$I$89,5,0)</f>
        <v>287.39879999999982</v>
      </c>
      <c r="DQ101" s="13">
        <f t="shared" si="97"/>
        <v>68.528206713592894</v>
      </c>
      <c r="DR101" s="20">
        <f t="shared" si="70"/>
        <v>619.90620335950723</v>
      </c>
      <c r="DS101" s="59">
        <f t="shared" si="71"/>
        <v>913.2395366928406</v>
      </c>
      <c r="DT101" s="59">
        <f ca="1">AVERAGE(OFFSET($DS$3,0,0,'Données projet'!$E$14+1,1))-AVERAGE(OFFSET($H$3,0,0,'Données projet'!$E$14+1,1))</f>
        <v>317.76403063971492</v>
      </c>
      <c r="DU101" s="59">
        <f t="shared" si="98"/>
        <v>310.10458233575025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33.343674898457188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33.343674898457188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735.00000000000011</v>
      </c>
      <c r="EK101" s="17">
        <f>EJ101*VLOOKUP('Données projet'!$B$15,Paramètres!$A$1:$I$89,3,0)*VLOOKUP('Données projet'!$B$15,Paramètres!$A$1:$I$89,5,0)</f>
        <v>343.98</v>
      </c>
      <c r="EL101" s="13">
        <f t="shared" si="99"/>
        <v>80.321681832084693</v>
      </c>
      <c r="EM101" s="20">
        <f t="shared" si="73"/>
        <v>738.9920958575475</v>
      </c>
      <c r="EN101" s="59">
        <f t="shared" si="74"/>
        <v>1032.3254291908809</v>
      </c>
      <c r="EO101" s="59">
        <f ca="1">AVERAGE(OFFSET($EN$3,0,0,'Données projet'!$E$15+1,1))-AVERAGE(OFFSET($H$3,0,0,'Données projet'!$E$15+1,1))</f>
        <v>342.49944586217674</v>
      </c>
      <c r="EP101" s="59">
        <f t="shared" si="100"/>
        <v>282.29766600872563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82.576844712465856</v>
      </c>
      <c r="EW101" s="21">
        <f>EXP(-LN(2)/25)*EW100+(1-EXP(-LN(2)/25))/(LN(2)/25)*Calculateur!ER101*Calculateur!ET101*VLOOKUP('Données projet'!$B$15,Paramètres!$A$1:$I$89,3,0)*0.475*44/12</f>
        <v>6.0831980268834496</v>
      </c>
      <c r="EX101" s="21">
        <f>EXP(-LN(2)/2)*EX100+(1-EXP(-LN(2)/2))/(LN(2)/2)*ER101*EU101*VLOOKUP('Données projet'!$B$15,Paramètres!$A$1:$I$89,3,0)*0.475*44/12</f>
        <v>4.8192734106340747E-12</v>
      </c>
      <c r="EY101" s="22">
        <f t="shared" si="75"/>
        <v>88.660042739354125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670.99999999999977</v>
      </c>
      <c r="FF101" s="17">
        <f>FE101*VLOOKUP('Données projet'!$B$16,Paramètres!$A$1:$I$89,3,0)*VLOOKUP('Données projet'!$B$16,Paramètres!$A$1:$I$89,5,0)</f>
        <v>314.02799999999991</v>
      </c>
      <c r="FG101" s="13">
        <f t="shared" si="101"/>
        <v>74.109403804428752</v>
      </c>
      <c r="FH101" s="20">
        <f t="shared" si="76"/>
        <v>676.00597829271317</v>
      </c>
      <c r="FI101" s="59">
        <f t="shared" si="77"/>
        <v>969.33931162604654</v>
      </c>
      <c r="FJ101" s="59">
        <f ca="1">AVERAGE(OFFSET($FI$3,0,0,'Données projet'!$E$16+1,1))-AVERAGE(OFFSET($H$3,0,0,'Données projet'!$E$16+1,1))</f>
        <v>304.29617570272939</v>
      </c>
      <c r="FK101" s="59">
        <f t="shared" si="102"/>
        <v>246.20695736161576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69.497908944398674</v>
      </c>
      <c r="FR101" s="21">
        <f>EXP(-LN(2)/25)*FR100+(1-EXP(-LN(2)/25))/(LN(2)/25)*Calculateur!FM101*Calculateur!FO101*VLOOKUP('Données projet'!$B$16,Paramètres!$A$1:$I$89,3,0)*0.475*44/12</f>
        <v>6.2113418369797619</v>
      </c>
      <c r="FS101" s="21">
        <f>EXP(-LN(2)/2)*FS100+(1-EXP(-LN(2)/2))/(LN(2)/2)*FM101*FP101*VLOOKUP('Données projet'!$B$16,Paramètres!$A$1:$I$89,3,0)*0.475*44/12</f>
        <v>2.2900018908825343E-10</v>
      </c>
      <c r="FT101" s="22">
        <f t="shared" si="78"/>
        <v>75.709250781607423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543.00000000000011</v>
      </c>
      <c r="GA101" s="17">
        <f>FZ101*VLOOKUP('Données projet'!$B$17,Paramètres!$A$1:$I$89,3,0)*VLOOKUP('Données projet'!$B$17,Paramètres!$A$1:$I$89,5,0)</f>
        <v>324.71400000000011</v>
      </c>
      <c r="GB101" s="13">
        <f t="shared" si="103"/>
        <v>76.333356682914101</v>
      </c>
      <c r="GC101" s="20">
        <f t="shared" si="79"/>
        <v>698.49081288940886</v>
      </c>
      <c r="GD101" s="59">
        <f t="shared" si="80"/>
        <v>991.82414622274223</v>
      </c>
      <c r="GE101" s="59">
        <f ca="1">AVERAGE(OFFSET($GD$3,0,0,'Données projet'!$E$17+1,1))-AVERAGE(OFFSET($H$3,0,0,'Données projet'!$E$17+1,1))</f>
        <v>333.16166938019586</v>
      </c>
      <c r="GF101" s="59">
        <f t="shared" si="104"/>
        <v>286.07945871455388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56.614667917091651</v>
      </c>
      <c r="GM101" s="21">
        <f>EXP(-LN(2)/25)*GM100+(1-EXP(-LN(2)/25))/(LN(2)/25)*Calculateur!GH101*Calculateur!GJ101*VLOOKUP('Données projet'!$B$17,Paramètres!$A$1:$I$89,3,0)*0.475*44/12</f>
        <v>4.9464387996375558</v>
      </c>
      <c r="GN101" s="21">
        <f>EXP(-LN(2)/2)*GN100+(1-EXP(-LN(2)/2))/(LN(2)/2)*GH101*GK101*VLOOKUP('Données projet'!$B$17,Paramètres!$A$1:$I$89,3,0)*0.475*44/12</f>
        <v>5.1726867940805747E-11</v>
      </c>
      <c r="GO101" s="21">
        <f t="shared" si="81"/>
        <v>61.561106716780934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477.9999999999996</v>
      </c>
      <c r="GV101" s="17">
        <f>GU101*VLOOKUP('Données projet'!$B$18,Paramètres!$A$1:$I$89,3,0)*VLOOKUP('Données projet'!$B$18,Paramètres!$A$1:$I$89,5,0)</f>
        <v>285.84399999999977</v>
      </c>
      <c r="GW101" s="13">
        <f t="shared" si="105"/>
        <v>68.200525419065656</v>
      </c>
      <c r="GX101" s="20">
        <f t="shared" si="82"/>
        <v>616.62754843820551</v>
      </c>
      <c r="GY101" s="59">
        <f t="shared" si="83"/>
        <v>909.96088177153888</v>
      </c>
      <c r="GZ101" s="59">
        <f ca="1">AVERAGE(OFFSET($GY$3,0,0,'Données projet'!$E$18+1,1))-AVERAGE(OFFSET($H$3,0,0,'Données projet'!$E$18+1,1))</f>
        <v>288.41846134875794</v>
      </c>
      <c r="HA101" s="59">
        <f t="shared" si="106"/>
        <v>248.93951719818972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50.280036635879497</v>
      </c>
      <c r="HH101" s="21">
        <f>EXP(-LN(2)/25)*HH100+(1-EXP(-LN(2)/25))/(LN(2)/25)*Calculateur!HC101*Calculateur!HE101*VLOOKUP('Données projet'!$B$18,Paramètres!$A$1:$I$89,3,0)*0.475*44/12</f>
        <v>4.2398046854036178</v>
      </c>
      <c r="HI101" s="21">
        <f>EXP(-LN(2)/2)*HI100+(1-EXP(-LN(2)/2))/(LN(2)/2)*HC101*HF101*VLOOKUP('Données projet'!$B$18,Paramètres!$A$1:$I$89,3,0)*0.475*44/12</f>
        <v>2.8326618158060424E-11</v>
      </c>
      <c r="HJ101" s="22">
        <f t="shared" si="84"/>
        <v>54.519841321311446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269.64423257646359</v>
      </c>
      <c r="T102" s="59">
        <f t="shared" si="88"/>
        <v>161.0819079811821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64.077634723915338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64.077634723915338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401</v>
      </c>
      <c r="AJ102" s="13">
        <f>AI102*VLOOKUP('Données projet'!$B$10,Paramètres!$A$1:$I$89,3,0)*VLOOKUP('Données projet'!$B$10,Paramètres!$A$1:$I$89,5,0)</f>
        <v>250.22399999999999</v>
      </c>
      <c r="AK102" s="13">
        <f t="shared" si="89"/>
        <v>60.633904580527918</v>
      </c>
      <c r="AL102" s="20">
        <f t="shared" si="58"/>
        <v>541.41085047775289</v>
      </c>
      <c r="AM102" s="59">
        <f t="shared" si="59"/>
        <v>834.74418381108626</v>
      </c>
      <c r="AN102" s="59">
        <f ca="1">AVERAGE(OFFSET($AM$3,0,0,'Données projet'!$E$10+1,1))-AVERAGE(OFFSET($H$3,0,0,'Données projet'!$E$10+1,1))</f>
        <v>269.77739619445515</v>
      </c>
      <c r="AO102" s="59">
        <f t="shared" si="90"/>
        <v>347.56964743629885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35.373056779120347</v>
      </c>
      <c r="AV102" s="21">
        <f>EXP(-LN(2)/25)*AV101+(1-EXP(-LN(2)/25))/(LN(2)/25)*Calculateur!AQ102*Calculateur!AS102*VLOOKUP('Données projet'!$B$10,Paramètres!$A$1:$I$89,3,0)*0.475*44/12</f>
        <v>13.543356931224691</v>
      </c>
      <c r="AW102" s="21">
        <f>EXP(-LN(2)/2)*AW101+(1-EXP(-LN(2)/2))/(LN(2)/2)*AQ102*AT102*VLOOKUP('Données projet'!$B$10,Paramètres!$A$1:$I$89,3,0)*0.475*44/12</f>
        <v>1.0223222727154117E-12</v>
      </c>
      <c r="AX102" s="21">
        <f t="shared" si="60"/>
        <v>48.916413710346063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739.99999999999966</v>
      </c>
      <c r="BE102" s="13">
        <f>BD102*VLOOKUP('Données projet'!$B$11,Paramètres!$A$1:$I$89,3,0)*VLOOKUP('Données projet'!$B$11,Paramètres!$A$1:$I$89,5,0)</f>
        <v>413.65999999999985</v>
      </c>
      <c r="BF102" s="13">
        <f t="shared" si="91"/>
        <v>94.540585122244352</v>
      </c>
      <c r="BG102" s="20">
        <f t="shared" si="61"/>
        <v>885.11601908790863</v>
      </c>
      <c r="BH102" s="59">
        <f t="shared" si="62"/>
        <v>1178.4493524212419</v>
      </c>
      <c r="BI102" s="59">
        <f ca="1">AVERAGE(OFFSET($BH$3,0,0,'Données projet'!$E$11+1,1))-AVERAGE(OFFSET($H$3,0,0,'Données projet'!$E$11+1,1))</f>
        <v>490.96084572840579</v>
      </c>
      <c r="BJ102" s="59">
        <f t="shared" si="92"/>
        <v>597.91658789908263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57.045286883188425</v>
      </c>
      <c r="BQ102" s="21">
        <f>EXP(-LN(2)/25)*BQ101+(1-EXP(-LN(2)/25))/(LN(2)/25)*Calculateur!BL102*Calculateur!BN102*VLOOKUP('Données projet'!$B$11,Paramètres!$A$1:$I$89,3,0)*0.475*44/12</f>
        <v>8.529963664382846</v>
      </c>
      <c r="BR102" s="21">
        <f>EXP(-LN(2)/2)*BR101+(1-EXP(-LN(2)/2))/(LN(2)/2)*BL102*BO102*VLOOKUP('Données projet'!$B$11,Paramètres!$A$1:$I$89,3,0)*0.475*44/12</f>
        <v>3.5005071893533282E-11</v>
      </c>
      <c r="BS102" s="22">
        <f t="shared" si="63"/>
        <v>65.575250547606274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1062.9999999999995</v>
      </c>
      <c r="BZ102" s="13">
        <f>BY102*VLOOKUP('Données projet'!$B$12,Paramètres!$A$1:$I$89,3,0)*VLOOKUP('Données projet'!$B$12,Paramètres!$A$1:$I$89,5,0)</f>
        <v>483.66499999999979</v>
      </c>
      <c r="CA102" s="13">
        <f t="shared" si="93"/>
        <v>108.54647574863124</v>
      </c>
      <c r="CB102" s="20">
        <f t="shared" si="64"/>
        <v>1031.4349869288658</v>
      </c>
      <c r="CC102" s="59">
        <f t="shared" si="65"/>
        <v>1324.768320262199</v>
      </c>
      <c r="CD102" s="59">
        <f ca="1">AVERAGE(OFFSET($CC$3,0,0,'Données projet'!$E$12+1,1))-AVERAGE(OFFSET($H$3,0,0,'Données projet'!$E$12+1,1))</f>
        <v>516.24288578650703</v>
      </c>
      <c r="CE102" s="59">
        <f t="shared" si="94"/>
        <v>423.99471649102406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82.58460197463593</v>
      </c>
      <c r="CL102" s="21">
        <f>EXP(-LN(2)/25)*CL101+(1-EXP(-LN(2)/25))/(LN(2)/25)*Calculateur!CG102*Calculateur!CI102*VLOOKUP('Données projet'!$B$12,Paramètres!$A$1:$I$89,3,0)*0.475*44/12</f>
        <v>12.573763642060555</v>
      </c>
      <c r="CM102" s="21">
        <f>EXP(-LN(2)/2)*CM101+(1-EXP(-LN(2)/2))/(LN(2)/2)*CG102*CJ102*VLOOKUP('Données projet'!$B$12,Paramètres!$A$1:$I$89,3,0)*0.475*44/12</f>
        <v>5.856755880978913E-13</v>
      </c>
      <c r="CN102" s="22">
        <f t="shared" si="66"/>
        <v>95.158365616697068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856.99999999999955</v>
      </c>
      <c r="CU102" s="17">
        <f>CT102*VLOOKUP('Données projet'!$B$13,Paramètres!$A$1:$I$89,3,0)*VLOOKUP('Données projet'!$B$13,Paramètres!$A$1:$I$89,5,0)</f>
        <v>389.93499999999977</v>
      </c>
      <c r="CV102" s="13">
        <f t="shared" si="95"/>
        <v>89.733124312965614</v>
      </c>
      <c r="CW102" s="20">
        <f t="shared" si="67"/>
        <v>835.42198317841473</v>
      </c>
      <c r="CX102" s="59">
        <f t="shared" si="68"/>
        <v>1128.7553165117481</v>
      </c>
      <c r="CY102" s="59">
        <f ca="1">AVERAGE(OFFSET($CX$3,0,0,'Données projet'!$E$13+1,1))-AVERAGE(OFFSET($H$3,0,0,'Données projet'!$E$13+1,1))</f>
        <v>404.52284278475219</v>
      </c>
      <c r="CZ102" s="59">
        <f t="shared" si="96"/>
        <v>325.2594475455378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65.840118232345475</v>
      </c>
      <c r="DG102" s="21">
        <f>EXP(-LN(2)/25)*DG101+(1-EXP(-LN(2)/25))/(LN(2)/25)*Calculateur!DB102*Calculateur!DD102*VLOOKUP('Données projet'!$B$13,Paramètres!$A$1:$I$89,3,0)*0.475*44/12</f>
        <v>7.0308280028416226</v>
      </c>
      <c r="DH102" s="21">
        <f>EXP(-LN(2)/2)*DH101+(1-EXP(-LN(2)/2))/(LN(2)/2)*DB102*DE102*VLOOKUP('Données projet'!$B$13,Paramètres!$A$1:$I$89,3,0)*0.475*44/12</f>
        <v>3.9094360984394922E-11</v>
      </c>
      <c r="DI102" s="22">
        <f t="shared" si="69"/>
        <v>72.870946235226185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266.99999999999983</v>
      </c>
      <c r="DP102" s="17">
        <f>DO102*VLOOKUP('Données projet'!$B$14,Paramètres!$A$1:$I$89,3,0)*VLOOKUP('Données projet'!$B$14,Paramètres!$A$1:$I$89,5,0)</f>
        <v>287.39879999999982</v>
      </c>
      <c r="DQ102" s="13">
        <f t="shared" si="97"/>
        <v>68.528206713592894</v>
      </c>
      <c r="DR102" s="20">
        <f t="shared" si="70"/>
        <v>619.90620335950723</v>
      </c>
      <c r="DS102" s="59">
        <f t="shared" si="71"/>
        <v>913.2395366928406</v>
      </c>
      <c r="DT102" s="59">
        <f ca="1">AVERAGE(OFFSET($DS$3,0,0,'Données projet'!$E$14+1,1))-AVERAGE(OFFSET($H$3,0,0,'Données projet'!$E$14+1,1))</f>
        <v>317.76403063971492</v>
      </c>
      <c r="DU102" s="59">
        <f t="shared" si="98"/>
        <v>310.10458233575025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32.689825771331954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32.689825771331954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735.00000000000011</v>
      </c>
      <c r="EK102" s="17">
        <f>EJ102*VLOOKUP('Données projet'!$B$15,Paramètres!$A$1:$I$89,3,0)*VLOOKUP('Données projet'!$B$15,Paramètres!$A$1:$I$89,5,0)</f>
        <v>343.98</v>
      </c>
      <c r="EL102" s="13">
        <f t="shared" si="99"/>
        <v>80.321681832084693</v>
      </c>
      <c r="EM102" s="20">
        <f t="shared" si="73"/>
        <v>738.9920958575475</v>
      </c>
      <c r="EN102" s="59">
        <f t="shared" si="74"/>
        <v>1032.3254291908809</v>
      </c>
      <c r="EO102" s="59">
        <f ca="1">AVERAGE(OFFSET($EN$3,0,0,'Données projet'!$E$15+1,1))-AVERAGE(OFFSET($H$3,0,0,'Données projet'!$E$15+1,1))</f>
        <v>342.49944586217674</v>
      </c>
      <c r="EP102" s="59">
        <f t="shared" si="100"/>
        <v>282.29766600872563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80.957563154556354</v>
      </c>
      <c r="EW102" s="21">
        <f>EXP(-LN(2)/25)*EW101+(1-EXP(-LN(2)/25))/(LN(2)/25)*Calculateur!ER102*Calculateur!ET102*VLOOKUP('Données projet'!$B$15,Paramètres!$A$1:$I$89,3,0)*0.475*44/12</f>
        <v>5.9168526569368405</v>
      </c>
      <c r="EX102" s="21">
        <f>EXP(-LN(2)/2)*EX101+(1-EXP(-LN(2)/2))/(LN(2)/2)*ER102*EU102*VLOOKUP('Données projet'!$B$15,Paramètres!$A$1:$I$89,3,0)*0.475*44/12</f>
        <v>3.4077409090513753E-12</v>
      </c>
      <c r="EY102" s="22">
        <f t="shared" si="75"/>
        <v>86.874415811496604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670.99999999999977</v>
      </c>
      <c r="FF102" s="17">
        <f>FE102*VLOOKUP('Données projet'!$B$16,Paramètres!$A$1:$I$89,3,0)*VLOOKUP('Données projet'!$B$16,Paramètres!$A$1:$I$89,5,0)</f>
        <v>314.02799999999991</v>
      </c>
      <c r="FG102" s="13">
        <f t="shared" si="101"/>
        <v>74.109403804428752</v>
      </c>
      <c r="FH102" s="20">
        <f t="shared" si="76"/>
        <v>676.00597829271317</v>
      </c>
      <c r="FI102" s="59">
        <f t="shared" si="77"/>
        <v>969.33931162604654</v>
      </c>
      <c r="FJ102" s="59">
        <f ca="1">AVERAGE(OFFSET($FI$3,0,0,'Données projet'!$E$16+1,1))-AVERAGE(OFFSET($H$3,0,0,'Données projet'!$E$16+1,1))</f>
        <v>304.29617570272939</v>
      </c>
      <c r="FK102" s="59">
        <f t="shared" si="102"/>
        <v>246.20695736161576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68.13509733953785</v>
      </c>
      <c r="FR102" s="21">
        <f>EXP(-LN(2)/25)*FR101+(1-EXP(-LN(2)/25))/(LN(2)/25)*Calculateur!FM102*Calculateur!FO102*VLOOKUP('Données projet'!$B$16,Paramètres!$A$1:$I$89,3,0)*0.475*44/12</f>
        <v>6.0414923678072796</v>
      </c>
      <c r="FS102" s="21">
        <f>EXP(-LN(2)/2)*FS101+(1-EXP(-LN(2)/2))/(LN(2)/2)*FM102*FP102*VLOOKUP('Données projet'!$B$16,Paramètres!$A$1:$I$89,3,0)*0.475*44/12</f>
        <v>1.6192758659730564E-10</v>
      </c>
      <c r="FT102" s="22">
        <f t="shared" si="78"/>
        <v>74.176589707507063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543.00000000000011</v>
      </c>
      <c r="GA102" s="17">
        <f>FZ102*VLOOKUP('Données projet'!$B$17,Paramètres!$A$1:$I$89,3,0)*VLOOKUP('Données projet'!$B$17,Paramètres!$A$1:$I$89,5,0)</f>
        <v>324.71400000000011</v>
      </c>
      <c r="GB102" s="13">
        <f t="shared" si="103"/>
        <v>76.333356682914101</v>
      </c>
      <c r="GC102" s="20">
        <f t="shared" si="79"/>
        <v>698.49081288940886</v>
      </c>
      <c r="GD102" s="59">
        <f t="shared" si="80"/>
        <v>991.82414622274223</v>
      </c>
      <c r="GE102" s="59">
        <f ca="1">AVERAGE(OFFSET($GD$3,0,0,'Données projet'!$E$17+1,1))-AVERAGE(OFFSET($H$3,0,0,'Données projet'!$E$17+1,1))</f>
        <v>333.16166938019586</v>
      </c>
      <c r="GF102" s="59">
        <f t="shared" si="104"/>
        <v>286.07945871455388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55.504488810775207</v>
      </c>
      <c r="GM102" s="21">
        <f>EXP(-LN(2)/25)*GM101+(1-EXP(-LN(2)/25))/(LN(2)/25)*Calculateur!GH102*Calculateur!GJ102*VLOOKUP('Données projet'!$B$17,Paramètres!$A$1:$I$89,3,0)*0.475*44/12</f>
        <v>4.8111781705395558</v>
      </c>
      <c r="GN102" s="21">
        <f>EXP(-LN(2)/2)*GN101+(1-EXP(-LN(2)/2))/(LN(2)/2)*GH102*GK102*VLOOKUP('Données projet'!$B$17,Paramètres!$A$1:$I$89,3,0)*0.475*44/12</f>
        <v>3.6576419090484769E-11</v>
      </c>
      <c r="GO102" s="21">
        <f t="shared" si="81"/>
        <v>60.315666981351342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477.9999999999996</v>
      </c>
      <c r="GV102" s="17">
        <f>GU102*VLOOKUP('Données projet'!$B$18,Paramètres!$A$1:$I$89,3,0)*VLOOKUP('Données projet'!$B$18,Paramètres!$A$1:$I$89,5,0)</f>
        <v>285.84399999999977</v>
      </c>
      <c r="GW102" s="13">
        <f t="shared" si="105"/>
        <v>68.200525419065656</v>
      </c>
      <c r="GX102" s="20">
        <f t="shared" si="82"/>
        <v>616.62754843820551</v>
      </c>
      <c r="GY102" s="59">
        <f t="shared" si="83"/>
        <v>909.96088177153888</v>
      </c>
      <c r="GZ102" s="59">
        <f ca="1">AVERAGE(OFFSET($GY$3,0,0,'Données projet'!$E$18+1,1))-AVERAGE(OFFSET($H$3,0,0,'Données projet'!$E$18+1,1))</f>
        <v>288.41846134875794</v>
      </c>
      <c r="HA102" s="59">
        <f t="shared" si="106"/>
        <v>248.93951719818972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49.294075785244054</v>
      </c>
      <c r="HH102" s="21">
        <f>EXP(-LN(2)/25)*HH101+(1-EXP(-LN(2)/25))/(LN(2)/25)*Calculateur!HC102*Calculateur!HE102*VLOOKUP('Données projet'!$B$18,Paramètres!$A$1:$I$89,3,0)*0.475*44/12</f>
        <v>4.1238670033196172</v>
      </c>
      <c r="HI102" s="21">
        <f>EXP(-LN(2)/2)*HI101+(1-EXP(-LN(2)/2))/(LN(2)/2)*HC102*HF102*VLOOKUP('Données projet'!$B$18,Paramètres!$A$1:$I$89,3,0)*0.475*44/12</f>
        <v>2.0029943787646517E-11</v>
      </c>
      <c r="HJ102" s="22">
        <f t="shared" si="84"/>
        <v>53.417942788583701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269.64423257646359</v>
      </c>
      <c r="T103" s="59">
        <f t="shared" si="88"/>
        <v>161.0819079811821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71.853184673072121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71.853184673072121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401</v>
      </c>
      <c r="AJ103" s="13">
        <f>AI103*VLOOKUP('Données projet'!$B$10,Paramètres!$A$1:$I$89,3,0)*VLOOKUP('Données projet'!$B$10,Paramètres!$A$1:$I$89,5,0)</f>
        <v>250.22399999999999</v>
      </c>
      <c r="AK103" s="13">
        <f t="shared" si="89"/>
        <v>60.633904580527918</v>
      </c>
      <c r="AL103" s="20">
        <f t="shared" si="58"/>
        <v>541.41085047775289</v>
      </c>
      <c r="AM103" s="59">
        <f t="shared" si="59"/>
        <v>834.74418381108626</v>
      </c>
      <c r="AN103" s="59">
        <f ca="1">AVERAGE(OFFSET($AM$3,0,0,'Données projet'!$E$10+1,1))-AVERAGE(OFFSET($H$3,0,0,'Données projet'!$E$10+1,1))</f>
        <v>269.77739619445515</v>
      </c>
      <c r="AO103" s="59">
        <f t="shared" si="90"/>
        <v>347.56964743629885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34.679412711116036</v>
      </c>
      <c r="AV103" s="21">
        <f>EXP(-LN(2)/25)*AV102+(1-EXP(-LN(2)/25))/(LN(2)/25)*Calculateur!AQ103*Calculateur!AS103*VLOOKUP('Données projet'!$B$10,Paramètres!$A$1:$I$89,3,0)*0.475*44/12</f>
        <v>13.173013123726165</v>
      </c>
      <c r="AW103" s="21">
        <f>EXP(-LN(2)/2)*AW102+(1-EXP(-LN(2)/2))/(LN(2)/2)*AQ103*AT103*VLOOKUP('Données projet'!$B$10,Paramètres!$A$1:$I$89,3,0)*0.475*44/12</f>
        <v>7.228910115951106E-13</v>
      </c>
      <c r="AX103" s="21">
        <f t="shared" si="60"/>
        <v>47.852425834842926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739.99999999999966</v>
      </c>
      <c r="BE103" s="13">
        <f>BD103*VLOOKUP('Données projet'!$B$11,Paramètres!$A$1:$I$89,3,0)*VLOOKUP('Données projet'!$B$11,Paramètres!$A$1:$I$89,5,0)</f>
        <v>413.65999999999985</v>
      </c>
      <c r="BF103" s="13">
        <f t="shared" si="91"/>
        <v>94.540585122244352</v>
      </c>
      <c r="BG103" s="20">
        <f t="shared" si="61"/>
        <v>885.11601908790863</v>
      </c>
      <c r="BH103" s="59">
        <f t="shared" si="62"/>
        <v>1178.4493524212419</v>
      </c>
      <c r="BI103" s="59">
        <f ca="1">AVERAGE(OFFSET($BH$3,0,0,'Données projet'!$E$11+1,1))-AVERAGE(OFFSET($H$3,0,0,'Données projet'!$E$11+1,1))</f>
        <v>490.96084572840579</v>
      </c>
      <c r="BJ103" s="59">
        <f t="shared" si="92"/>
        <v>597.91658789908263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55.926663601598456</v>
      </c>
      <c r="BQ103" s="21">
        <f>EXP(-LN(2)/25)*BQ102+(1-EXP(-LN(2)/25))/(LN(2)/25)*Calculateur!BL103*Calculateur!BN103*VLOOKUP('Données projet'!$B$11,Paramètres!$A$1:$I$89,3,0)*0.475*44/12</f>
        <v>8.2967113594090041</v>
      </c>
      <c r="BR103" s="21">
        <f>EXP(-LN(2)/2)*BR102+(1-EXP(-LN(2)/2))/(LN(2)/2)*BL103*BO103*VLOOKUP('Données projet'!$B$11,Paramètres!$A$1:$I$89,3,0)*0.475*44/12</f>
        <v>2.4752323711840004E-11</v>
      </c>
      <c r="BS103" s="22">
        <f t="shared" si="63"/>
        <v>64.223374961032221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1062.9999999999995</v>
      </c>
      <c r="BZ103" s="13">
        <f>BY103*VLOOKUP('Données projet'!$B$12,Paramètres!$A$1:$I$89,3,0)*VLOOKUP('Données projet'!$B$12,Paramètres!$A$1:$I$89,5,0)</f>
        <v>483.66499999999979</v>
      </c>
      <c r="CA103" s="13">
        <f t="shared" si="93"/>
        <v>108.54647574863124</v>
      </c>
      <c r="CB103" s="20">
        <f t="shared" si="64"/>
        <v>1031.4349869288658</v>
      </c>
      <c r="CC103" s="59">
        <f t="shared" si="65"/>
        <v>1324.768320262199</v>
      </c>
      <c r="CD103" s="59">
        <f ca="1">AVERAGE(OFFSET($CC$3,0,0,'Données projet'!$E$12+1,1))-AVERAGE(OFFSET($H$3,0,0,'Données projet'!$E$12+1,1))</f>
        <v>516.24288578650703</v>
      </c>
      <c r="CE103" s="59">
        <f t="shared" si="94"/>
        <v>423.99471649102406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80.96516830154674</v>
      </c>
      <c r="CL103" s="21">
        <f>EXP(-LN(2)/25)*CL102+(1-EXP(-LN(2)/25))/(LN(2)/25)*Calculateur!CG103*Calculateur!CI103*VLOOKUP('Données projet'!$B$12,Paramètres!$A$1:$I$89,3,0)*0.475*44/12</f>
        <v>12.229933414042918</v>
      </c>
      <c r="CM103" s="21">
        <f>EXP(-LN(2)/2)*CM102+(1-EXP(-LN(2)/2))/(LN(2)/2)*CG103*CJ103*VLOOKUP('Données projet'!$B$12,Paramètres!$A$1:$I$89,3,0)*0.475*44/12</f>
        <v>4.1413517991943817E-13</v>
      </c>
      <c r="CN103" s="22">
        <f t="shared" si="66"/>
        <v>93.19510171559007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856.99999999999955</v>
      </c>
      <c r="CU103" s="17">
        <f>CT103*VLOOKUP('Données projet'!$B$13,Paramètres!$A$1:$I$89,3,0)*VLOOKUP('Données projet'!$B$13,Paramètres!$A$1:$I$89,5,0)</f>
        <v>389.93499999999977</v>
      </c>
      <c r="CV103" s="13">
        <f t="shared" si="95"/>
        <v>89.733124312965614</v>
      </c>
      <c r="CW103" s="20">
        <f t="shared" si="67"/>
        <v>835.42198317841473</v>
      </c>
      <c r="CX103" s="59">
        <f t="shared" si="68"/>
        <v>1128.7553165117481</v>
      </c>
      <c r="CY103" s="59">
        <f ca="1">AVERAGE(OFFSET($CX$3,0,0,'Données projet'!$E$13+1,1))-AVERAGE(OFFSET($H$3,0,0,'Données projet'!$E$13+1,1))</f>
        <v>404.52284278475219</v>
      </c>
      <c r="CZ103" s="59">
        <f t="shared" si="96"/>
        <v>325.2594475455378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64.549033672315986</v>
      </c>
      <c r="DG103" s="21">
        <f>EXP(-LN(2)/25)*DG102+(1-EXP(-LN(2)/25))/(LN(2)/25)*Calculateur!DB103*Calculateur!DD103*VLOOKUP('Données projet'!$B$13,Paramètres!$A$1:$I$89,3,0)*0.475*44/12</f>
        <v>6.8385696413687427</v>
      </c>
      <c r="DH103" s="21">
        <f>EXP(-LN(2)/2)*DH102+(1-EXP(-LN(2)/2))/(LN(2)/2)*DB103*DE103*VLOOKUP('Données projet'!$B$13,Paramètres!$A$1:$I$89,3,0)*0.475*44/12</f>
        <v>2.7643887758220441E-11</v>
      </c>
      <c r="DI103" s="22">
        <f t="shared" si="69"/>
        <v>71.387603313712376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266.99999999999983</v>
      </c>
      <c r="DP103" s="17">
        <f>DO103*VLOOKUP('Données projet'!$B$14,Paramètres!$A$1:$I$89,3,0)*VLOOKUP('Données projet'!$B$14,Paramètres!$A$1:$I$89,5,0)</f>
        <v>287.39879999999982</v>
      </c>
      <c r="DQ103" s="13">
        <f t="shared" si="97"/>
        <v>68.528206713592894</v>
      </c>
      <c r="DR103" s="20">
        <f t="shared" si="70"/>
        <v>619.90620335950723</v>
      </c>
      <c r="DS103" s="59">
        <f t="shared" si="71"/>
        <v>913.2395366928406</v>
      </c>
      <c r="DT103" s="59">
        <f ca="1">AVERAGE(OFFSET($DS$3,0,0,'Données projet'!$E$14+1,1))-AVERAGE(OFFSET($H$3,0,0,'Données projet'!$E$14+1,1))</f>
        <v>317.76403063971492</v>
      </c>
      <c r="DU103" s="59">
        <f t="shared" si="98"/>
        <v>310.10458233575025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32.048798226781059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32.048798226781059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735.00000000000011</v>
      </c>
      <c r="EK103" s="17">
        <f>EJ103*VLOOKUP('Données projet'!$B$15,Paramètres!$A$1:$I$89,3,0)*VLOOKUP('Données projet'!$B$15,Paramètres!$A$1:$I$89,5,0)</f>
        <v>343.98</v>
      </c>
      <c r="EL103" s="13">
        <f t="shared" si="99"/>
        <v>80.321681832084693</v>
      </c>
      <c r="EM103" s="20">
        <f t="shared" si="73"/>
        <v>738.9920958575475</v>
      </c>
      <c r="EN103" s="59">
        <f t="shared" si="74"/>
        <v>1032.3254291908809</v>
      </c>
      <c r="EO103" s="59">
        <f ca="1">AVERAGE(OFFSET($EN$3,0,0,'Données projet'!$E$15+1,1))-AVERAGE(OFFSET($H$3,0,0,'Données projet'!$E$15+1,1))</f>
        <v>342.49944586217674</v>
      </c>
      <c r="EP103" s="59">
        <f t="shared" si="100"/>
        <v>282.29766600872563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79.370034720333237</v>
      </c>
      <c r="EW103" s="21">
        <f>EXP(-LN(2)/25)*EW102+(1-EXP(-LN(2)/25))/(LN(2)/25)*Calculateur!ER103*Calculateur!ET103*VLOOKUP('Données projet'!$B$15,Paramètres!$A$1:$I$89,3,0)*0.475*44/12</f>
        <v>5.7550560098791443</v>
      </c>
      <c r="EX103" s="21">
        <f>EXP(-LN(2)/2)*EX102+(1-EXP(-LN(2)/2))/(LN(2)/2)*ER103*EU103*VLOOKUP('Données projet'!$B$15,Paramètres!$A$1:$I$89,3,0)*0.475*44/12</f>
        <v>2.4096367053170373E-12</v>
      </c>
      <c r="EY103" s="22">
        <f t="shared" si="75"/>
        <v>85.125090730214794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670.99999999999977</v>
      </c>
      <c r="FF103" s="17">
        <f>FE103*VLOOKUP('Données projet'!$B$16,Paramètres!$A$1:$I$89,3,0)*VLOOKUP('Données projet'!$B$16,Paramètres!$A$1:$I$89,5,0)</f>
        <v>314.02799999999991</v>
      </c>
      <c r="FG103" s="13">
        <f t="shared" si="101"/>
        <v>74.109403804428752</v>
      </c>
      <c r="FH103" s="20">
        <f t="shared" si="76"/>
        <v>676.00597829271317</v>
      </c>
      <c r="FI103" s="59">
        <f t="shared" si="77"/>
        <v>969.33931162604654</v>
      </c>
      <c r="FJ103" s="59">
        <f ca="1">AVERAGE(OFFSET($FI$3,0,0,'Données projet'!$E$16+1,1))-AVERAGE(OFFSET($H$3,0,0,'Données projet'!$E$16+1,1))</f>
        <v>304.29617570272939</v>
      </c>
      <c r="FK103" s="59">
        <f t="shared" si="102"/>
        <v>246.20695736161576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66.799009639015352</v>
      </c>
      <c r="FR103" s="21">
        <f>EXP(-LN(2)/25)*FR102+(1-EXP(-LN(2)/25))/(LN(2)/25)*Calculateur!FM103*Calculateur!FO103*VLOOKUP('Données projet'!$B$16,Paramètres!$A$1:$I$89,3,0)*0.475*44/12</f>
        <v>5.8762874413013142</v>
      </c>
      <c r="FS103" s="21">
        <f>EXP(-LN(2)/2)*FS102+(1-EXP(-LN(2)/2))/(LN(2)/2)*FM103*FP103*VLOOKUP('Données projet'!$B$16,Paramètres!$A$1:$I$89,3,0)*0.475*44/12</f>
        <v>1.1450009454412673E-10</v>
      </c>
      <c r="FT103" s="22">
        <f t="shared" si="78"/>
        <v>72.675297080431164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543.00000000000011</v>
      </c>
      <c r="GA103" s="17">
        <f>FZ103*VLOOKUP('Données projet'!$B$17,Paramètres!$A$1:$I$89,3,0)*VLOOKUP('Données projet'!$B$17,Paramètres!$A$1:$I$89,5,0)</f>
        <v>324.71400000000011</v>
      </c>
      <c r="GB103" s="13">
        <f t="shared" si="103"/>
        <v>76.333356682914101</v>
      </c>
      <c r="GC103" s="20">
        <f t="shared" si="79"/>
        <v>698.49081288940886</v>
      </c>
      <c r="GD103" s="59">
        <f t="shared" si="80"/>
        <v>991.82414622274223</v>
      </c>
      <c r="GE103" s="59">
        <f ca="1">AVERAGE(OFFSET($GD$3,0,0,'Données projet'!$E$17+1,1))-AVERAGE(OFFSET($H$3,0,0,'Données projet'!$E$17+1,1))</f>
        <v>333.16166938019586</v>
      </c>
      <c r="GF103" s="59">
        <f t="shared" si="104"/>
        <v>286.07945871455388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54.416079639591239</v>
      </c>
      <c r="GM103" s="21">
        <f>EXP(-LN(2)/25)*GM102+(1-EXP(-LN(2)/25))/(LN(2)/25)*Calculateur!GH103*Calculateur!GJ103*VLOOKUP('Données projet'!$B$17,Paramètres!$A$1:$I$89,3,0)*0.475*44/12</f>
        <v>4.679616250457288</v>
      </c>
      <c r="GN103" s="21">
        <f>EXP(-LN(2)/2)*GN102+(1-EXP(-LN(2)/2))/(LN(2)/2)*GH103*GK103*VLOOKUP('Données projet'!$B$17,Paramètres!$A$1:$I$89,3,0)*0.475*44/12</f>
        <v>2.5863433970402874E-11</v>
      </c>
      <c r="GO103" s="21">
        <f t="shared" si="81"/>
        <v>59.095695890074389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477.9999999999996</v>
      </c>
      <c r="GV103" s="17">
        <f>GU103*VLOOKUP('Données projet'!$B$18,Paramètres!$A$1:$I$89,3,0)*VLOOKUP('Données projet'!$B$18,Paramètres!$A$1:$I$89,5,0)</f>
        <v>285.84399999999977</v>
      </c>
      <c r="GW103" s="13">
        <f t="shared" si="105"/>
        <v>68.200525419065656</v>
      </c>
      <c r="GX103" s="20">
        <f t="shared" si="82"/>
        <v>616.62754843820551</v>
      </c>
      <c r="GY103" s="59">
        <f t="shared" si="83"/>
        <v>909.96088177153888</v>
      </c>
      <c r="GZ103" s="59">
        <f ca="1">AVERAGE(OFFSET($GY$3,0,0,'Données projet'!$E$18+1,1))-AVERAGE(OFFSET($H$3,0,0,'Données projet'!$E$18+1,1))</f>
        <v>288.41846134875794</v>
      </c>
      <c r="HA103" s="59">
        <f t="shared" si="106"/>
        <v>248.93951719818972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48.327449025512834</v>
      </c>
      <c r="HH103" s="21">
        <f>EXP(-LN(2)/25)*HH102+(1-EXP(-LN(2)/25))/(LN(2)/25)*Calculateur!HC103*Calculateur!HE103*VLOOKUP('Données projet'!$B$18,Paramètres!$A$1:$I$89,3,0)*0.475*44/12</f>
        <v>4.0110996432491017</v>
      </c>
      <c r="HI103" s="21">
        <f>EXP(-LN(2)/2)*HI102+(1-EXP(-LN(2)/2))/(LN(2)/2)*HC103*HF103*VLOOKUP('Données projet'!$B$18,Paramètres!$A$1:$I$89,3,0)*0.475*44/12</f>
        <v>1.4163309079030214E-11</v>
      </c>
      <c r="HJ103" s="22">
        <f t="shared" si="84"/>
        <v>52.338548668776099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269.64423257646359</v>
      </c>
      <c r="T104" s="59">
        <f t="shared" si="88"/>
        <v>161.0819079811821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70.444187547748356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70.444187547748356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401</v>
      </c>
      <c r="AJ104" s="13">
        <f>AI104*VLOOKUP('Données projet'!$B$10,Paramètres!$A$1:$I$89,3,0)*VLOOKUP('Données projet'!$B$10,Paramètres!$A$1:$I$89,5,0)</f>
        <v>250.22399999999999</v>
      </c>
      <c r="AK104" s="13">
        <f t="shared" si="89"/>
        <v>60.633904580527918</v>
      </c>
      <c r="AL104" s="20">
        <f t="shared" si="58"/>
        <v>541.41085047775289</v>
      </c>
      <c r="AM104" s="59">
        <f t="shared" si="59"/>
        <v>834.74418381108626</v>
      </c>
      <c r="AN104" s="59">
        <f ca="1">AVERAGE(OFFSET($AM$3,0,0,'Données projet'!$E$10+1,1))-AVERAGE(OFFSET($H$3,0,0,'Données projet'!$E$10+1,1))</f>
        <v>269.77739619445515</v>
      </c>
      <c r="AO104" s="59">
        <f t="shared" si="90"/>
        <v>347.56964743629885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33.999370580204186</v>
      </c>
      <c r="AV104" s="21">
        <f>EXP(-LN(2)/25)*AV103+(1-EXP(-LN(2)/25))/(LN(2)/25)*Calculateur!AQ104*Calculateur!AS104*VLOOKUP('Données projet'!$B$10,Paramètres!$A$1:$I$89,3,0)*0.475*44/12</f>
        <v>12.812796387119219</v>
      </c>
      <c r="AW104" s="21">
        <f>EXP(-LN(2)/2)*AW103+(1-EXP(-LN(2)/2))/(LN(2)/2)*AQ104*AT104*VLOOKUP('Données projet'!$B$10,Paramètres!$A$1:$I$89,3,0)*0.475*44/12</f>
        <v>5.1116113635770585E-13</v>
      </c>
      <c r="AX104" s="21">
        <f t="shared" si="60"/>
        <v>46.812166967323918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739.99999999999966</v>
      </c>
      <c r="BE104" s="13">
        <f>BD104*VLOOKUP('Données projet'!$B$11,Paramètres!$A$1:$I$89,3,0)*VLOOKUP('Données projet'!$B$11,Paramètres!$A$1:$I$89,5,0)</f>
        <v>413.65999999999985</v>
      </c>
      <c r="BF104" s="13">
        <f t="shared" si="91"/>
        <v>94.540585122244352</v>
      </c>
      <c r="BG104" s="20">
        <f t="shared" si="61"/>
        <v>885.11601908790863</v>
      </c>
      <c r="BH104" s="59">
        <f t="shared" si="62"/>
        <v>1178.4493524212419</v>
      </c>
      <c r="BI104" s="59">
        <f ca="1">AVERAGE(OFFSET($BH$3,0,0,'Données projet'!$E$11+1,1))-AVERAGE(OFFSET($H$3,0,0,'Données projet'!$E$11+1,1))</f>
        <v>490.96084572840579</v>
      </c>
      <c r="BJ104" s="59">
        <f t="shared" si="92"/>
        <v>597.91658789908263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54.829975840267636</v>
      </c>
      <c r="BQ104" s="21">
        <f>EXP(-LN(2)/25)*BQ103+(1-EXP(-LN(2)/25))/(LN(2)/25)*Calculateur!BL104*Calculateur!BN104*VLOOKUP('Données projet'!$B$11,Paramètres!$A$1:$I$89,3,0)*0.475*44/12</f>
        <v>8.0698373509808761</v>
      </c>
      <c r="BR104" s="21">
        <f>EXP(-LN(2)/2)*BR103+(1-EXP(-LN(2)/2))/(LN(2)/2)*BL104*BO104*VLOOKUP('Données projet'!$B$11,Paramètres!$A$1:$I$89,3,0)*0.475*44/12</f>
        <v>1.7502535946766641E-11</v>
      </c>
      <c r="BS104" s="22">
        <f t="shared" si="63"/>
        <v>62.899813191266013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1062.9999999999995</v>
      </c>
      <c r="BZ104" s="13">
        <f>BY104*VLOOKUP('Données projet'!$B$12,Paramètres!$A$1:$I$89,3,0)*VLOOKUP('Données projet'!$B$12,Paramètres!$A$1:$I$89,5,0)</f>
        <v>483.66499999999979</v>
      </c>
      <c r="CA104" s="13">
        <f t="shared" si="93"/>
        <v>108.54647574863124</v>
      </c>
      <c r="CB104" s="20">
        <f t="shared" si="64"/>
        <v>1031.4349869288658</v>
      </c>
      <c r="CC104" s="59">
        <f t="shared" si="65"/>
        <v>1324.768320262199</v>
      </c>
      <c r="CD104" s="59">
        <f ca="1">AVERAGE(OFFSET($CC$3,0,0,'Données projet'!$E$12+1,1))-AVERAGE(OFFSET($H$3,0,0,'Données projet'!$E$12+1,1))</f>
        <v>516.24288578650703</v>
      </c>
      <c r="CE104" s="59">
        <f t="shared" si="94"/>
        <v>423.99471649102406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79.377490735029824</v>
      </c>
      <c r="CL104" s="21">
        <f>EXP(-LN(2)/25)*CL103+(1-EXP(-LN(2)/25))/(LN(2)/25)*Calculateur!CG104*Calculateur!CI104*VLOOKUP('Données projet'!$B$12,Paramètres!$A$1:$I$89,3,0)*0.475*44/12</f>
        <v>11.895505241691668</v>
      </c>
      <c r="CM104" s="21">
        <f>EXP(-LN(2)/2)*CM103+(1-EXP(-LN(2)/2))/(LN(2)/2)*CG104*CJ104*VLOOKUP('Données projet'!$B$12,Paramètres!$A$1:$I$89,3,0)*0.475*44/12</f>
        <v>2.9283779404894565E-13</v>
      </c>
      <c r="CN104" s="22">
        <f t="shared" si="66"/>
        <v>91.272995976721788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856.99999999999955</v>
      </c>
      <c r="CU104" s="17">
        <f>CT104*VLOOKUP('Données projet'!$B$13,Paramètres!$A$1:$I$89,3,0)*VLOOKUP('Données projet'!$B$13,Paramètres!$A$1:$I$89,5,0)</f>
        <v>389.93499999999977</v>
      </c>
      <c r="CV104" s="13">
        <f t="shared" si="95"/>
        <v>89.733124312965614</v>
      </c>
      <c r="CW104" s="20">
        <f t="shared" si="67"/>
        <v>835.42198317841473</v>
      </c>
      <c r="CX104" s="59">
        <f t="shared" si="68"/>
        <v>1128.7553165117481</v>
      </c>
      <c r="CY104" s="59">
        <f ca="1">AVERAGE(OFFSET($CX$3,0,0,'Données projet'!$E$13+1,1))-AVERAGE(OFFSET($H$3,0,0,'Données projet'!$E$13+1,1))</f>
        <v>404.52284278475219</v>
      </c>
      <c r="CZ104" s="59">
        <f t="shared" si="96"/>
        <v>325.2594475455378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63.283266493024847</v>
      </c>
      <c r="DG104" s="21">
        <f>EXP(-LN(2)/25)*DG103+(1-EXP(-LN(2)/25))/(LN(2)/25)*Calculateur!DB104*Calculateur!DD104*VLOOKUP('Données projet'!$B$13,Paramètres!$A$1:$I$89,3,0)*0.475*44/12</f>
        <v>6.651568594900767</v>
      </c>
      <c r="DH104" s="21">
        <f>EXP(-LN(2)/2)*DH103+(1-EXP(-LN(2)/2))/(LN(2)/2)*DB104*DE104*VLOOKUP('Données projet'!$B$13,Paramètres!$A$1:$I$89,3,0)*0.475*44/12</f>
        <v>1.9547180492197461E-11</v>
      </c>
      <c r="DI104" s="22">
        <f t="shared" si="69"/>
        <v>69.934835087945174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266.99999999999983</v>
      </c>
      <c r="DP104" s="17">
        <f>DO104*VLOOKUP('Données projet'!$B$14,Paramètres!$A$1:$I$89,3,0)*VLOOKUP('Données projet'!$B$14,Paramètres!$A$1:$I$89,5,0)</f>
        <v>287.39879999999982</v>
      </c>
      <c r="DQ104" s="13">
        <f t="shared" si="97"/>
        <v>68.528206713592894</v>
      </c>
      <c r="DR104" s="20">
        <f t="shared" si="70"/>
        <v>619.90620335950723</v>
      </c>
      <c r="DS104" s="59">
        <f t="shared" si="71"/>
        <v>913.2395366928406</v>
      </c>
      <c r="DT104" s="59">
        <f ca="1">AVERAGE(OFFSET($DS$3,0,0,'Données projet'!$E$14+1,1))-AVERAGE(OFFSET($H$3,0,0,'Données projet'!$E$14+1,1))</f>
        <v>317.76403063971492</v>
      </c>
      <c r="DU104" s="59">
        <f t="shared" si="98"/>
        <v>310.10458233575025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31.420340841390612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31.420340841390612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735.00000000000011</v>
      </c>
      <c r="EK104" s="17">
        <f>EJ104*VLOOKUP('Données projet'!$B$15,Paramètres!$A$1:$I$89,3,0)*VLOOKUP('Données projet'!$B$15,Paramètres!$A$1:$I$89,5,0)</f>
        <v>343.98</v>
      </c>
      <c r="EL104" s="13">
        <f t="shared" si="99"/>
        <v>80.321681832084693</v>
      </c>
      <c r="EM104" s="20">
        <f t="shared" si="73"/>
        <v>738.9920958575475</v>
      </c>
      <c r="EN104" s="59">
        <f t="shared" si="74"/>
        <v>1032.3254291908809</v>
      </c>
      <c r="EO104" s="59">
        <f ca="1">AVERAGE(OFFSET($EN$3,0,0,'Données projet'!$E$15+1,1))-AVERAGE(OFFSET($H$3,0,0,'Données projet'!$E$15+1,1))</f>
        <v>342.49944586217674</v>
      </c>
      <c r="EP104" s="59">
        <f t="shared" si="100"/>
        <v>282.29766600872563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77.813636750408492</v>
      </c>
      <c r="EW104" s="21">
        <f>EXP(-LN(2)/25)*EW103+(1-EXP(-LN(2)/25))/(LN(2)/25)*Calculateur!ER104*Calculateur!ET104*VLOOKUP('Données projet'!$B$15,Paramètres!$A$1:$I$89,3,0)*0.475*44/12</f>
        <v>5.5976837006437572</v>
      </c>
      <c r="EX104" s="21">
        <f>EXP(-LN(2)/2)*EX103+(1-EXP(-LN(2)/2))/(LN(2)/2)*ER104*EU104*VLOOKUP('Données projet'!$B$15,Paramètres!$A$1:$I$89,3,0)*0.475*44/12</f>
        <v>1.7038704545256876E-12</v>
      </c>
      <c r="EY104" s="22">
        <f t="shared" si="75"/>
        <v>83.411320451053953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670.99999999999977</v>
      </c>
      <c r="FF104" s="17">
        <f>FE104*VLOOKUP('Données projet'!$B$16,Paramètres!$A$1:$I$89,3,0)*VLOOKUP('Données projet'!$B$16,Paramètres!$A$1:$I$89,5,0)</f>
        <v>314.02799999999991</v>
      </c>
      <c r="FG104" s="13">
        <f t="shared" si="101"/>
        <v>74.109403804428752</v>
      </c>
      <c r="FH104" s="20">
        <f t="shared" si="76"/>
        <v>676.00597829271317</v>
      </c>
      <c r="FI104" s="59">
        <f t="shared" si="77"/>
        <v>969.33931162604654</v>
      </c>
      <c r="FJ104" s="59">
        <f ca="1">AVERAGE(OFFSET($FI$3,0,0,'Données projet'!$E$16+1,1))-AVERAGE(OFFSET($H$3,0,0,'Données projet'!$E$16+1,1))</f>
        <v>304.29617570272939</v>
      </c>
      <c r="FK104" s="59">
        <f t="shared" si="102"/>
        <v>246.20695736161576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65.48912180336707</v>
      </c>
      <c r="FR104" s="21">
        <f>EXP(-LN(2)/25)*FR103+(1-EXP(-LN(2)/25))/(LN(2)/25)*Calculateur!FM104*Calculateur!FO104*VLOOKUP('Données projet'!$B$16,Paramètres!$A$1:$I$89,3,0)*0.475*44/12</f>
        <v>5.7156000521984041</v>
      </c>
      <c r="FS104" s="21">
        <f>EXP(-LN(2)/2)*FS103+(1-EXP(-LN(2)/2))/(LN(2)/2)*FM104*FP104*VLOOKUP('Données projet'!$B$16,Paramètres!$A$1:$I$89,3,0)*0.475*44/12</f>
        <v>8.0963793298652833E-11</v>
      </c>
      <c r="FT104" s="22">
        <f t="shared" si="78"/>
        <v>71.20472185564644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543.00000000000011</v>
      </c>
      <c r="GA104" s="17">
        <f>FZ104*VLOOKUP('Données projet'!$B$17,Paramètres!$A$1:$I$89,3,0)*VLOOKUP('Données projet'!$B$17,Paramètres!$A$1:$I$89,5,0)</f>
        <v>324.71400000000011</v>
      </c>
      <c r="GB104" s="13">
        <f t="shared" si="103"/>
        <v>76.333356682914101</v>
      </c>
      <c r="GC104" s="20">
        <f t="shared" si="79"/>
        <v>698.49081288940886</v>
      </c>
      <c r="GD104" s="59">
        <f t="shared" si="80"/>
        <v>991.82414622274223</v>
      </c>
      <c r="GE104" s="59">
        <f ca="1">AVERAGE(OFFSET($GD$3,0,0,'Données projet'!$E$17+1,1))-AVERAGE(OFFSET($H$3,0,0,'Données projet'!$E$17+1,1))</f>
        <v>333.16166938019586</v>
      </c>
      <c r="GF104" s="59">
        <f t="shared" si="104"/>
        <v>286.07945871455388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53.349013508390144</v>
      </c>
      <c r="GM104" s="21">
        <f>EXP(-LN(2)/25)*GM103+(1-EXP(-LN(2)/25))/(LN(2)/25)*Calculateur!GH104*Calculateur!GJ104*VLOOKUP('Données projet'!$B$17,Paramètres!$A$1:$I$89,3,0)*0.475*44/12</f>
        <v>4.5516518979982106</v>
      </c>
      <c r="GN104" s="21">
        <f>EXP(-LN(2)/2)*GN103+(1-EXP(-LN(2)/2))/(LN(2)/2)*GH104*GK104*VLOOKUP('Données projet'!$B$17,Paramètres!$A$1:$I$89,3,0)*0.475*44/12</f>
        <v>1.8288209545242385E-11</v>
      </c>
      <c r="GO104" s="21">
        <f t="shared" si="81"/>
        <v>57.900665406406645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477.9999999999996</v>
      </c>
      <c r="GV104" s="17">
        <f>GU104*VLOOKUP('Données projet'!$B$18,Paramètres!$A$1:$I$89,3,0)*VLOOKUP('Données projet'!$B$18,Paramètres!$A$1:$I$89,5,0)</f>
        <v>285.84399999999977</v>
      </c>
      <c r="GW104" s="13">
        <f t="shared" si="105"/>
        <v>68.200525419065656</v>
      </c>
      <c r="GX104" s="20">
        <f t="shared" si="82"/>
        <v>616.62754843820551</v>
      </c>
      <c r="GY104" s="59">
        <f t="shared" si="83"/>
        <v>909.96088177153888</v>
      </c>
      <c r="GZ104" s="59">
        <f ca="1">AVERAGE(OFFSET($GY$3,0,0,'Données projet'!$E$18+1,1))-AVERAGE(OFFSET($H$3,0,0,'Données projet'!$E$18+1,1))</f>
        <v>288.41846134875794</v>
      </c>
      <c r="HA104" s="59">
        <f t="shared" si="106"/>
        <v>248.93951719818972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47.379777226955838</v>
      </c>
      <c r="HH104" s="21">
        <f>EXP(-LN(2)/25)*HH103+(1-EXP(-LN(2)/25))/(LN(2)/25)*Calculateur!HC104*Calculateur!HE104*VLOOKUP('Données projet'!$B$18,Paramètres!$A$1:$I$89,3,0)*0.475*44/12</f>
        <v>3.9014159125698922</v>
      </c>
      <c r="HI104" s="21">
        <f>EXP(-LN(2)/2)*HI103+(1-EXP(-LN(2)/2))/(LN(2)/2)*HC104*HF104*VLOOKUP('Données projet'!$B$18,Paramètres!$A$1:$I$89,3,0)*0.475*44/12</f>
        <v>1.001497189382326E-11</v>
      </c>
      <c r="HJ104" s="22">
        <f t="shared" si="84"/>
        <v>51.281193139535745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269.64423257646359</v>
      </c>
      <c r="T105" s="59">
        <f t="shared" si="88"/>
        <v>161.0819079811821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69.062819996648798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69.062819996648798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401</v>
      </c>
      <c r="AJ105" s="13">
        <f>AI105*VLOOKUP('Données projet'!$B$10,Paramètres!$A$1:$I$89,3,0)*VLOOKUP('Données projet'!$B$10,Paramètres!$A$1:$I$89,5,0)</f>
        <v>250.22399999999999</v>
      </c>
      <c r="AK105" s="13">
        <f t="shared" si="89"/>
        <v>60.633904580527918</v>
      </c>
      <c r="AL105" s="20">
        <f t="shared" si="58"/>
        <v>541.41085047775289</v>
      </c>
      <c r="AM105" s="59">
        <f t="shared" si="59"/>
        <v>834.74418381108626</v>
      </c>
      <c r="AN105" s="59">
        <f ca="1">AVERAGE(OFFSET($AM$3,0,0,'Données projet'!$E$10+1,1))-AVERAGE(OFFSET($H$3,0,0,'Données projet'!$E$10+1,1))</f>
        <v>269.77739619445515</v>
      </c>
      <c r="AO105" s="59">
        <f t="shared" si="90"/>
        <v>347.56964743629885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33.33266366069477</v>
      </c>
      <c r="AV105" s="21">
        <f>EXP(-LN(2)/25)*AV104+(1-EXP(-LN(2)/25))/(LN(2)/25)*Calculateur!AQ105*Calculateur!AS105*VLOOKUP('Données projet'!$B$10,Paramètres!$A$1:$I$89,3,0)*0.475*44/12</f>
        <v>12.462429796117766</v>
      </c>
      <c r="AW105" s="21">
        <f>EXP(-LN(2)/2)*AW104+(1-EXP(-LN(2)/2))/(LN(2)/2)*AQ105*AT105*VLOOKUP('Données projet'!$B$10,Paramètres!$A$1:$I$89,3,0)*0.475*44/12</f>
        <v>3.614455057975553E-13</v>
      </c>
      <c r="AX105" s="21">
        <f t="shared" si="60"/>
        <v>45.7950934568129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739.99999999999966</v>
      </c>
      <c r="BE105" s="13">
        <f>BD105*VLOOKUP('Données projet'!$B$11,Paramètres!$A$1:$I$89,3,0)*VLOOKUP('Données projet'!$B$11,Paramètres!$A$1:$I$89,5,0)</f>
        <v>413.65999999999985</v>
      </c>
      <c r="BF105" s="13">
        <f t="shared" si="91"/>
        <v>94.540585122244352</v>
      </c>
      <c r="BG105" s="20">
        <f t="shared" si="61"/>
        <v>885.11601908790863</v>
      </c>
      <c r="BH105" s="59">
        <f t="shared" si="62"/>
        <v>1178.4493524212419</v>
      </c>
      <c r="BI105" s="59">
        <f ca="1">AVERAGE(OFFSET($BH$3,0,0,'Données projet'!$E$11+1,1))-AVERAGE(OFFSET($H$3,0,0,'Données projet'!$E$11+1,1))</f>
        <v>490.96084572840579</v>
      </c>
      <c r="BJ105" s="59">
        <f t="shared" si="92"/>
        <v>597.91658789908263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53.754793457023027</v>
      </c>
      <c r="BQ105" s="21">
        <f>EXP(-LN(2)/25)*BQ104+(1-EXP(-LN(2)/25))/(LN(2)/25)*Calculateur!BL105*Calculateur!BN105*VLOOKUP('Données projet'!$B$11,Paramètres!$A$1:$I$89,3,0)*0.475*44/12</f>
        <v>7.8491672242440016</v>
      </c>
      <c r="BR105" s="21">
        <f>EXP(-LN(2)/2)*BR104+(1-EXP(-LN(2)/2))/(LN(2)/2)*BL105*BO105*VLOOKUP('Données projet'!$B$11,Paramètres!$A$1:$I$89,3,0)*0.475*44/12</f>
        <v>1.2376161855920002E-11</v>
      </c>
      <c r="BS105" s="22">
        <f t="shared" si="63"/>
        <v>61.603960681279403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1062.9999999999995</v>
      </c>
      <c r="BZ105" s="13">
        <f>BY105*VLOOKUP('Données projet'!$B$12,Paramètres!$A$1:$I$89,3,0)*VLOOKUP('Données projet'!$B$12,Paramètres!$A$1:$I$89,5,0)</f>
        <v>483.66499999999979</v>
      </c>
      <c r="CA105" s="13">
        <f t="shared" si="93"/>
        <v>108.54647574863124</v>
      </c>
      <c r="CB105" s="20">
        <f t="shared" si="64"/>
        <v>1031.4349869288658</v>
      </c>
      <c r="CC105" s="59">
        <f t="shared" si="65"/>
        <v>1324.768320262199</v>
      </c>
      <c r="CD105" s="59">
        <f ca="1">AVERAGE(OFFSET($CC$3,0,0,'Données projet'!$E$12+1,1))-AVERAGE(OFFSET($H$3,0,0,'Données projet'!$E$12+1,1))</f>
        <v>516.24288578650703</v>
      </c>
      <c r="CE105" s="59">
        <f t="shared" si="94"/>
        <v>423.99471649102406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77.820946557204607</v>
      </c>
      <c r="CL105" s="21">
        <f>EXP(-LN(2)/25)*CL104+(1-EXP(-LN(2)/25))/(LN(2)/25)*Calculateur!CG105*Calculateur!CI105*VLOOKUP('Données projet'!$B$12,Paramètres!$A$1:$I$89,3,0)*0.475*44/12</f>
        <v>11.570222025300176</v>
      </c>
      <c r="CM105" s="21">
        <f>EXP(-LN(2)/2)*CM104+(1-EXP(-LN(2)/2))/(LN(2)/2)*CG105*CJ105*VLOOKUP('Données projet'!$B$12,Paramètres!$A$1:$I$89,3,0)*0.475*44/12</f>
        <v>2.0706758995971908E-13</v>
      </c>
      <c r="CN105" s="22">
        <f t="shared" si="66"/>
        <v>89.391168582504989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856.99999999999955</v>
      </c>
      <c r="CU105" s="17">
        <f>CT105*VLOOKUP('Données projet'!$B$13,Paramètres!$A$1:$I$89,3,0)*VLOOKUP('Données projet'!$B$13,Paramètres!$A$1:$I$89,5,0)</f>
        <v>389.93499999999977</v>
      </c>
      <c r="CV105" s="13">
        <f t="shared" si="95"/>
        <v>89.733124312965614</v>
      </c>
      <c r="CW105" s="20">
        <f t="shared" si="67"/>
        <v>835.42198317841473</v>
      </c>
      <c r="CX105" s="59">
        <f t="shared" si="68"/>
        <v>1128.7553165117481</v>
      </c>
      <c r="CY105" s="59">
        <f ca="1">AVERAGE(OFFSET($CX$3,0,0,'Données projet'!$E$13+1,1))-AVERAGE(OFFSET($H$3,0,0,'Données projet'!$E$13+1,1))</f>
        <v>404.52284278475219</v>
      </c>
      <c r="CZ105" s="59">
        <f t="shared" si="96"/>
        <v>325.2594475455378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62.042320236077856</v>
      </c>
      <c r="DG105" s="21">
        <f>EXP(-LN(2)/25)*DG104+(1-EXP(-LN(2)/25))/(LN(2)/25)*Calculateur!DB105*Calculateur!DD105*VLOOKUP('Données projet'!$B$13,Paramètres!$A$1:$I$89,3,0)*0.475*44/12</f>
        <v>6.4696811018824159</v>
      </c>
      <c r="DH105" s="21">
        <f>EXP(-LN(2)/2)*DH104+(1-EXP(-LN(2)/2))/(LN(2)/2)*DB105*DE105*VLOOKUP('Données projet'!$B$13,Paramètres!$A$1:$I$89,3,0)*0.475*44/12</f>
        <v>1.3821943879110221E-11</v>
      </c>
      <c r="DI105" s="22">
        <f t="shared" si="69"/>
        <v>68.512001337974098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266.99999999999983</v>
      </c>
      <c r="DP105" s="17">
        <f>DO105*VLOOKUP('Données projet'!$B$14,Paramètres!$A$1:$I$89,3,0)*VLOOKUP('Données projet'!$B$14,Paramètres!$A$1:$I$89,5,0)</f>
        <v>287.39879999999982</v>
      </c>
      <c r="DQ105" s="13">
        <f t="shared" si="97"/>
        <v>68.528206713592894</v>
      </c>
      <c r="DR105" s="20">
        <f t="shared" si="70"/>
        <v>619.90620335950723</v>
      </c>
      <c r="DS105" s="59">
        <f t="shared" si="71"/>
        <v>913.2395366928406</v>
      </c>
      <c r="DT105" s="59">
        <f ca="1">AVERAGE(OFFSET($DS$3,0,0,'Données projet'!$E$14+1,1))-AVERAGE(OFFSET($H$3,0,0,'Données projet'!$E$14+1,1))</f>
        <v>317.76403063971492</v>
      </c>
      <c r="DU105" s="59">
        <f t="shared" si="98"/>
        <v>310.10458233575025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30.804207122006517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30.804207122006517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735.00000000000011</v>
      </c>
      <c r="EK105" s="17">
        <f>EJ105*VLOOKUP('Données projet'!$B$15,Paramètres!$A$1:$I$89,3,0)*VLOOKUP('Données projet'!$B$15,Paramètres!$A$1:$I$89,5,0)</f>
        <v>343.98</v>
      </c>
      <c r="EL105" s="13">
        <f t="shared" si="99"/>
        <v>80.321681832084693</v>
      </c>
      <c r="EM105" s="20">
        <f t="shared" si="73"/>
        <v>738.9920958575475</v>
      </c>
      <c r="EN105" s="59">
        <f t="shared" si="74"/>
        <v>1032.3254291908809</v>
      </c>
      <c r="EO105" s="59">
        <f ca="1">AVERAGE(OFFSET($EN$3,0,0,'Données projet'!$E$15+1,1))-AVERAGE(OFFSET($H$3,0,0,'Données projet'!$E$15+1,1))</f>
        <v>342.49944586217674</v>
      </c>
      <c r="EP105" s="59">
        <f t="shared" si="100"/>
        <v>282.29766600872563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76.287758795364951</v>
      </c>
      <c r="EW105" s="21">
        <f>EXP(-LN(2)/25)*EW104+(1-EXP(-LN(2)/25))/(LN(2)/25)*Calculateur!ER105*Calculateur!ET105*VLOOKUP('Données projet'!$B$15,Paramètres!$A$1:$I$89,3,0)*0.475*44/12</f>
        <v>5.4446147454802611</v>
      </c>
      <c r="EX105" s="21">
        <f>EXP(-LN(2)/2)*EX104+(1-EXP(-LN(2)/2))/(LN(2)/2)*ER105*EU105*VLOOKUP('Données projet'!$B$15,Paramètres!$A$1:$I$89,3,0)*0.475*44/12</f>
        <v>1.2048183526585187E-12</v>
      </c>
      <c r="EY105" s="22">
        <f t="shared" si="75"/>
        <v>81.732373540846424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670.99999999999977</v>
      </c>
      <c r="FF105" s="17">
        <f>FE105*VLOOKUP('Données projet'!$B$16,Paramètres!$A$1:$I$89,3,0)*VLOOKUP('Données projet'!$B$16,Paramètres!$A$1:$I$89,5,0)</f>
        <v>314.02799999999991</v>
      </c>
      <c r="FG105" s="13">
        <f t="shared" si="101"/>
        <v>74.109403804428752</v>
      </c>
      <c r="FH105" s="20">
        <f t="shared" si="76"/>
        <v>676.00597829271317</v>
      </c>
      <c r="FI105" s="59">
        <f t="shared" si="77"/>
        <v>969.33931162604654</v>
      </c>
      <c r="FJ105" s="59">
        <f ca="1">AVERAGE(OFFSET($FI$3,0,0,'Données projet'!$E$16+1,1))-AVERAGE(OFFSET($H$3,0,0,'Données projet'!$E$16+1,1))</f>
        <v>304.29617570272939</v>
      </c>
      <c r="FK105" s="59">
        <f t="shared" si="102"/>
        <v>246.20695736161576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64.204920069223164</v>
      </c>
      <c r="FR105" s="21">
        <f>EXP(-LN(2)/25)*FR104+(1-EXP(-LN(2)/25))/(LN(2)/25)*Calculateur!FM105*Calculateur!FO105*VLOOKUP('Données projet'!$B$16,Paramètres!$A$1:$I$89,3,0)*0.475*44/12</f>
        <v>5.5593066682006951</v>
      </c>
      <c r="FS105" s="21">
        <f>EXP(-LN(2)/2)*FS104+(1-EXP(-LN(2)/2))/(LN(2)/2)*FM105*FP105*VLOOKUP('Données projet'!$B$16,Paramètres!$A$1:$I$89,3,0)*0.475*44/12</f>
        <v>5.7250047272063378E-11</v>
      </c>
      <c r="FT105" s="22">
        <f t="shared" si="78"/>
        <v>69.76422673748111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543.00000000000011</v>
      </c>
      <c r="GA105" s="17">
        <f>FZ105*VLOOKUP('Données projet'!$B$17,Paramètres!$A$1:$I$89,3,0)*VLOOKUP('Données projet'!$B$17,Paramètres!$A$1:$I$89,5,0)</f>
        <v>324.71400000000011</v>
      </c>
      <c r="GB105" s="13">
        <f t="shared" si="103"/>
        <v>76.333356682914101</v>
      </c>
      <c r="GC105" s="20">
        <f t="shared" si="79"/>
        <v>698.49081288940886</v>
      </c>
      <c r="GD105" s="59">
        <f t="shared" si="80"/>
        <v>991.82414622274223</v>
      </c>
      <c r="GE105" s="59">
        <f ca="1">AVERAGE(OFFSET($GD$3,0,0,'Données projet'!$E$17+1,1))-AVERAGE(OFFSET($H$3,0,0,'Données projet'!$E$17+1,1))</f>
        <v>333.16166938019586</v>
      </c>
      <c r="GF105" s="59">
        <f t="shared" si="104"/>
        <v>286.07945871455388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52.302871893175826</v>
      </c>
      <c r="GM105" s="21">
        <f>EXP(-LN(2)/25)*GM104+(1-EXP(-LN(2)/25))/(LN(2)/25)*Calculateur!GH105*Calculateur!GJ105*VLOOKUP('Données projet'!$B$17,Paramètres!$A$1:$I$89,3,0)*0.475*44/12</f>
        <v>4.4271867374864788</v>
      </c>
      <c r="GN105" s="21">
        <f>EXP(-LN(2)/2)*GN104+(1-EXP(-LN(2)/2))/(LN(2)/2)*GH105*GK105*VLOOKUP('Données projet'!$B$17,Paramètres!$A$1:$I$89,3,0)*0.475*44/12</f>
        <v>1.2931716985201437E-11</v>
      </c>
      <c r="GO105" s="21">
        <f t="shared" si="81"/>
        <v>56.730058630675238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477.9999999999996</v>
      </c>
      <c r="GV105" s="17">
        <f>GU105*VLOOKUP('Données projet'!$B$18,Paramètres!$A$1:$I$89,3,0)*VLOOKUP('Données projet'!$B$18,Paramètres!$A$1:$I$89,5,0)</f>
        <v>285.84399999999977</v>
      </c>
      <c r="GW105" s="13">
        <f t="shared" si="105"/>
        <v>68.200525419065656</v>
      </c>
      <c r="GX105" s="20">
        <f t="shared" si="82"/>
        <v>616.62754843820551</v>
      </c>
      <c r="GY105" s="59">
        <f t="shared" si="83"/>
        <v>909.96088177153888</v>
      </c>
      <c r="GZ105" s="59">
        <f ca="1">AVERAGE(OFFSET($GY$3,0,0,'Données projet'!$E$18+1,1))-AVERAGE(OFFSET($H$3,0,0,'Données projet'!$E$18+1,1))</f>
        <v>288.41846134875794</v>
      </c>
      <c r="HA105" s="59">
        <f t="shared" si="106"/>
        <v>248.93951719818972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46.450688694345821</v>
      </c>
      <c r="HH105" s="21">
        <f>EXP(-LN(2)/25)*HH104+(1-EXP(-LN(2)/25))/(LN(2)/25)*Calculateur!HC105*Calculateur!HE105*VLOOKUP('Données projet'!$B$18,Paramètres!$A$1:$I$89,3,0)*0.475*44/12</f>
        <v>3.7947314892741226</v>
      </c>
      <c r="HI105" s="21">
        <f>EXP(-LN(2)/2)*HI104+(1-EXP(-LN(2)/2))/(LN(2)/2)*HC105*HF105*VLOOKUP('Données projet'!$B$18,Paramètres!$A$1:$I$89,3,0)*0.475*44/12</f>
        <v>7.0816545395151077E-12</v>
      </c>
      <c r="HJ105" s="22">
        <f t="shared" si="84"/>
        <v>50.245420183627026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269.64423257646359</v>
      </c>
      <c r="T106" s="59">
        <f t="shared" si="88"/>
        <v>161.0819079811821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67.708540220675303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67.708540220675303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401</v>
      </c>
      <c r="AJ106" s="13">
        <f>AI106*VLOOKUP('Données projet'!$B$10,Paramètres!$A$1:$I$89,3,0)*VLOOKUP('Données projet'!$B$10,Paramètres!$A$1:$I$89,5,0)</f>
        <v>250.22399999999999</v>
      </c>
      <c r="AK106" s="13">
        <f t="shared" si="89"/>
        <v>60.633904580527918</v>
      </c>
      <c r="AL106" s="20">
        <f t="shared" si="58"/>
        <v>541.41085047775289</v>
      </c>
      <c r="AM106" s="59">
        <f t="shared" si="59"/>
        <v>834.74418381108626</v>
      </c>
      <c r="AN106" s="59">
        <f ca="1">AVERAGE(OFFSET($AM$3,0,0,'Données projet'!$E$10+1,1))-AVERAGE(OFFSET($H$3,0,0,'Données projet'!$E$10+1,1))</f>
        <v>269.77739619445515</v>
      </c>
      <c r="AO106" s="59">
        <f t="shared" si="90"/>
        <v>347.56964743629885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32.679030457225871</v>
      </c>
      <c r="AV106" s="21">
        <f>EXP(-LN(2)/25)*AV105+(1-EXP(-LN(2)/25))/(LN(2)/25)*Calculateur!AQ106*Calculateur!AS106*VLOOKUP('Données projet'!$B$10,Paramètres!$A$1:$I$89,3,0)*0.475*44/12</f>
        <v>12.121643997972226</v>
      </c>
      <c r="AW106" s="21">
        <f>EXP(-LN(2)/2)*AW105+(1-EXP(-LN(2)/2))/(LN(2)/2)*AQ106*AT106*VLOOKUP('Données projet'!$B$10,Paramètres!$A$1:$I$89,3,0)*0.475*44/12</f>
        <v>2.5558056817885292E-13</v>
      </c>
      <c r="AX106" s="21">
        <f t="shared" si="60"/>
        <v>44.800674455198354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739.99999999999966</v>
      </c>
      <c r="BE106" s="13">
        <f>BD106*VLOOKUP('Données projet'!$B$11,Paramètres!$A$1:$I$89,3,0)*VLOOKUP('Données projet'!$B$11,Paramètres!$A$1:$I$89,5,0)</f>
        <v>413.65999999999985</v>
      </c>
      <c r="BF106" s="13">
        <f t="shared" si="91"/>
        <v>94.540585122244352</v>
      </c>
      <c r="BG106" s="20">
        <f t="shared" si="61"/>
        <v>885.11601908790863</v>
      </c>
      <c r="BH106" s="59">
        <f t="shared" si="62"/>
        <v>1178.4493524212419</v>
      </c>
      <c r="BI106" s="59">
        <f ca="1">AVERAGE(OFFSET($BH$3,0,0,'Données projet'!$E$11+1,1))-AVERAGE(OFFSET($H$3,0,0,'Données projet'!$E$11+1,1))</f>
        <v>490.96084572840579</v>
      </c>
      <c r="BJ106" s="59">
        <f t="shared" si="92"/>
        <v>597.91658789908263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52.700694744517349</v>
      </c>
      <c r="BQ106" s="21">
        <f>EXP(-LN(2)/25)*BQ105+(1-EXP(-LN(2)/25))/(LN(2)/25)*Calculateur!BL106*Calculateur!BN106*VLOOKUP('Données projet'!$B$11,Paramètres!$A$1:$I$89,3,0)*0.475*44/12</f>
        <v>7.6345313337272849</v>
      </c>
      <c r="BR106" s="21">
        <f>EXP(-LN(2)/2)*BR105+(1-EXP(-LN(2)/2))/(LN(2)/2)*BL106*BO106*VLOOKUP('Données projet'!$B$11,Paramètres!$A$1:$I$89,3,0)*0.475*44/12</f>
        <v>8.7512679733833205E-12</v>
      </c>
      <c r="BS106" s="22">
        <f t="shared" si="63"/>
        <v>60.335226078253385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1062.9999999999995</v>
      </c>
      <c r="BZ106" s="13">
        <f>BY106*VLOOKUP('Données projet'!$B$12,Paramètres!$A$1:$I$89,3,0)*VLOOKUP('Données projet'!$B$12,Paramètres!$A$1:$I$89,5,0)</f>
        <v>483.66499999999979</v>
      </c>
      <c r="CA106" s="13">
        <f t="shared" si="93"/>
        <v>108.54647574863124</v>
      </c>
      <c r="CB106" s="20">
        <f t="shared" si="64"/>
        <v>1031.4349869288658</v>
      </c>
      <c r="CC106" s="59">
        <f t="shared" si="65"/>
        <v>1324.768320262199</v>
      </c>
      <c r="CD106" s="59">
        <f ca="1">AVERAGE(OFFSET($CC$3,0,0,'Données projet'!$E$12+1,1))-AVERAGE(OFFSET($H$3,0,0,'Données projet'!$E$12+1,1))</f>
        <v>516.24288578650703</v>
      </c>
      <c r="CE106" s="59">
        <f t="shared" si="94"/>
        <v>423.99471649102406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76.294925261308336</v>
      </c>
      <c r="CL106" s="21">
        <f>EXP(-LN(2)/25)*CL105+(1-EXP(-LN(2)/25))/(LN(2)/25)*Calculateur!CG106*Calculateur!CI106*VLOOKUP('Données projet'!$B$12,Paramètres!$A$1:$I$89,3,0)*0.475*44/12</f>
        <v>11.25383369556681</v>
      </c>
      <c r="CM106" s="21">
        <f>EXP(-LN(2)/2)*CM105+(1-EXP(-LN(2)/2))/(LN(2)/2)*CG106*CJ106*VLOOKUP('Données projet'!$B$12,Paramètres!$A$1:$I$89,3,0)*0.475*44/12</f>
        <v>1.4641889702447282E-13</v>
      </c>
      <c r="CN106" s="22">
        <f t="shared" si="66"/>
        <v>87.54875895687529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856.99999999999955</v>
      </c>
      <c r="CU106" s="17">
        <f>CT106*VLOOKUP('Données projet'!$B$13,Paramètres!$A$1:$I$89,3,0)*VLOOKUP('Données projet'!$B$13,Paramètres!$A$1:$I$89,5,0)</f>
        <v>389.93499999999977</v>
      </c>
      <c r="CV106" s="13">
        <f t="shared" si="95"/>
        <v>89.733124312965614</v>
      </c>
      <c r="CW106" s="20">
        <f t="shared" si="67"/>
        <v>835.42198317841473</v>
      </c>
      <c r="CX106" s="59">
        <f t="shared" si="68"/>
        <v>1128.7553165117481</v>
      </c>
      <c r="CY106" s="59">
        <f ca="1">AVERAGE(OFFSET($CX$3,0,0,'Données projet'!$E$13+1,1))-AVERAGE(OFFSET($H$3,0,0,'Données projet'!$E$13+1,1))</f>
        <v>404.52284278475219</v>
      </c>
      <c r="CZ106" s="59">
        <f t="shared" si="96"/>
        <v>325.2594475455378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60.825708178327119</v>
      </c>
      <c r="DG106" s="21">
        <f>EXP(-LN(2)/25)*DG105+(1-EXP(-LN(2)/25))/(LN(2)/25)*Calculateur!DB106*Calculateur!DD106*VLOOKUP('Données projet'!$B$13,Paramètres!$A$1:$I$89,3,0)*0.475*44/12</f>
        <v>6.2927673319256989</v>
      </c>
      <c r="DH106" s="21">
        <f>EXP(-LN(2)/2)*DH105+(1-EXP(-LN(2)/2))/(LN(2)/2)*DB106*DE106*VLOOKUP('Données projet'!$B$13,Paramètres!$A$1:$I$89,3,0)*0.475*44/12</f>
        <v>9.7735902460987306E-12</v>
      </c>
      <c r="DI106" s="22">
        <f t="shared" si="69"/>
        <v>67.118475510262599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266.99999999999983</v>
      </c>
      <c r="DP106" s="17">
        <f>DO106*VLOOKUP('Données projet'!$B$14,Paramètres!$A$1:$I$89,3,0)*VLOOKUP('Données projet'!$B$14,Paramètres!$A$1:$I$89,5,0)</f>
        <v>287.39879999999982</v>
      </c>
      <c r="DQ106" s="13">
        <f t="shared" si="97"/>
        <v>68.528206713592894</v>
      </c>
      <c r="DR106" s="20">
        <f t="shared" si="70"/>
        <v>619.90620335950723</v>
      </c>
      <c r="DS106" s="59">
        <f t="shared" si="71"/>
        <v>913.2395366928406</v>
      </c>
      <c r="DT106" s="59">
        <f ca="1">AVERAGE(OFFSET($DS$3,0,0,'Données projet'!$E$14+1,1))-AVERAGE(OFFSET($H$3,0,0,'Données projet'!$E$14+1,1))</f>
        <v>317.76403063971492</v>
      </c>
      <c r="DU106" s="59">
        <f t="shared" si="98"/>
        <v>310.10458233575025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30.200155409055082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30.200155409055082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735.00000000000011</v>
      </c>
      <c r="EK106" s="17">
        <f>EJ106*VLOOKUP('Données projet'!$B$15,Paramètres!$A$1:$I$89,3,0)*VLOOKUP('Données projet'!$B$15,Paramètres!$A$1:$I$89,5,0)</f>
        <v>343.98</v>
      </c>
      <c r="EL106" s="13">
        <f t="shared" si="99"/>
        <v>80.321681832084693</v>
      </c>
      <c r="EM106" s="20">
        <f t="shared" si="73"/>
        <v>738.9920958575475</v>
      </c>
      <c r="EN106" s="59">
        <f t="shared" si="74"/>
        <v>1032.3254291908809</v>
      </c>
      <c r="EO106" s="59">
        <f ca="1">AVERAGE(OFFSET($EN$3,0,0,'Données projet'!$E$15+1,1))-AVERAGE(OFFSET($H$3,0,0,'Données projet'!$E$15+1,1))</f>
        <v>342.49944586217674</v>
      </c>
      <c r="EP106" s="59">
        <f t="shared" si="100"/>
        <v>282.29766600872563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74.79180237632616</v>
      </c>
      <c r="EW106" s="21">
        <f>EXP(-LN(2)/25)*EW105+(1-EXP(-LN(2)/25))/(LN(2)/25)*Calculateur!ER106*Calculateur!ET106*VLOOKUP('Données projet'!$B$15,Paramètres!$A$1:$I$89,3,0)*0.475*44/12</f>
        <v>5.2957314689452577</v>
      </c>
      <c r="EX106" s="21">
        <f>EXP(-LN(2)/2)*EX105+(1-EXP(-LN(2)/2))/(LN(2)/2)*ER106*EU106*VLOOKUP('Données projet'!$B$15,Paramètres!$A$1:$I$89,3,0)*0.475*44/12</f>
        <v>8.5193522726284382E-13</v>
      </c>
      <c r="EY106" s="22">
        <f t="shared" si="75"/>
        <v>80.087533845272276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670.99999999999977</v>
      </c>
      <c r="FF106" s="17">
        <f>FE106*VLOOKUP('Données projet'!$B$16,Paramètres!$A$1:$I$89,3,0)*VLOOKUP('Données projet'!$B$16,Paramètres!$A$1:$I$89,5,0)</f>
        <v>314.02799999999991</v>
      </c>
      <c r="FG106" s="13">
        <f t="shared" si="101"/>
        <v>74.109403804428752</v>
      </c>
      <c r="FH106" s="20">
        <f t="shared" si="76"/>
        <v>676.00597829271317</v>
      </c>
      <c r="FI106" s="59">
        <f t="shared" si="77"/>
        <v>969.33931162604654</v>
      </c>
      <c r="FJ106" s="59">
        <f ca="1">AVERAGE(OFFSET($FI$3,0,0,'Données projet'!$E$16+1,1))-AVERAGE(OFFSET($H$3,0,0,'Données projet'!$E$16+1,1))</f>
        <v>304.29617570272939</v>
      </c>
      <c r="FK106" s="59">
        <f t="shared" si="102"/>
        <v>246.20695736161576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62.945900747800096</v>
      </c>
      <c r="FR106" s="21">
        <f>EXP(-LN(2)/25)*FR105+(1-EXP(-LN(2)/25))/(LN(2)/25)*Calculateur!FM106*Calculateur!FO106*VLOOKUP('Données projet'!$B$16,Paramètres!$A$1:$I$89,3,0)*0.475*44/12</f>
        <v>5.4072871350075156</v>
      </c>
      <c r="FS106" s="21">
        <f>EXP(-LN(2)/2)*FS105+(1-EXP(-LN(2)/2))/(LN(2)/2)*FM106*FP106*VLOOKUP('Données projet'!$B$16,Paramètres!$A$1:$I$89,3,0)*0.475*44/12</f>
        <v>4.0481896649326423E-11</v>
      </c>
      <c r="FT106" s="22">
        <f t="shared" si="78"/>
        <v>68.353187882848104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543.00000000000011</v>
      </c>
      <c r="GA106" s="17">
        <f>FZ106*VLOOKUP('Données projet'!$B$17,Paramètres!$A$1:$I$89,3,0)*VLOOKUP('Données projet'!$B$17,Paramètres!$A$1:$I$89,5,0)</f>
        <v>324.71400000000011</v>
      </c>
      <c r="GB106" s="13">
        <f t="shared" si="103"/>
        <v>76.333356682914101</v>
      </c>
      <c r="GC106" s="20">
        <f t="shared" si="79"/>
        <v>698.49081288940886</v>
      </c>
      <c r="GD106" s="59">
        <f t="shared" si="80"/>
        <v>991.82414622274223</v>
      </c>
      <c r="GE106" s="59">
        <f ca="1">AVERAGE(OFFSET($GD$3,0,0,'Données projet'!$E$17+1,1))-AVERAGE(OFFSET($H$3,0,0,'Données projet'!$E$17+1,1))</f>
        <v>333.16166938019586</v>
      </c>
      <c r="GF106" s="59">
        <f t="shared" si="104"/>
        <v>286.07945871455388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51.277244476952482</v>
      </c>
      <c r="GM106" s="21">
        <f>EXP(-LN(2)/25)*GM105+(1-EXP(-LN(2)/25))/(LN(2)/25)*Calculateur!GH106*Calculateur!GJ106*VLOOKUP('Données projet'!$B$17,Paramètres!$A$1:$I$89,3,0)*0.475*44/12</f>
        <v>4.3061250833342788</v>
      </c>
      <c r="GN106" s="21">
        <f>EXP(-LN(2)/2)*GN105+(1-EXP(-LN(2)/2))/(LN(2)/2)*GH106*GK106*VLOOKUP('Données projet'!$B$17,Paramètres!$A$1:$I$89,3,0)*0.475*44/12</f>
        <v>9.1441047726211923E-12</v>
      </c>
      <c r="GO106" s="21">
        <f t="shared" si="81"/>
        <v>55.583369560295907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477.9999999999996</v>
      </c>
      <c r="GV106" s="17">
        <f>GU106*VLOOKUP('Données projet'!$B$18,Paramètres!$A$1:$I$89,3,0)*VLOOKUP('Données projet'!$B$18,Paramètres!$A$1:$I$89,5,0)</f>
        <v>285.84399999999977</v>
      </c>
      <c r="GW106" s="13">
        <f t="shared" si="105"/>
        <v>68.200525419065656</v>
      </c>
      <c r="GX106" s="20">
        <f t="shared" si="82"/>
        <v>616.62754843820551</v>
      </c>
      <c r="GY106" s="59">
        <f t="shared" si="83"/>
        <v>909.96088177153888</v>
      </c>
      <c r="GZ106" s="59">
        <f ca="1">AVERAGE(OFFSET($GY$3,0,0,'Données projet'!$E$18+1,1))-AVERAGE(OFFSET($H$3,0,0,'Données projet'!$E$18+1,1))</f>
        <v>288.41846134875794</v>
      </c>
      <c r="HA106" s="59">
        <f t="shared" si="106"/>
        <v>248.93951719818972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45.539819021172235</v>
      </c>
      <c r="HH106" s="21">
        <f>EXP(-LN(2)/25)*HH105+(1-EXP(-LN(2)/25))/(LN(2)/25)*Calculateur!HC106*Calculateur!HE106*VLOOKUP('Données projet'!$B$18,Paramètres!$A$1:$I$89,3,0)*0.475*44/12</f>
        <v>3.6909643571436659</v>
      </c>
      <c r="HI106" s="21">
        <f>EXP(-LN(2)/2)*HI105+(1-EXP(-LN(2)/2))/(LN(2)/2)*HC106*HF106*VLOOKUP('Données projet'!$B$18,Paramètres!$A$1:$I$89,3,0)*0.475*44/12</f>
        <v>5.0074859469116309E-12</v>
      </c>
      <c r="HJ106" s="22">
        <f t="shared" si="84"/>
        <v>49.230783378320908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269.64423257646359</v>
      </c>
      <c r="T107" s="59">
        <f t="shared" si="88"/>
        <v>161.0819079811821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66.380817045079539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66.380817045079539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401</v>
      </c>
      <c r="AJ107" s="13">
        <f>AI107*VLOOKUP('Données projet'!$B$10,Paramètres!$A$1:$I$89,3,0)*VLOOKUP('Données projet'!$B$10,Paramètres!$A$1:$I$89,5,0)</f>
        <v>250.22399999999999</v>
      </c>
      <c r="AK107" s="13">
        <f t="shared" si="89"/>
        <v>60.633904580527918</v>
      </c>
      <c r="AL107" s="20">
        <f t="shared" si="58"/>
        <v>541.41085047775289</v>
      </c>
      <c r="AM107" s="59">
        <f t="shared" si="59"/>
        <v>834.74418381108626</v>
      </c>
      <c r="AN107" s="59">
        <f ca="1">AVERAGE(OFFSET($AM$3,0,0,'Données projet'!$E$10+1,1))-AVERAGE(OFFSET($H$3,0,0,'Données projet'!$E$10+1,1))</f>
        <v>269.77739619445515</v>
      </c>
      <c r="AO107" s="59">
        <f t="shared" si="90"/>
        <v>347.56964743629885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32.038214602200107</v>
      </c>
      <c r="AV107" s="21">
        <f>EXP(-LN(2)/25)*AV106+(1-EXP(-LN(2)/25))/(LN(2)/25)*Calculateur!AQ107*Calculateur!AS107*VLOOKUP('Données projet'!$B$10,Paramètres!$A$1:$I$89,3,0)*0.475*44/12</f>
        <v>11.790177005398123</v>
      </c>
      <c r="AW107" s="21">
        <f>EXP(-LN(2)/2)*AW106+(1-EXP(-LN(2)/2))/(LN(2)/2)*AQ107*AT107*VLOOKUP('Données projet'!$B$10,Paramètres!$A$1:$I$89,3,0)*0.475*44/12</f>
        <v>1.8072275289877765E-13</v>
      </c>
      <c r="AX107" s="21">
        <f t="shared" si="60"/>
        <v>43.828391607598405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739.99999999999966</v>
      </c>
      <c r="BE107" s="13">
        <f>BD107*VLOOKUP('Données projet'!$B$11,Paramètres!$A$1:$I$89,3,0)*VLOOKUP('Données projet'!$B$11,Paramètres!$A$1:$I$89,5,0)</f>
        <v>413.65999999999985</v>
      </c>
      <c r="BF107" s="13">
        <f t="shared" si="91"/>
        <v>94.540585122244352</v>
      </c>
      <c r="BG107" s="20">
        <f t="shared" si="61"/>
        <v>885.11601908790863</v>
      </c>
      <c r="BH107" s="59">
        <f t="shared" si="62"/>
        <v>1178.4493524212419</v>
      </c>
      <c r="BI107" s="59">
        <f ca="1">AVERAGE(OFFSET($BH$3,0,0,'Données projet'!$E$11+1,1))-AVERAGE(OFFSET($H$3,0,0,'Données projet'!$E$11+1,1))</f>
        <v>490.96084572840579</v>
      </c>
      <c r="BJ107" s="59">
        <f t="shared" si="92"/>
        <v>597.91658789908263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51.667266264827177</v>
      </c>
      <c r="BQ107" s="21">
        <f>EXP(-LN(2)/25)*BQ106+(1-EXP(-LN(2)/25))/(LN(2)/25)*Calculateur!BL107*Calculateur!BN107*VLOOKUP('Données projet'!$B$11,Paramètres!$A$1:$I$89,3,0)*0.475*44/12</f>
        <v>7.4257646729239584</v>
      </c>
      <c r="BR107" s="21">
        <f>EXP(-LN(2)/2)*BR106+(1-EXP(-LN(2)/2))/(LN(2)/2)*BL107*BO107*VLOOKUP('Données projet'!$B$11,Paramètres!$A$1:$I$89,3,0)*0.475*44/12</f>
        <v>6.1880809279600009E-12</v>
      </c>
      <c r="BS107" s="22">
        <f t="shared" si="63"/>
        <v>59.093030937757327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1062.9999999999995</v>
      </c>
      <c r="BZ107" s="13">
        <f>BY107*VLOOKUP('Données projet'!$B$12,Paramètres!$A$1:$I$89,3,0)*VLOOKUP('Données projet'!$B$12,Paramètres!$A$1:$I$89,5,0)</f>
        <v>483.66499999999979</v>
      </c>
      <c r="CA107" s="13">
        <f t="shared" si="93"/>
        <v>108.54647574863124</v>
      </c>
      <c r="CB107" s="20">
        <f t="shared" si="64"/>
        <v>1031.4349869288658</v>
      </c>
      <c r="CC107" s="59">
        <f t="shared" si="65"/>
        <v>1324.768320262199</v>
      </c>
      <c r="CD107" s="59">
        <f ca="1">AVERAGE(OFFSET($CC$3,0,0,'Données projet'!$E$12+1,1))-AVERAGE(OFFSET($H$3,0,0,'Données projet'!$E$12+1,1))</f>
        <v>516.24288578650703</v>
      </c>
      <c r="CE107" s="59">
        <f t="shared" si="94"/>
        <v>423.99471649102406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74.798828312243515</v>
      </c>
      <c r="CL107" s="21">
        <f>EXP(-LN(2)/25)*CL106+(1-EXP(-LN(2)/25))/(LN(2)/25)*Calculateur!CG107*Calculateur!CI107*VLOOKUP('Données projet'!$B$12,Paramètres!$A$1:$I$89,3,0)*0.475*44/12</f>
        <v>10.946097021348143</v>
      </c>
      <c r="CM107" s="21">
        <f>EXP(-LN(2)/2)*CM106+(1-EXP(-LN(2)/2))/(LN(2)/2)*CG107*CJ107*VLOOKUP('Données projet'!$B$12,Paramètres!$A$1:$I$89,3,0)*0.475*44/12</f>
        <v>1.0353379497985954E-13</v>
      </c>
      <c r="CN107" s="22">
        <f t="shared" si="66"/>
        <v>85.744925333591752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856.99999999999955</v>
      </c>
      <c r="CU107" s="17">
        <f>CT107*VLOOKUP('Données projet'!$B$13,Paramètres!$A$1:$I$89,3,0)*VLOOKUP('Données projet'!$B$13,Paramètres!$A$1:$I$89,5,0)</f>
        <v>389.93499999999977</v>
      </c>
      <c r="CV107" s="13">
        <f t="shared" si="95"/>
        <v>89.733124312965614</v>
      </c>
      <c r="CW107" s="20">
        <f t="shared" si="67"/>
        <v>835.42198317841473</v>
      </c>
      <c r="CX107" s="59">
        <f t="shared" si="68"/>
        <v>1128.7553165117481</v>
      </c>
      <c r="CY107" s="59">
        <f ca="1">AVERAGE(OFFSET($CX$3,0,0,'Données projet'!$E$13+1,1))-AVERAGE(OFFSET($H$3,0,0,'Données projet'!$E$13+1,1))</f>
        <v>404.52284278475219</v>
      </c>
      <c r="CZ107" s="59">
        <f t="shared" si="96"/>
        <v>325.2594475455378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59.632953140968787</v>
      </c>
      <c r="DG107" s="21">
        <f>EXP(-LN(2)/25)*DG106+(1-EXP(-LN(2)/25))/(LN(2)/25)*Calculateur!DB107*Calculateur!DD107*VLOOKUP('Données projet'!$B$13,Paramètres!$A$1:$I$89,3,0)*0.475*44/12</f>
        <v>6.1206912783119387</v>
      </c>
      <c r="DH107" s="21">
        <f>EXP(-LN(2)/2)*DH106+(1-EXP(-LN(2)/2))/(LN(2)/2)*DB107*DE107*VLOOKUP('Données projet'!$B$13,Paramètres!$A$1:$I$89,3,0)*0.475*44/12</f>
        <v>6.9109719395551103E-12</v>
      </c>
      <c r="DI107" s="22">
        <f t="shared" si="69"/>
        <v>65.753644419287639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266.99999999999983</v>
      </c>
      <c r="DP107" s="17">
        <f>DO107*VLOOKUP('Données projet'!$B$14,Paramètres!$A$1:$I$89,3,0)*VLOOKUP('Données projet'!$B$14,Paramètres!$A$1:$I$89,5,0)</f>
        <v>287.39879999999982</v>
      </c>
      <c r="DQ107" s="13">
        <f t="shared" si="97"/>
        <v>68.528206713592894</v>
      </c>
      <c r="DR107" s="20">
        <f t="shared" si="70"/>
        <v>619.90620335950723</v>
      </c>
      <c r="DS107" s="59">
        <f t="shared" si="71"/>
        <v>913.2395366928406</v>
      </c>
      <c r="DT107" s="59">
        <f ca="1">AVERAGE(OFFSET($DS$3,0,0,'Données projet'!$E$14+1,1))-AVERAGE(OFFSET($H$3,0,0,'Données projet'!$E$14+1,1))</f>
        <v>317.76403063971492</v>
      </c>
      <c r="DU107" s="59">
        <f t="shared" si="98"/>
        <v>310.10458233575025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29.607948781759461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29.607948781759461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735.00000000000011</v>
      </c>
      <c r="EK107" s="17">
        <f>EJ107*VLOOKUP('Données projet'!$B$15,Paramètres!$A$1:$I$89,3,0)*VLOOKUP('Données projet'!$B$15,Paramètres!$A$1:$I$89,5,0)</f>
        <v>343.98</v>
      </c>
      <c r="EL107" s="13">
        <f t="shared" si="99"/>
        <v>80.321681832084693</v>
      </c>
      <c r="EM107" s="20">
        <f t="shared" si="73"/>
        <v>738.9920958575475</v>
      </c>
      <c r="EN107" s="59">
        <f t="shared" si="74"/>
        <v>1032.3254291908809</v>
      </c>
      <c r="EO107" s="59">
        <f ca="1">AVERAGE(OFFSET($EN$3,0,0,'Données projet'!$E$15+1,1))-AVERAGE(OFFSET($H$3,0,0,'Données projet'!$E$15+1,1))</f>
        <v>342.49944586217674</v>
      </c>
      <c r="EP107" s="59">
        <f t="shared" si="100"/>
        <v>282.29766600872563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73.325180750221406</v>
      </c>
      <c r="EW107" s="21">
        <f>EXP(-LN(2)/25)*EW106+(1-EXP(-LN(2)/25))/(LN(2)/25)*Calculateur!ER107*Calculateur!ET107*VLOOKUP('Données projet'!$B$15,Paramètres!$A$1:$I$89,3,0)*0.475*44/12</f>
        <v>5.1509194134365348</v>
      </c>
      <c r="EX107" s="21">
        <f>EXP(-LN(2)/2)*EX106+(1-EXP(-LN(2)/2))/(LN(2)/2)*ER107*EU107*VLOOKUP('Données projet'!$B$15,Paramètres!$A$1:$I$89,3,0)*0.475*44/12</f>
        <v>6.0240917632925934E-13</v>
      </c>
      <c r="EY107" s="22">
        <f t="shared" si="75"/>
        <v>78.476100163658543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670.99999999999977</v>
      </c>
      <c r="FF107" s="17">
        <f>FE107*VLOOKUP('Données projet'!$B$16,Paramètres!$A$1:$I$89,3,0)*VLOOKUP('Données projet'!$B$16,Paramètres!$A$1:$I$89,5,0)</f>
        <v>314.02799999999991</v>
      </c>
      <c r="FG107" s="13">
        <f t="shared" si="101"/>
        <v>74.109403804428752</v>
      </c>
      <c r="FH107" s="20">
        <f t="shared" si="76"/>
        <v>676.00597829271317</v>
      </c>
      <c r="FI107" s="59">
        <f t="shared" si="77"/>
        <v>969.33931162604654</v>
      </c>
      <c r="FJ107" s="59">
        <f ca="1">AVERAGE(OFFSET($FI$3,0,0,'Données projet'!$E$16+1,1))-AVERAGE(OFFSET($H$3,0,0,'Données projet'!$E$16+1,1))</f>
        <v>304.29617570272939</v>
      </c>
      <c r="FK107" s="59">
        <f t="shared" si="102"/>
        <v>246.20695736161576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61.71157002734418</v>
      </c>
      <c r="FR107" s="21">
        <f>EXP(-LN(2)/25)*FR106+(1-EXP(-LN(2)/25))/(LN(2)/25)*Calculateur!FM107*Calculateur!FO107*VLOOKUP('Données projet'!$B$16,Paramètres!$A$1:$I$89,3,0)*0.475*44/12</f>
        <v>5.2594245839438631</v>
      </c>
      <c r="FS107" s="21">
        <f>EXP(-LN(2)/2)*FS106+(1-EXP(-LN(2)/2))/(LN(2)/2)*FM107*FP107*VLOOKUP('Données projet'!$B$16,Paramètres!$A$1:$I$89,3,0)*0.475*44/12</f>
        <v>2.8625023636031692E-11</v>
      </c>
      <c r="FT107" s="22">
        <f t="shared" si="78"/>
        <v>66.970994611316669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543.00000000000011</v>
      </c>
      <c r="GA107" s="17">
        <f>FZ107*VLOOKUP('Données projet'!$B$17,Paramètres!$A$1:$I$89,3,0)*VLOOKUP('Données projet'!$B$17,Paramètres!$A$1:$I$89,5,0)</f>
        <v>324.71400000000011</v>
      </c>
      <c r="GB107" s="13">
        <f t="shared" si="103"/>
        <v>76.333356682914101</v>
      </c>
      <c r="GC107" s="20">
        <f t="shared" si="79"/>
        <v>698.49081288940886</v>
      </c>
      <c r="GD107" s="59">
        <f t="shared" si="80"/>
        <v>991.82414622274223</v>
      </c>
      <c r="GE107" s="59">
        <f ca="1">AVERAGE(OFFSET($GD$3,0,0,'Données projet'!$E$17+1,1))-AVERAGE(OFFSET($H$3,0,0,'Données projet'!$E$17+1,1))</f>
        <v>333.16166938019586</v>
      </c>
      <c r="GF107" s="59">
        <f t="shared" si="104"/>
        <v>286.07945871455388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50.271728988790322</v>
      </c>
      <c r="GM107" s="21">
        <f>EXP(-LN(2)/25)*GM106+(1-EXP(-LN(2)/25))/(LN(2)/25)*Calculateur!GH107*Calculateur!GJ107*VLOOKUP('Données projet'!$B$17,Paramètres!$A$1:$I$89,3,0)*0.475*44/12</f>
        <v>4.1883738664812267</v>
      </c>
      <c r="GN107" s="21">
        <f>EXP(-LN(2)/2)*GN106+(1-EXP(-LN(2)/2))/(LN(2)/2)*GH107*GK107*VLOOKUP('Données projet'!$B$17,Paramètres!$A$1:$I$89,3,0)*0.475*44/12</f>
        <v>6.4658584926007184E-12</v>
      </c>
      <c r="GO107" s="21">
        <f t="shared" si="81"/>
        <v>54.460102855278016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477.9999999999996</v>
      </c>
      <c r="GV107" s="17">
        <f>GU107*VLOOKUP('Données projet'!$B$18,Paramètres!$A$1:$I$89,3,0)*VLOOKUP('Données projet'!$B$18,Paramètres!$A$1:$I$89,5,0)</f>
        <v>285.84399999999977</v>
      </c>
      <c r="GW107" s="13">
        <f t="shared" si="105"/>
        <v>68.200525419065656</v>
      </c>
      <c r="GX107" s="20">
        <f t="shared" si="82"/>
        <v>616.62754843820551</v>
      </c>
      <c r="GY107" s="59">
        <f t="shared" si="83"/>
        <v>909.96088177153888</v>
      </c>
      <c r="GZ107" s="59">
        <f ca="1">AVERAGE(OFFSET($GY$3,0,0,'Données projet'!$E$18+1,1))-AVERAGE(OFFSET($H$3,0,0,'Données projet'!$E$18+1,1))</f>
        <v>288.41846134875794</v>
      </c>
      <c r="HA107" s="59">
        <f t="shared" si="106"/>
        <v>248.93951719818972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44.646810946713941</v>
      </c>
      <c r="HH107" s="21">
        <f>EXP(-LN(2)/25)*HH106+(1-EXP(-LN(2)/25))/(LN(2)/25)*Calculateur!HC107*Calculateur!HE107*VLOOKUP('Données projet'!$B$18,Paramètres!$A$1:$I$89,3,0)*0.475*44/12</f>
        <v>3.5900347426981924</v>
      </c>
      <c r="HI107" s="21">
        <f>EXP(-LN(2)/2)*HI106+(1-EXP(-LN(2)/2))/(LN(2)/2)*HC107*HF107*VLOOKUP('Données projet'!$B$18,Paramètres!$A$1:$I$89,3,0)*0.475*44/12</f>
        <v>3.5408272697575547E-12</v>
      </c>
      <c r="HJ107" s="22">
        <f t="shared" si="84"/>
        <v>48.236845689415674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269.64423257646359</v>
      </c>
      <c r="T108" s="59">
        <f t="shared" si="88"/>
        <v>161.0819079811821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73.681104265978192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73.681104265978192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401</v>
      </c>
      <c r="AJ108" s="13">
        <f>AI108*VLOOKUP('Données projet'!$B$10,Paramètres!$A$1:$I$89,3,0)*VLOOKUP('Données projet'!$B$10,Paramètres!$A$1:$I$89,5,0)</f>
        <v>250.22399999999999</v>
      </c>
      <c r="AK108" s="13">
        <f t="shared" si="89"/>
        <v>60.633904580527918</v>
      </c>
      <c r="AL108" s="20">
        <f t="shared" si="58"/>
        <v>541.41085047775289</v>
      </c>
      <c r="AM108" s="59">
        <f t="shared" si="59"/>
        <v>834.74418381108626</v>
      </c>
      <c r="AN108" s="59">
        <f ca="1">AVERAGE(OFFSET($AM$3,0,0,'Données projet'!$E$10+1,1))-AVERAGE(OFFSET($H$3,0,0,'Données projet'!$E$10+1,1))</f>
        <v>269.77739619445515</v>
      </c>
      <c r="AO108" s="59">
        <f t="shared" si="90"/>
        <v>347.56964743629885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31.40996475523232</v>
      </c>
      <c r="AV108" s="21">
        <f>EXP(-LN(2)/25)*AV107+(1-EXP(-LN(2)/25))/(LN(2)/25)*Calculateur!AQ108*Calculateur!AS108*VLOOKUP('Données projet'!$B$10,Paramètres!$A$1:$I$89,3,0)*0.475*44/12</f>
        <v>11.467773995167049</v>
      </c>
      <c r="AW108" s="21">
        <f>EXP(-LN(2)/2)*AW107+(1-EXP(-LN(2)/2))/(LN(2)/2)*AQ108*AT108*VLOOKUP('Données projet'!$B$10,Paramètres!$A$1:$I$89,3,0)*0.475*44/12</f>
        <v>1.2779028408942646E-13</v>
      </c>
      <c r="AX108" s="21">
        <f t="shared" si="60"/>
        <v>42.877738750399494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739.99999999999966</v>
      </c>
      <c r="BE108" s="13">
        <f>BD108*VLOOKUP('Données projet'!$B$11,Paramètres!$A$1:$I$89,3,0)*VLOOKUP('Données projet'!$B$11,Paramètres!$A$1:$I$89,5,0)</f>
        <v>413.65999999999985</v>
      </c>
      <c r="BF108" s="13">
        <f t="shared" si="91"/>
        <v>94.540585122244352</v>
      </c>
      <c r="BG108" s="20">
        <f t="shared" si="61"/>
        <v>885.11601908790863</v>
      </c>
      <c r="BH108" s="59">
        <f t="shared" si="62"/>
        <v>1178.4493524212419</v>
      </c>
      <c r="BI108" s="59">
        <f ca="1">AVERAGE(OFFSET($BH$3,0,0,'Données projet'!$E$11+1,1))-AVERAGE(OFFSET($H$3,0,0,'Données projet'!$E$11+1,1))</f>
        <v>490.96084572840579</v>
      </c>
      <c r="BJ108" s="59">
        <f t="shared" si="92"/>
        <v>597.91658789908263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50.654102687294596</v>
      </c>
      <c r="BQ108" s="21">
        <f>EXP(-LN(2)/25)*BQ107+(1-EXP(-LN(2)/25))/(LN(2)/25)*Calculateur!BL108*Calculateur!BN108*VLOOKUP('Données projet'!$B$11,Paramètres!$A$1:$I$89,3,0)*0.475*44/12</f>
        <v>7.2227067474388607</v>
      </c>
      <c r="BR108" s="21">
        <f>EXP(-LN(2)/2)*BR107+(1-EXP(-LN(2)/2))/(LN(2)/2)*BL108*BO108*VLOOKUP('Données projet'!$B$11,Paramètres!$A$1:$I$89,3,0)*0.475*44/12</f>
        <v>4.3756339866916602E-12</v>
      </c>
      <c r="BS108" s="22">
        <f t="shared" si="63"/>
        <v>57.876809434737837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1062.9999999999995</v>
      </c>
      <c r="BZ108" s="13">
        <f>BY108*VLOOKUP('Données projet'!$B$12,Paramètres!$A$1:$I$89,3,0)*VLOOKUP('Données projet'!$B$12,Paramètres!$A$1:$I$89,5,0)</f>
        <v>483.66499999999979</v>
      </c>
      <c r="CA108" s="13">
        <f t="shared" si="93"/>
        <v>108.54647574863124</v>
      </c>
      <c r="CB108" s="20">
        <f t="shared" si="64"/>
        <v>1031.4349869288658</v>
      </c>
      <c r="CC108" s="59">
        <f t="shared" si="65"/>
        <v>1324.768320262199</v>
      </c>
      <c r="CD108" s="59">
        <f ca="1">AVERAGE(OFFSET($CC$3,0,0,'Données projet'!$E$12+1,1))-AVERAGE(OFFSET($H$3,0,0,'Données projet'!$E$12+1,1))</f>
        <v>516.24288578650703</v>
      </c>
      <c r="CE108" s="59">
        <f t="shared" si="94"/>
        <v>423.99471649102406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73.332068911820812</v>
      </c>
      <c r="CL108" s="21">
        <f>EXP(-LN(2)/25)*CL107+(1-EXP(-LN(2)/25))/(LN(2)/25)*Calculateur!CG108*Calculateur!CI108*VLOOKUP('Données projet'!$B$12,Paramètres!$A$1:$I$89,3,0)*0.475*44/12</f>
        <v>10.646775422669153</v>
      </c>
      <c r="CM108" s="21">
        <f>EXP(-LN(2)/2)*CM107+(1-EXP(-LN(2)/2))/(LN(2)/2)*CG108*CJ108*VLOOKUP('Données projet'!$B$12,Paramètres!$A$1:$I$89,3,0)*0.475*44/12</f>
        <v>7.3209448512236412E-14</v>
      </c>
      <c r="CN108" s="22">
        <f t="shared" si="66"/>
        <v>83.978844334490034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856.99999999999955</v>
      </c>
      <c r="CU108" s="17">
        <f>CT108*VLOOKUP('Données projet'!$B$13,Paramètres!$A$1:$I$89,3,0)*VLOOKUP('Données projet'!$B$13,Paramètres!$A$1:$I$89,5,0)</f>
        <v>389.93499999999977</v>
      </c>
      <c r="CV108" s="13">
        <f t="shared" si="95"/>
        <v>89.733124312965614</v>
      </c>
      <c r="CW108" s="20">
        <f t="shared" si="67"/>
        <v>835.42198317841473</v>
      </c>
      <c r="CX108" s="59">
        <f t="shared" si="68"/>
        <v>1128.7553165117481</v>
      </c>
      <c r="CY108" s="59">
        <f ca="1">AVERAGE(OFFSET($CX$3,0,0,'Données projet'!$E$13+1,1))-AVERAGE(OFFSET($H$3,0,0,'Données projet'!$E$13+1,1))</f>
        <v>404.52284278475219</v>
      </c>
      <c r="CZ108" s="59">
        <f t="shared" si="96"/>
        <v>325.2594475455378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58.463587302384319</v>
      </c>
      <c r="DG108" s="21">
        <f>EXP(-LN(2)/25)*DG107+(1-EXP(-LN(2)/25))/(LN(2)/25)*Calculateur!DB108*Calculateur!DD108*VLOOKUP('Données projet'!$B$13,Paramètres!$A$1:$I$89,3,0)*0.475*44/12</f>
        <v>5.9533206534333338</v>
      </c>
      <c r="DH108" s="21">
        <f>EXP(-LN(2)/2)*DH107+(1-EXP(-LN(2)/2))/(LN(2)/2)*DB108*DE108*VLOOKUP('Données projet'!$B$13,Paramètres!$A$1:$I$89,3,0)*0.475*44/12</f>
        <v>4.8867951230493653E-12</v>
      </c>
      <c r="DI108" s="22">
        <f t="shared" si="69"/>
        <v>64.416907955822538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266.99999999999983</v>
      </c>
      <c r="DP108" s="17">
        <f>DO108*VLOOKUP('Données projet'!$B$14,Paramètres!$A$1:$I$89,3,0)*VLOOKUP('Données projet'!$B$14,Paramètres!$A$1:$I$89,5,0)</f>
        <v>287.39879999999982</v>
      </c>
      <c r="DQ108" s="13">
        <f t="shared" si="97"/>
        <v>68.528206713592894</v>
      </c>
      <c r="DR108" s="20">
        <f t="shared" si="70"/>
        <v>619.90620335950723</v>
      </c>
      <c r="DS108" s="59">
        <f t="shared" si="71"/>
        <v>913.2395366928406</v>
      </c>
      <c r="DT108" s="59">
        <f ca="1">AVERAGE(OFFSET($DS$3,0,0,'Données projet'!$E$14+1,1))-AVERAGE(OFFSET($H$3,0,0,'Données projet'!$E$14+1,1))</f>
        <v>317.76403063971492</v>
      </c>
      <c r="DU108" s="59">
        <f t="shared" si="98"/>
        <v>310.10458233575025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29.02735496521473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29.02735496521473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735.00000000000011</v>
      </c>
      <c r="EK108" s="17">
        <f>EJ108*VLOOKUP('Données projet'!$B$15,Paramètres!$A$1:$I$89,3,0)*VLOOKUP('Données projet'!$B$15,Paramètres!$A$1:$I$89,5,0)</f>
        <v>343.98</v>
      </c>
      <c r="EL108" s="13">
        <f t="shared" si="99"/>
        <v>80.321681832084693</v>
      </c>
      <c r="EM108" s="20">
        <f t="shared" si="73"/>
        <v>738.9920958575475</v>
      </c>
      <c r="EN108" s="59">
        <f t="shared" si="74"/>
        <v>1032.3254291908809</v>
      </c>
      <c r="EO108" s="59">
        <f ca="1">AVERAGE(OFFSET($EN$3,0,0,'Données projet'!$E$15+1,1))-AVERAGE(OFFSET($H$3,0,0,'Données projet'!$E$15+1,1))</f>
        <v>342.49944586217674</v>
      </c>
      <c r="EP108" s="59">
        <f t="shared" si="100"/>
        <v>282.29766600872563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71.887318679653703</v>
      </c>
      <c r="EW108" s="21">
        <f>EXP(-LN(2)/25)*EW107+(1-EXP(-LN(2)/25))/(LN(2)/25)*Calculateur!ER108*Calculateur!ET108*VLOOKUP('Données projet'!$B$15,Paramètres!$A$1:$I$89,3,0)*0.475*44/12</f>
        <v>5.0100672512010336</v>
      </c>
      <c r="EX108" s="21">
        <f>EXP(-LN(2)/2)*EX107+(1-EXP(-LN(2)/2))/(LN(2)/2)*ER108*EU108*VLOOKUP('Données projet'!$B$15,Paramètres!$A$1:$I$89,3,0)*0.475*44/12</f>
        <v>4.2596761363142191E-13</v>
      </c>
      <c r="EY108" s="22">
        <f t="shared" si="75"/>
        <v>76.897385930855165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670.99999999999977</v>
      </c>
      <c r="FF108" s="17">
        <f>FE108*VLOOKUP('Données projet'!$B$16,Paramètres!$A$1:$I$89,3,0)*VLOOKUP('Données projet'!$B$16,Paramètres!$A$1:$I$89,5,0)</f>
        <v>314.02799999999991</v>
      </c>
      <c r="FG108" s="13">
        <f t="shared" si="101"/>
        <v>74.109403804428752</v>
      </c>
      <c r="FH108" s="20">
        <f t="shared" si="76"/>
        <v>676.00597829271317</v>
      </c>
      <c r="FI108" s="59">
        <f t="shared" si="77"/>
        <v>969.33931162604654</v>
      </c>
      <c r="FJ108" s="59">
        <f ca="1">AVERAGE(OFFSET($FI$3,0,0,'Données projet'!$E$16+1,1))-AVERAGE(OFFSET($H$3,0,0,'Données projet'!$E$16+1,1))</f>
        <v>304.29617570272939</v>
      </c>
      <c r="FK108" s="59">
        <f t="shared" si="102"/>
        <v>246.20695736161576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60.501443779449005</v>
      </c>
      <c r="FR108" s="21">
        <f>EXP(-LN(2)/25)*FR107+(1-EXP(-LN(2)/25))/(LN(2)/25)*Calculateur!FM108*Calculateur!FO108*VLOOKUP('Données projet'!$B$16,Paramètres!$A$1:$I$89,3,0)*0.475*44/12</f>
        <v>5.1156053421148</v>
      </c>
      <c r="FS108" s="21">
        <f>EXP(-LN(2)/2)*FS107+(1-EXP(-LN(2)/2))/(LN(2)/2)*FM108*FP108*VLOOKUP('Données projet'!$B$16,Paramètres!$A$1:$I$89,3,0)*0.475*44/12</f>
        <v>2.0240948324663215E-11</v>
      </c>
      <c r="FT108" s="22">
        <f t="shared" si="78"/>
        <v>65.617049121584046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543.00000000000011</v>
      </c>
      <c r="GA108" s="17">
        <f>FZ108*VLOOKUP('Données projet'!$B$17,Paramètres!$A$1:$I$89,3,0)*VLOOKUP('Données projet'!$B$17,Paramètres!$A$1:$I$89,5,0)</f>
        <v>324.71400000000011</v>
      </c>
      <c r="GB108" s="13">
        <f t="shared" si="103"/>
        <v>76.333356682914101</v>
      </c>
      <c r="GC108" s="20">
        <f t="shared" si="79"/>
        <v>698.49081288940886</v>
      </c>
      <c r="GD108" s="59">
        <f t="shared" si="80"/>
        <v>991.82414622274223</v>
      </c>
      <c r="GE108" s="59">
        <f ca="1">AVERAGE(OFFSET($GD$3,0,0,'Données projet'!$E$17+1,1))-AVERAGE(OFFSET($H$3,0,0,'Données projet'!$E$17+1,1))</f>
        <v>333.16166938019586</v>
      </c>
      <c r="GF108" s="59">
        <f t="shared" si="104"/>
        <v>286.07945871455388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49.285931046047132</v>
      </c>
      <c r="GM108" s="21">
        <f>EXP(-LN(2)/25)*GM107+(1-EXP(-LN(2)/25))/(LN(2)/25)*Calculateur!GH108*Calculateur!GJ108*VLOOKUP('Données projet'!$B$17,Paramètres!$A$1:$I$89,3,0)*0.475*44/12</f>
        <v>4.0738425628452886</v>
      </c>
      <c r="GN108" s="21">
        <f>EXP(-LN(2)/2)*GN107+(1-EXP(-LN(2)/2))/(LN(2)/2)*GH108*GK108*VLOOKUP('Données projet'!$B$17,Paramètres!$A$1:$I$89,3,0)*0.475*44/12</f>
        <v>4.5720523863105961E-12</v>
      </c>
      <c r="GO108" s="21">
        <f t="shared" si="81"/>
        <v>53.359773608896987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477.9999999999996</v>
      </c>
      <c r="GV108" s="17">
        <f>GU108*VLOOKUP('Données projet'!$B$18,Paramètres!$A$1:$I$89,3,0)*VLOOKUP('Données projet'!$B$18,Paramètres!$A$1:$I$89,5,0)</f>
        <v>285.84399999999977</v>
      </c>
      <c r="GW108" s="13">
        <f t="shared" si="105"/>
        <v>68.200525419065656</v>
      </c>
      <c r="GX108" s="20">
        <f t="shared" si="82"/>
        <v>616.62754843820551</v>
      </c>
      <c r="GY108" s="59">
        <f t="shared" si="83"/>
        <v>909.96088177153888</v>
      </c>
      <c r="GZ108" s="59">
        <f ca="1">AVERAGE(OFFSET($GY$3,0,0,'Données projet'!$E$18+1,1))-AVERAGE(OFFSET($H$3,0,0,'Données projet'!$E$18+1,1))</f>
        <v>288.41846134875794</v>
      </c>
      <c r="HA108" s="59">
        <f t="shared" si="106"/>
        <v>248.93951719818972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43.771314215914636</v>
      </c>
      <c r="HH108" s="21">
        <f>EXP(-LN(2)/25)*HH107+(1-EXP(-LN(2)/25))/(LN(2)/25)*Calculateur!HC108*Calculateur!HE108*VLOOKUP('Données projet'!$B$18,Paramètres!$A$1:$I$89,3,0)*0.475*44/12</f>
        <v>3.4918650538673885</v>
      </c>
      <c r="HI108" s="21">
        <f>EXP(-LN(2)/2)*HI107+(1-EXP(-LN(2)/2))/(LN(2)/2)*HC108*HF108*VLOOKUP('Données projet'!$B$18,Paramètres!$A$1:$I$89,3,0)*0.475*44/12</f>
        <v>2.5037429734558159E-12</v>
      </c>
      <c r="HJ108" s="22">
        <f t="shared" si="84"/>
        <v>47.263179269784523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269.64423257646359</v>
      </c>
      <c r="T109" s="59">
        <f t="shared" si="88"/>
        <v>161.0819079811821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72.2362627523584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72.2362627523584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401</v>
      </c>
      <c r="AJ109" s="13">
        <f>AI109*VLOOKUP('Données projet'!$B$10,Paramètres!$A$1:$I$89,3,0)*VLOOKUP('Données projet'!$B$10,Paramètres!$A$1:$I$89,5,0)</f>
        <v>250.22399999999999</v>
      </c>
      <c r="AK109" s="13">
        <f t="shared" si="89"/>
        <v>60.633904580527918</v>
      </c>
      <c r="AL109" s="20">
        <f t="shared" si="58"/>
        <v>541.41085047775289</v>
      </c>
      <c r="AM109" s="59">
        <f t="shared" si="59"/>
        <v>834.74418381108626</v>
      </c>
      <c r="AN109" s="59">
        <f ca="1">AVERAGE(OFFSET($AM$3,0,0,'Données projet'!$E$10+1,1))-AVERAGE(OFFSET($H$3,0,0,'Données projet'!$E$10+1,1))</f>
        <v>269.77739619445515</v>
      </c>
      <c r="AO109" s="59">
        <f t="shared" si="90"/>
        <v>347.56964743629885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30.794034504569002</v>
      </c>
      <c r="AV109" s="21">
        <f>EXP(-LN(2)/25)*AV108+(1-EXP(-LN(2)/25))/(LN(2)/25)*Calculateur!AQ109*Calculateur!AS109*VLOOKUP('Données projet'!$B$10,Paramètres!$A$1:$I$89,3,0)*0.475*44/12</f>
        <v>11.154187112205181</v>
      </c>
      <c r="AW109" s="21">
        <f>EXP(-LN(2)/2)*AW108+(1-EXP(-LN(2)/2))/(LN(2)/2)*AQ109*AT109*VLOOKUP('Données projet'!$B$10,Paramètres!$A$1:$I$89,3,0)*0.475*44/12</f>
        <v>9.0361376449388825E-14</v>
      </c>
      <c r="AX109" s="21">
        <f t="shared" si="60"/>
        <v>41.948221616774276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739.99999999999966</v>
      </c>
      <c r="BE109" s="13">
        <f>BD109*VLOOKUP('Données projet'!$B$11,Paramètres!$A$1:$I$89,3,0)*VLOOKUP('Données projet'!$B$11,Paramètres!$A$1:$I$89,5,0)</f>
        <v>413.65999999999985</v>
      </c>
      <c r="BF109" s="13">
        <f t="shared" si="91"/>
        <v>94.540585122244352</v>
      </c>
      <c r="BG109" s="20">
        <f t="shared" si="61"/>
        <v>885.11601908790863</v>
      </c>
      <c r="BH109" s="59">
        <f t="shared" si="62"/>
        <v>1178.4493524212419</v>
      </c>
      <c r="BI109" s="59">
        <f ca="1">AVERAGE(OFFSET($BH$3,0,0,'Données projet'!$E$11+1,1))-AVERAGE(OFFSET($H$3,0,0,'Données projet'!$E$11+1,1))</f>
        <v>490.96084572840579</v>
      </c>
      <c r="BJ109" s="59">
        <f t="shared" si="92"/>
        <v>597.91658789908263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49.660806629548667</v>
      </c>
      <c r="BQ109" s="21">
        <f>EXP(-LN(2)/25)*BQ108+(1-EXP(-LN(2)/25))/(LN(2)/25)*Calculateur!BL109*Calculateur!BN109*VLOOKUP('Données projet'!$B$11,Paramètres!$A$1:$I$89,3,0)*0.475*44/12</f>
        <v>7.0252014516045049</v>
      </c>
      <c r="BR109" s="21">
        <f>EXP(-LN(2)/2)*BR108+(1-EXP(-LN(2)/2))/(LN(2)/2)*BL109*BO109*VLOOKUP('Données projet'!$B$11,Paramètres!$A$1:$I$89,3,0)*0.475*44/12</f>
        <v>3.0940404639800005E-12</v>
      </c>
      <c r="BS109" s="22">
        <f t="shared" si="63"/>
        <v>56.68600808115626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1062.9999999999995</v>
      </c>
      <c r="BZ109" s="13">
        <f>BY109*VLOOKUP('Données projet'!$B$12,Paramètres!$A$1:$I$89,3,0)*VLOOKUP('Données projet'!$B$12,Paramètres!$A$1:$I$89,5,0)</f>
        <v>483.66499999999979</v>
      </c>
      <c r="CA109" s="13">
        <f t="shared" si="93"/>
        <v>108.54647574863124</v>
      </c>
      <c r="CB109" s="20">
        <f t="shared" si="64"/>
        <v>1031.4349869288658</v>
      </c>
      <c r="CC109" s="59">
        <f t="shared" si="65"/>
        <v>1324.768320262199</v>
      </c>
      <c r="CD109" s="59">
        <f ca="1">AVERAGE(OFFSET($CC$3,0,0,'Données projet'!$E$12+1,1))-AVERAGE(OFFSET($H$3,0,0,'Données projet'!$E$12+1,1))</f>
        <v>516.24288578650703</v>
      </c>
      <c r="CE109" s="59">
        <f t="shared" si="94"/>
        <v>423.99471649102406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71.8940717686055</v>
      </c>
      <c r="CL109" s="21">
        <f>EXP(-LN(2)/25)*CL108+(1-EXP(-LN(2)/25))/(LN(2)/25)*Calculateur!CG109*Calculateur!CI109*VLOOKUP('Données projet'!$B$12,Paramètres!$A$1:$I$89,3,0)*0.475*44/12</f>
        <v>10.355638788846679</v>
      </c>
      <c r="CM109" s="21">
        <f>EXP(-LN(2)/2)*CM108+(1-EXP(-LN(2)/2))/(LN(2)/2)*CG109*CJ109*VLOOKUP('Données projet'!$B$12,Paramètres!$A$1:$I$89,3,0)*0.475*44/12</f>
        <v>5.1766897489929771E-14</v>
      </c>
      <c r="CN109" s="22">
        <f t="shared" si="66"/>
        <v>82.249710557452232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856.99999999999955</v>
      </c>
      <c r="CU109" s="17">
        <f>CT109*VLOOKUP('Données projet'!$B$13,Paramètres!$A$1:$I$89,3,0)*VLOOKUP('Données projet'!$B$13,Paramètres!$A$1:$I$89,5,0)</f>
        <v>389.93499999999977</v>
      </c>
      <c r="CV109" s="13">
        <f t="shared" si="95"/>
        <v>89.733124312965614</v>
      </c>
      <c r="CW109" s="20">
        <f t="shared" si="67"/>
        <v>835.42198317841473</v>
      </c>
      <c r="CX109" s="59">
        <f t="shared" si="68"/>
        <v>1128.7553165117481</v>
      </c>
      <c r="CY109" s="59">
        <f ca="1">AVERAGE(OFFSET($CX$3,0,0,'Données projet'!$E$13+1,1))-AVERAGE(OFFSET($H$3,0,0,'Données projet'!$E$13+1,1))</f>
        <v>404.52284278475219</v>
      </c>
      <c r="CZ109" s="59">
        <f t="shared" si="96"/>
        <v>325.2594475455378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57.317152014651754</v>
      </c>
      <c r="DG109" s="21">
        <f>EXP(-LN(2)/25)*DG108+(1-EXP(-LN(2)/25))/(LN(2)/25)*Calculateur!DB109*Calculateur!DD109*VLOOKUP('Données projet'!$B$13,Paramètres!$A$1:$I$89,3,0)*0.475*44/12</f>
        <v>5.7905267870936727</v>
      </c>
      <c r="DH109" s="21">
        <f>EXP(-LN(2)/2)*DH108+(1-EXP(-LN(2)/2))/(LN(2)/2)*DB109*DE109*VLOOKUP('Données projet'!$B$13,Paramètres!$A$1:$I$89,3,0)*0.475*44/12</f>
        <v>3.4554859697775552E-12</v>
      </c>
      <c r="DI109" s="22">
        <f t="shared" si="69"/>
        <v>63.107678801748882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266.99999999999983</v>
      </c>
      <c r="DP109" s="17">
        <f>DO109*VLOOKUP('Données projet'!$B$14,Paramètres!$A$1:$I$89,3,0)*VLOOKUP('Données projet'!$B$14,Paramètres!$A$1:$I$89,5,0)</f>
        <v>287.39879999999982</v>
      </c>
      <c r="DQ109" s="13">
        <f t="shared" si="97"/>
        <v>68.528206713592894</v>
      </c>
      <c r="DR109" s="20">
        <f t="shared" si="70"/>
        <v>619.90620335950723</v>
      </c>
      <c r="DS109" s="59">
        <f t="shared" si="71"/>
        <v>913.2395366928406</v>
      </c>
      <c r="DT109" s="59">
        <f ca="1">AVERAGE(OFFSET($DS$3,0,0,'Données projet'!$E$14+1,1))-AVERAGE(OFFSET($H$3,0,0,'Données projet'!$E$14+1,1))</f>
        <v>317.76403063971492</v>
      </c>
      <c r="DU109" s="59">
        <f t="shared" si="98"/>
        <v>310.10458233575025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28.458146239285181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28.458146239285181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735.00000000000011</v>
      </c>
      <c r="EK109" s="17">
        <f>EJ109*VLOOKUP('Données projet'!$B$15,Paramètres!$A$1:$I$89,3,0)*VLOOKUP('Données projet'!$B$15,Paramètres!$A$1:$I$89,5,0)</f>
        <v>343.98</v>
      </c>
      <c r="EL109" s="13">
        <f t="shared" si="99"/>
        <v>80.321681832084693</v>
      </c>
      <c r="EM109" s="20">
        <f t="shared" si="73"/>
        <v>738.9920958575475</v>
      </c>
      <c r="EN109" s="59">
        <f t="shared" si="74"/>
        <v>1032.3254291908809</v>
      </c>
      <c r="EO109" s="59">
        <f ca="1">AVERAGE(OFFSET($EN$3,0,0,'Données projet'!$E$15+1,1))-AVERAGE(OFFSET($H$3,0,0,'Données projet'!$E$15+1,1))</f>
        <v>342.49944586217674</v>
      </c>
      <c r="EP109" s="59">
        <f t="shared" si="100"/>
        <v>282.29766600872563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70.477652207280556</v>
      </c>
      <c r="EW109" s="21">
        <f>EXP(-LN(2)/25)*EW108+(1-EXP(-LN(2)/25))/(LN(2)/25)*Calculateur!ER109*Calculateur!ET109*VLOOKUP('Données projet'!$B$15,Paramètres!$A$1:$I$89,3,0)*0.475*44/12</f>
        <v>4.8730666987489553</v>
      </c>
      <c r="EX109" s="21">
        <f>EXP(-LN(2)/2)*EX108+(1-EXP(-LN(2)/2))/(LN(2)/2)*ER109*EU109*VLOOKUP('Données projet'!$B$15,Paramètres!$A$1:$I$89,3,0)*0.475*44/12</f>
        <v>3.0120458816462967E-13</v>
      </c>
      <c r="EY109" s="22">
        <f t="shared" si="75"/>
        <v>75.350718906029812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670.99999999999977</v>
      </c>
      <c r="FF109" s="17">
        <f>FE109*VLOOKUP('Données projet'!$B$16,Paramètres!$A$1:$I$89,3,0)*VLOOKUP('Données projet'!$B$16,Paramètres!$A$1:$I$89,5,0)</f>
        <v>314.02799999999991</v>
      </c>
      <c r="FG109" s="13">
        <f t="shared" si="101"/>
        <v>74.109403804428752</v>
      </c>
      <c r="FH109" s="20">
        <f t="shared" si="76"/>
        <v>676.00597829271317</v>
      </c>
      <c r="FI109" s="59">
        <f t="shared" si="77"/>
        <v>969.33931162604654</v>
      </c>
      <c r="FJ109" s="59">
        <f ca="1">AVERAGE(OFFSET($FI$3,0,0,'Données projet'!$E$16+1,1))-AVERAGE(OFFSET($H$3,0,0,'Données projet'!$E$16+1,1))</f>
        <v>304.29617570272939</v>
      </c>
      <c r="FK109" s="59">
        <f t="shared" si="102"/>
        <v>246.20695736161576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59.315047369170919</v>
      </c>
      <c r="FR109" s="21">
        <f>EXP(-LN(2)/25)*FR108+(1-EXP(-LN(2)/25))/(LN(2)/25)*Calculateur!FM109*Calculateur!FO109*VLOOKUP('Données projet'!$B$16,Paramètres!$A$1:$I$89,3,0)*0.475*44/12</f>
        <v>4.9757188450166776</v>
      </c>
      <c r="FS109" s="21">
        <f>EXP(-LN(2)/2)*FS108+(1-EXP(-LN(2)/2))/(LN(2)/2)*FM109*FP109*VLOOKUP('Données projet'!$B$16,Paramètres!$A$1:$I$89,3,0)*0.475*44/12</f>
        <v>1.4312511818015848E-11</v>
      </c>
      <c r="FT109" s="22">
        <f t="shared" si="78"/>
        <v>64.290766214201909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543.00000000000011</v>
      </c>
      <c r="GA109" s="17">
        <f>FZ109*VLOOKUP('Données projet'!$B$17,Paramètres!$A$1:$I$89,3,0)*VLOOKUP('Données projet'!$B$17,Paramètres!$A$1:$I$89,5,0)</f>
        <v>324.71400000000011</v>
      </c>
      <c r="GB109" s="13">
        <f t="shared" si="103"/>
        <v>76.333356682914101</v>
      </c>
      <c r="GC109" s="20">
        <f t="shared" si="79"/>
        <v>698.49081288940886</v>
      </c>
      <c r="GD109" s="59">
        <f t="shared" si="80"/>
        <v>991.82414622274223</v>
      </c>
      <c r="GE109" s="59">
        <f ca="1">AVERAGE(OFFSET($GD$3,0,0,'Données projet'!$E$17+1,1))-AVERAGE(OFFSET($H$3,0,0,'Données projet'!$E$17+1,1))</f>
        <v>333.16166938019586</v>
      </c>
      <c r="GF109" s="59">
        <f t="shared" si="104"/>
        <v>286.07945871455388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48.319463999683762</v>
      </c>
      <c r="GM109" s="21">
        <f>EXP(-LN(2)/25)*GM108+(1-EXP(-LN(2)/25))/(LN(2)/25)*Calculateur!GH109*Calculateur!GJ109*VLOOKUP('Données projet'!$B$17,Paramètres!$A$1:$I$89,3,0)*0.475*44/12</f>
        <v>3.9624431237302145</v>
      </c>
      <c r="GN109" s="21">
        <f>EXP(-LN(2)/2)*GN108+(1-EXP(-LN(2)/2))/(LN(2)/2)*GH109*GK109*VLOOKUP('Données projet'!$B$17,Paramètres!$A$1:$I$89,3,0)*0.475*44/12</f>
        <v>3.2329292463003592E-12</v>
      </c>
      <c r="GO109" s="21">
        <f t="shared" si="81"/>
        <v>52.281907123417213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477.9999999999996</v>
      </c>
      <c r="GV109" s="17">
        <f>GU109*VLOOKUP('Données projet'!$B$18,Paramètres!$A$1:$I$89,3,0)*VLOOKUP('Données projet'!$B$18,Paramètres!$A$1:$I$89,5,0)</f>
        <v>285.84399999999977</v>
      </c>
      <c r="GW109" s="13">
        <f t="shared" si="105"/>
        <v>68.200525419065656</v>
      </c>
      <c r="GX109" s="20">
        <f t="shared" si="82"/>
        <v>616.62754843820551</v>
      </c>
      <c r="GY109" s="59">
        <f t="shared" si="83"/>
        <v>909.96088177153888</v>
      </c>
      <c r="GZ109" s="59">
        <f ca="1">AVERAGE(OFFSET($GY$3,0,0,'Données projet'!$E$18+1,1))-AVERAGE(OFFSET($H$3,0,0,'Données projet'!$E$18+1,1))</f>
        <v>288.41846134875794</v>
      </c>
      <c r="HA109" s="59">
        <f t="shared" si="106"/>
        <v>248.93951719818972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42.912985442006025</v>
      </c>
      <c r="HH109" s="21">
        <f>EXP(-LN(2)/25)*HH108+(1-EXP(-LN(2)/25))/(LN(2)/25)*Calculateur!HC109*Calculateur!HE109*VLOOKUP('Données projet'!$B$18,Paramètres!$A$1:$I$89,3,0)*0.475*44/12</f>
        <v>3.3963798203401825</v>
      </c>
      <c r="HI109" s="21">
        <f>EXP(-LN(2)/2)*HI108+(1-EXP(-LN(2)/2))/(LN(2)/2)*HC109*HF109*VLOOKUP('Données projet'!$B$18,Paramètres!$A$1:$I$89,3,0)*0.475*44/12</f>
        <v>1.7704136348787775E-12</v>
      </c>
      <c r="HJ109" s="22">
        <f t="shared" si="84"/>
        <v>46.309365262347974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269.64423257646359</v>
      </c>
      <c r="T110" s="59">
        <f t="shared" si="88"/>
        <v>161.0819079811821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70.819753699554383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70.819753699554383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401</v>
      </c>
      <c r="AJ110" s="13">
        <f>AI110*VLOOKUP('Données projet'!$B$10,Paramètres!$A$1:$I$89,3,0)*VLOOKUP('Données projet'!$B$10,Paramètres!$A$1:$I$89,5,0)</f>
        <v>250.22399999999999</v>
      </c>
      <c r="AK110" s="13">
        <f t="shared" si="89"/>
        <v>60.633904580527918</v>
      </c>
      <c r="AL110" s="20">
        <f t="shared" si="58"/>
        <v>541.41085047775289</v>
      </c>
      <c r="AM110" s="59">
        <f t="shared" si="59"/>
        <v>834.74418381108626</v>
      </c>
      <c r="AN110" s="59">
        <f ca="1">AVERAGE(OFFSET($AM$3,0,0,'Données projet'!$E$10+1,1))-AVERAGE(OFFSET($H$3,0,0,'Données projet'!$E$10+1,1))</f>
        <v>269.77739619445515</v>
      </c>
      <c r="AO110" s="59">
        <f t="shared" si="90"/>
        <v>347.56964743629885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30.190182270440832</v>
      </c>
      <c r="AV110" s="21">
        <f>EXP(-LN(2)/25)*AV109+(1-EXP(-LN(2)/25))/(LN(2)/25)*Calculateur!AQ110*Calculateur!AS110*VLOOKUP('Données projet'!$B$10,Paramètres!$A$1:$I$89,3,0)*0.475*44/12</f>
        <v>10.849175279048723</v>
      </c>
      <c r="AW110" s="21">
        <f>EXP(-LN(2)/2)*AW109+(1-EXP(-LN(2)/2))/(LN(2)/2)*AQ110*AT110*VLOOKUP('Données projet'!$B$10,Paramètres!$A$1:$I$89,3,0)*0.475*44/12</f>
        <v>6.3895142044713231E-14</v>
      </c>
      <c r="AX110" s="21">
        <f t="shared" si="60"/>
        <v>41.039357549489615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739.99999999999966</v>
      </c>
      <c r="BE110" s="13">
        <f>BD110*VLOOKUP('Données projet'!$B$11,Paramètres!$A$1:$I$89,3,0)*VLOOKUP('Données projet'!$B$11,Paramètres!$A$1:$I$89,5,0)</f>
        <v>413.65999999999985</v>
      </c>
      <c r="BF110" s="13">
        <f t="shared" si="91"/>
        <v>94.540585122244352</v>
      </c>
      <c r="BG110" s="20">
        <f t="shared" si="61"/>
        <v>885.11601908790863</v>
      </c>
      <c r="BH110" s="59">
        <f t="shared" si="62"/>
        <v>1178.4493524212419</v>
      </c>
      <c r="BI110" s="59">
        <f ca="1">AVERAGE(OFFSET($BH$3,0,0,'Données projet'!$E$11+1,1))-AVERAGE(OFFSET($H$3,0,0,'Données projet'!$E$11+1,1))</f>
        <v>490.96084572840579</v>
      </c>
      <c r="BJ110" s="59">
        <f t="shared" si="92"/>
        <v>597.91658789908263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48.686988501644365</v>
      </c>
      <c r="BQ110" s="21">
        <f>EXP(-LN(2)/25)*BQ109+(1-EXP(-LN(2)/25))/(LN(2)/25)*Calculateur!BL110*Calculateur!BN110*VLOOKUP('Données projet'!$B$11,Paramètres!$A$1:$I$89,3,0)*0.475*44/12</f>
        <v>6.8330969484710913</v>
      </c>
      <c r="BR110" s="21">
        <f>EXP(-LN(2)/2)*BR109+(1-EXP(-LN(2)/2))/(LN(2)/2)*BL110*BO110*VLOOKUP('Données projet'!$B$11,Paramètres!$A$1:$I$89,3,0)*0.475*44/12</f>
        <v>2.1878169933458301E-12</v>
      </c>
      <c r="BS110" s="22">
        <f t="shared" si="63"/>
        <v>55.520085450117648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1062.9999999999995</v>
      </c>
      <c r="BZ110" s="13">
        <f>BY110*VLOOKUP('Données projet'!$B$12,Paramètres!$A$1:$I$89,3,0)*VLOOKUP('Données projet'!$B$12,Paramètres!$A$1:$I$89,5,0)</f>
        <v>483.66499999999979</v>
      </c>
      <c r="CA110" s="13">
        <f t="shared" si="93"/>
        <v>108.54647574863124</v>
      </c>
      <c r="CB110" s="20">
        <f t="shared" si="64"/>
        <v>1031.4349869288658</v>
      </c>
      <c r="CC110" s="59">
        <f t="shared" si="65"/>
        <v>1324.768320262199</v>
      </c>
      <c r="CD110" s="59">
        <f ca="1">AVERAGE(OFFSET($CC$3,0,0,'Données projet'!$E$12+1,1))-AVERAGE(OFFSET($H$3,0,0,'Données projet'!$E$12+1,1))</f>
        <v>516.24288578650703</v>
      </c>
      <c r="CE110" s="59">
        <f t="shared" si="94"/>
        <v>423.99471649102406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70.484272872276989</v>
      </c>
      <c r="CL110" s="21">
        <f>EXP(-LN(2)/25)*CL109+(1-EXP(-LN(2)/25))/(LN(2)/25)*Calculateur!CG110*Calculateur!CI110*VLOOKUP('Données projet'!$B$12,Paramètres!$A$1:$I$89,3,0)*0.475*44/12</f>
        <v>10.072463301586291</v>
      </c>
      <c r="CM110" s="21">
        <f>EXP(-LN(2)/2)*CM109+(1-EXP(-LN(2)/2))/(LN(2)/2)*CG110*CJ110*VLOOKUP('Données projet'!$B$12,Paramètres!$A$1:$I$89,3,0)*0.475*44/12</f>
        <v>3.6604724256118206E-14</v>
      </c>
      <c r="CN110" s="22">
        <f t="shared" si="66"/>
        <v>80.556736173863328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856.99999999999955</v>
      </c>
      <c r="CU110" s="17">
        <f>CT110*VLOOKUP('Données projet'!$B$13,Paramètres!$A$1:$I$89,3,0)*VLOOKUP('Données projet'!$B$13,Paramètres!$A$1:$I$89,5,0)</f>
        <v>389.93499999999977</v>
      </c>
      <c r="CV110" s="13">
        <f t="shared" si="95"/>
        <v>89.733124312965614</v>
      </c>
      <c r="CW110" s="20">
        <f t="shared" si="67"/>
        <v>835.42198317841473</v>
      </c>
      <c r="CX110" s="59">
        <f t="shared" si="68"/>
        <v>1128.7553165117481</v>
      </c>
      <c r="CY110" s="59">
        <f ca="1">AVERAGE(OFFSET($CX$3,0,0,'Données projet'!$E$13+1,1))-AVERAGE(OFFSET($H$3,0,0,'Données projet'!$E$13+1,1))</f>
        <v>404.52284278475219</v>
      </c>
      <c r="CZ110" s="59">
        <f t="shared" si="96"/>
        <v>325.2594475455378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56.193197623655145</v>
      </c>
      <c r="DG110" s="21">
        <f>EXP(-LN(2)/25)*DG109+(1-EXP(-LN(2)/25))/(LN(2)/25)*Calculateur!DB110*Calculateur!DD110*VLOOKUP('Données projet'!$B$13,Paramètres!$A$1:$I$89,3,0)*0.475*44/12</f>
        <v>5.6321845275900273</v>
      </c>
      <c r="DH110" s="21">
        <f>EXP(-LN(2)/2)*DH109+(1-EXP(-LN(2)/2))/(LN(2)/2)*DB110*DE110*VLOOKUP('Données projet'!$B$13,Paramètres!$A$1:$I$89,3,0)*0.475*44/12</f>
        <v>2.4433975615246826E-12</v>
      </c>
      <c r="DI110" s="22">
        <f t="shared" si="69"/>
        <v>61.825382151247616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266.99999999999983</v>
      </c>
      <c r="DP110" s="17">
        <f>DO110*VLOOKUP('Données projet'!$B$14,Paramètres!$A$1:$I$89,3,0)*VLOOKUP('Données projet'!$B$14,Paramètres!$A$1:$I$89,5,0)</f>
        <v>287.39879999999982</v>
      </c>
      <c r="DQ110" s="13">
        <f t="shared" si="97"/>
        <v>68.528206713592894</v>
      </c>
      <c r="DR110" s="20">
        <f t="shared" si="70"/>
        <v>619.90620335950723</v>
      </c>
      <c r="DS110" s="59">
        <f t="shared" si="71"/>
        <v>913.2395366928406</v>
      </c>
      <c r="DT110" s="59">
        <f ca="1">AVERAGE(OFFSET($DS$3,0,0,'Données projet'!$E$14+1,1))-AVERAGE(OFFSET($H$3,0,0,'Données projet'!$E$14+1,1))</f>
        <v>317.76403063971492</v>
      </c>
      <c r="DU110" s="59">
        <f t="shared" si="98"/>
        <v>310.10458233575025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27.90009934928807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27.90009934928807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735.00000000000011</v>
      </c>
      <c r="EK110" s="17">
        <f>EJ110*VLOOKUP('Données projet'!$B$15,Paramètres!$A$1:$I$89,3,0)*VLOOKUP('Données projet'!$B$15,Paramètres!$A$1:$I$89,5,0)</f>
        <v>343.98</v>
      </c>
      <c r="EL110" s="13">
        <f t="shared" si="99"/>
        <v>80.321681832084693</v>
      </c>
      <c r="EM110" s="20">
        <f t="shared" si="73"/>
        <v>738.9920958575475</v>
      </c>
      <c r="EN110" s="59">
        <f t="shared" si="74"/>
        <v>1032.3254291908809</v>
      </c>
      <c r="EO110" s="59">
        <f ca="1">AVERAGE(OFFSET($EN$3,0,0,'Données projet'!$E$15+1,1))-AVERAGE(OFFSET($H$3,0,0,'Données projet'!$E$15+1,1))</f>
        <v>342.49944586217674</v>
      </c>
      <c r="EP110" s="59">
        <f t="shared" si="100"/>
        <v>282.29766600872563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69.095628434619002</v>
      </c>
      <c r="EW110" s="21">
        <f>EXP(-LN(2)/25)*EW109+(1-EXP(-LN(2)/25))/(LN(2)/25)*Calculateur!ER110*Calculateur!ET110*VLOOKUP('Données projet'!$B$15,Paramètres!$A$1:$I$89,3,0)*0.475*44/12</f>
        <v>4.7398124336082246</v>
      </c>
      <c r="EX110" s="21">
        <f>EXP(-LN(2)/2)*EX109+(1-EXP(-LN(2)/2))/(LN(2)/2)*ER110*EU110*VLOOKUP('Données projet'!$B$15,Paramètres!$A$1:$I$89,3,0)*0.475*44/12</f>
        <v>2.1298380681571095E-13</v>
      </c>
      <c r="EY110" s="22">
        <f t="shared" si="75"/>
        <v>73.835440868227437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670.99999999999977</v>
      </c>
      <c r="FF110" s="17">
        <f>FE110*VLOOKUP('Données projet'!$B$16,Paramètres!$A$1:$I$89,3,0)*VLOOKUP('Données projet'!$B$16,Paramètres!$A$1:$I$89,5,0)</f>
        <v>314.02799999999991</v>
      </c>
      <c r="FG110" s="13">
        <f t="shared" si="101"/>
        <v>74.109403804428752</v>
      </c>
      <c r="FH110" s="20">
        <f t="shared" si="76"/>
        <v>676.00597829271317</v>
      </c>
      <c r="FI110" s="59">
        <f t="shared" si="77"/>
        <v>969.33931162604654</v>
      </c>
      <c r="FJ110" s="59">
        <f ca="1">AVERAGE(OFFSET($FI$3,0,0,'Données projet'!$E$16+1,1))-AVERAGE(OFFSET($H$3,0,0,'Données projet'!$E$16+1,1))</f>
        <v>304.29617570272939</v>
      </c>
      <c r="FK110" s="59">
        <f t="shared" si="102"/>
        <v>246.20695736161576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58.151915468868033</v>
      </c>
      <c r="FR110" s="21">
        <f>EXP(-LN(2)/25)*FR109+(1-EXP(-LN(2)/25))/(LN(2)/25)*Calculateur!FM110*Calculateur!FO110*VLOOKUP('Données projet'!$B$16,Paramètres!$A$1:$I$89,3,0)*0.475*44/12</f>
        <v>4.8396575515380142</v>
      </c>
      <c r="FS110" s="21">
        <f>EXP(-LN(2)/2)*FS109+(1-EXP(-LN(2)/2))/(LN(2)/2)*FM110*FP110*VLOOKUP('Données projet'!$B$16,Paramètres!$A$1:$I$89,3,0)*0.475*44/12</f>
        <v>1.0120474162331609E-11</v>
      </c>
      <c r="FT110" s="22">
        <f t="shared" si="78"/>
        <v>62.991573020416169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543.00000000000011</v>
      </c>
      <c r="GA110" s="17">
        <f>FZ110*VLOOKUP('Données projet'!$B$17,Paramètres!$A$1:$I$89,3,0)*VLOOKUP('Données projet'!$B$17,Paramètres!$A$1:$I$89,5,0)</f>
        <v>324.71400000000011</v>
      </c>
      <c r="GB110" s="13">
        <f t="shared" si="103"/>
        <v>76.333356682914101</v>
      </c>
      <c r="GC110" s="20">
        <f t="shared" si="79"/>
        <v>698.49081288940886</v>
      </c>
      <c r="GD110" s="59">
        <f t="shared" si="80"/>
        <v>991.82414622274223</v>
      </c>
      <c r="GE110" s="59">
        <f ca="1">AVERAGE(OFFSET($GD$3,0,0,'Données projet'!$E$17+1,1))-AVERAGE(OFFSET($H$3,0,0,'Données projet'!$E$17+1,1))</f>
        <v>333.16166938019586</v>
      </c>
      <c r="GF110" s="59">
        <f t="shared" si="104"/>
        <v>286.07945871455388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47.37194878261289</v>
      </c>
      <c r="GM110" s="21">
        <f>EXP(-LN(2)/25)*GM109+(1-EXP(-LN(2)/25))/(LN(2)/25)*Calculateur!GH110*Calculateur!GJ110*VLOOKUP('Données projet'!$B$17,Paramètres!$A$1:$I$89,3,0)*0.475*44/12</f>
        <v>3.8540899081359843</v>
      </c>
      <c r="GN110" s="21">
        <f>EXP(-LN(2)/2)*GN109+(1-EXP(-LN(2)/2))/(LN(2)/2)*GH110*GK110*VLOOKUP('Données projet'!$B$17,Paramètres!$A$1:$I$89,3,0)*0.475*44/12</f>
        <v>2.2860261931552981E-12</v>
      </c>
      <c r="GO110" s="21">
        <f t="shared" si="81"/>
        <v>51.22603869075116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477.9999999999996</v>
      </c>
      <c r="GV110" s="17">
        <f>GU110*VLOOKUP('Données projet'!$B$18,Paramètres!$A$1:$I$89,3,0)*VLOOKUP('Données projet'!$B$18,Paramètres!$A$1:$I$89,5,0)</f>
        <v>285.84399999999977</v>
      </c>
      <c r="GW110" s="13">
        <f t="shared" si="105"/>
        <v>68.200525419065656</v>
      </c>
      <c r="GX110" s="20">
        <f t="shared" si="82"/>
        <v>616.62754843820551</v>
      </c>
      <c r="GY110" s="59">
        <f t="shared" si="83"/>
        <v>909.96088177153888</v>
      </c>
      <c r="GZ110" s="59">
        <f ca="1">AVERAGE(OFFSET($GY$3,0,0,'Données projet'!$E$18+1,1))-AVERAGE(OFFSET($H$3,0,0,'Données projet'!$E$18+1,1))</f>
        <v>288.41846134875794</v>
      </c>
      <c r="HA110" s="59">
        <f t="shared" si="106"/>
        <v>248.93951719818972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42.071487971824908</v>
      </c>
      <c r="HH110" s="21">
        <f>EXP(-LN(2)/25)*HH109+(1-EXP(-LN(2)/25))/(LN(2)/25)*Calculateur!HC110*Calculateur!HE110*VLOOKUP('Données projet'!$B$18,Paramètres!$A$1:$I$89,3,0)*0.475*44/12</f>
        <v>3.303505635545128</v>
      </c>
      <c r="HI110" s="21">
        <f>EXP(-LN(2)/2)*HI109+(1-EXP(-LN(2)/2))/(LN(2)/2)*HC110*HF110*VLOOKUP('Données projet'!$B$18,Paramètres!$A$1:$I$89,3,0)*0.475*44/12</f>
        <v>1.2518714867279081E-12</v>
      </c>
      <c r="HJ110" s="22">
        <f t="shared" si="84"/>
        <v>45.374993607371287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269.64423257646359</v>
      </c>
      <c r="T111" s="59">
        <f t="shared" si="88"/>
        <v>161.0819079811821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69.431021525290646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69.431021525290646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401</v>
      </c>
      <c r="AJ111" s="13">
        <f>AI111*VLOOKUP('Données projet'!$B$10,Paramètres!$A$1:$I$89,3,0)*VLOOKUP('Données projet'!$B$10,Paramètres!$A$1:$I$89,5,0)</f>
        <v>250.22399999999999</v>
      </c>
      <c r="AK111" s="13">
        <f t="shared" si="89"/>
        <v>60.633904580527918</v>
      </c>
      <c r="AL111" s="20">
        <f t="shared" si="58"/>
        <v>541.41085047775289</v>
      </c>
      <c r="AM111" s="59">
        <f t="shared" si="59"/>
        <v>834.74418381108626</v>
      </c>
      <c r="AN111" s="59">
        <f ca="1">AVERAGE(OFFSET($AM$3,0,0,'Données projet'!$E$10+1,1))-AVERAGE(OFFSET($H$3,0,0,'Données projet'!$E$10+1,1))</f>
        <v>269.77739619445515</v>
      </c>
      <c r="AO111" s="59">
        <f t="shared" si="90"/>
        <v>347.56964743629885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29.598171210310422</v>
      </c>
      <c r="AV111" s="21">
        <f>EXP(-LN(2)/25)*AV110+(1-EXP(-LN(2)/25))/(LN(2)/25)*Calculateur!AQ111*Calculateur!AS111*VLOOKUP('Données projet'!$B$10,Paramètres!$A$1:$I$89,3,0)*0.475*44/12</f>
        <v>10.552504010509804</v>
      </c>
      <c r="AW111" s="21">
        <f>EXP(-LN(2)/2)*AW110+(1-EXP(-LN(2)/2))/(LN(2)/2)*AQ111*AT111*VLOOKUP('Données projet'!$B$10,Paramètres!$A$1:$I$89,3,0)*0.475*44/12</f>
        <v>4.5180688224694412E-14</v>
      </c>
      <c r="AX111" s="21">
        <f t="shared" si="60"/>
        <v>40.150675220820268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739.99999999999966</v>
      </c>
      <c r="BE111" s="13">
        <f>BD111*VLOOKUP('Données projet'!$B$11,Paramètres!$A$1:$I$89,3,0)*VLOOKUP('Données projet'!$B$11,Paramètres!$A$1:$I$89,5,0)</f>
        <v>413.65999999999985</v>
      </c>
      <c r="BF111" s="13">
        <f t="shared" si="91"/>
        <v>94.540585122244352</v>
      </c>
      <c r="BG111" s="20">
        <f t="shared" si="61"/>
        <v>885.11601908790863</v>
      </c>
      <c r="BH111" s="59">
        <f t="shared" si="62"/>
        <v>1178.4493524212419</v>
      </c>
      <c r="BI111" s="59">
        <f ca="1">AVERAGE(OFFSET($BH$3,0,0,'Données projet'!$E$11+1,1))-AVERAGE(OFFSET($H$3,0,0,'Données projet'!$E$11+1,1))</f>
        <v>490.96084572840579</v>
      </c>
      <c r="BJ111" s="59">
        <f t="shared" si="92"/>
        <v>597.91658789908263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47.732266353257856</v>
      </c>
      <c r="BQ111" s="21">
        <f>EXP(-LN(2)/25)*BQ110+(1-EXP(-LN(2)/25))/(LN(2)/25)*Calculateur!BL111*Calculateur!BN111*VLOOKUP('Données projet'!$B$11,Paramètres!$A$1:$I$89,3,0)*0.475*44/12</f>
        <v>6.6462455530781979</v>
      </c>
      <c r="BR111" s="21">
        <f>EXP(-LN(2)/2)*BR110+(1-EXP(-LN(2)/2))/(LN(2)/2)*BL111*BO111*VLOOKUP('Données projet'!$B$11,Paramètres!$A$1:$I$89,3,0)*0.475*44/12</f>
        <v>1.5470202319900002E-12</v>
      </c>
      <c r="BS111" s="22">
        <f t="shared" si="63"/>
        <v>54.3785119063376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1062.9999999999995</v>
      </c>
      <c r="BZ111" s="13">
        <f>BY111*VLOOKUP('Données projet'!$B$12,Paramètres!$A$1:$I$89,3,0)*VLOOKUP('Données projet'!$B$12,Paramètres!$A$1:$I$89,5,0)</f>
        <v>483.66499999999979</v>
      </c>
      <c r="CA111" s="13">
        <f t="shared" si="93"/>
        <v>108.54647574863124</v>
      </c>
      <c r="CB111" s="20">
        <f t="shared" si="64"/>
        <v>1031.4349869288658</v>
      </c>
      <c r="CC111" s="59">
        <f t="shared" si="65"/>
        <v>1324.768320262199</v>
      </c>
      <c r="CD111" s="59">
        <f ca="1">AVERAGE(OFFSET($CC$3,0,0,'Données projet'!$E$12+1,1))-AVERAGE(OFFSET($H$3,0,0,'Données projet'!$E$12+1,1))</f>
        <v>516.24288578650703</v>
      </c>
      <c r="CE111" s="59">
        <f t="shared" si="94"/>
        <v>423.99471649102406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69.102119272413063</v>
      </c>
      <c r="CL111" s="21">
        <f>EXP(-LN(2)/25)*CL110+(1-EXP(-LN(2)/25))/(LN(2)/25)*Calculateur!CG111*Calculateur!CI111*VLOOKUP('Données projet'!$B$12,Paramètres!$A$1:$I$89,3,0)*0.475*44/12</f>
        <v>9.7970312629165903</v>
      </c>
      <c r="CM111" s="21">
        <f>EXP(-LN(2)/2)*CM110+(1-EXP(-LN(2)/2))/(LN(2)/2)*CG111*CJ111*VLOOKUP('Données projet'!$B$12,Paramètres!$A$1:$I$89,3,0)*0.475*44/12</f>
        <v>2.5883448744964885E-14</v>
      </c>
      <c r="CN111" s="22">
        <f t="shared" si="66"/>
        <v>78.899150535329682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856.99999999999955</v>
      </c>
      <c r="CU111" s="17">
        <f>CT111*VLOOKUP('Données projet'!$B$13,Paramètres!$A$1:$I$89,3,0)*VLOOKUP('Données projet'!$B$13,Paramètres!$A$1:$I$89,5,0)</f>
        <v>389.93499999999977</v>
      </c>
      <c r="CV111" s="13">
        <f t="shared" si="95"/>
        <v>89.733124312965614</v>
      </c>
      <c r="CW111" s="20">
        <f t="shared" si="67"/>
        <v>835.42198317841473</v>
      </c>
      <c r="CX111" s="59">
        <f t="shared" si="68"/>
        <v>1128.7553165117481</v>
      </c>
      <c r="CY111" s="59">
        <f ca="1">AVERAGE(OFFSET($CX$3,0,0,'Données projet'!$E$13+1,1))-AVERAGE(OFFSET($H$3,0,0,'Données projet'!$E$13+1,1))</f>
        <v>404.52284278475219</v>
      </c>
      <c r="CZ111" s="59">
        <f t="shared" si="96"/>
        <v>325.2594475455378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55.091283292721492</v>
      </c>
      <c r="DG111" s="21">
        <f>EXP(-LN(2)/25)*DG110+(1-EXP(-LN(2)/25))/(LN(2)/25)*Calculateur!DB111*Calculateur!DD111*VLOOKUP('Données projet'!$B$13,Paramètres!$A$1:$I$89,3,0)*0.475*44/12</f>
        <v>5.4781721454993662</v>
      </c>
      <c r="DH111" s="21">
        <f>EXP(-LN(2)/2)*DH110+(1-EXP(-LN(2)/2))/(LN(2)/2)*DB111*DE111*VLOOKUP('Données projet'!$B$13,Paramètres!$A$1:$I$89,3,0)*0.475*44/12</f>
        <v>1.7277429848887776E-12</v>
      </c>
      <c r="DI111" s="22">
        <f t="shared" si="69"/>
        <v>60.569455438222583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266.99999999999983</v>
      </c>
      <c r="DP111" s="17">
        <f>DO111*VLOOKUP('Données projet'!$B$14,Paramètres!$A$1:$I$89,3,0)*VLOOKUP('Données projet'!$B$14,Paramètres!$A$1:$I$89,5,0)</f>
        <v>287.39879999999982</v>
      </c>
      <c r="DQ111" s="13">
        <f t="shared" si="97"/>
        <v>68.528206713592894</v>
      </c>
      <c r="DR111" s="20">
        <f t="shared" si="70"/>
        <v>619.90620335950723</v>
      </c>
      <c r="DS111" s="59">
        <f t="shared" si="71"/>
        <v>913.2395366928406</v>
      </c>
      <c r="DT111" s="59">
        <f ca="1">AVERAGE(OFFSET($DS$3,0,0,'Données projet'!$E$14+1,1))-AVERAGE(OFFSET($H$3,0,0,'Données projet'!$E$14+1,1))</f>
        <v>317.76403063971492</v>
      </c>
      <c r="DU111" s="59">
        <f t="shared" si="98"/>
        <v>310.10458233575025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27.352995418428808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27.352995418428808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735.00000000000011</v>
      </c>
      <c r="EK111" s="17">
        <f>EJ111*VLOOKUP('Données projet'!$B$15,Paramètres!$A$1:$I$89,3,0)*VLOOKUP('Données projet'!$B$15,Paramètres!$A$1:$I$89,5,0)</f>
        <v>343.98</v>
      </c>
      <c r="EL111" s="13">
        <f t="shared" si="99"/>
        <v>80.321681832084693</v>
      </c>
      <c r="EM111" s="20">
        <f t="shared" si="73"/>
        <v>738.9920958575475</v>
      </c>
      <c r="EN111" s="59">
        <f t="shared" si="74"/>
        <v>1032.3254291908809</v>
      </c>
      <c r="EO111" s="59">
        <f ca="1">AVERAGE(OFFSET($EN$3,0,0,'Données projet'!$E$15+1,1))-AVERAGE(OFFSET($H$3,0,0,'Données projet'!$E$15+1,1))</f>
        <v>342.49944586217674</v>
      </c>
      <c r="EP111" s="59">
        <f t="shared" si="100"/>
        <v>282.29766600872563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67.740705305188072</v>
      </c>
      <c r="EW111" s="21">
        <f>EXP(-LN(2)/25)*EW110+(1-EXP(-LN(2)/25))/(LN(2)/25)*Calculateur!ER111*Calculateur!ET111*VLOOKUP('Données projet'!$B$15,Paramètres!$A$1:$I$89,3,0)*0.475*44/12</f>
        <v>4.6102020133553046</v>
      </c>
      <c r="EX111" s="21">
        <f>EXP(-LN(2)/2)*EX110+(1-EXP(-LN(2)/2))/(LN(2)/2)*ER111*EU111*VLOOKUP('Données projet'!$B$15,Paramètres!$A$1:$I$89,3,0)*0.475*44/12</f>
        <v>1.5060229408231483E-13</v>
      </c>
      <c r="EY111" s="22">
        <f t="shared" si="75"/>
        <v>72.350907318543534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670.99999999999977</v>
      </c>
      <c r="FF111" s="17">
        <f>FE111*VLOOKUP('Données projet'!$B$16,Paramètres!$A$1:$I$89,3,0)*VLOOKUP('Données projet'!$B$16,Paramètres!$A$1:$I$89,5,0)</f>
        <v>314.02799999999991</v>
      </c>
      <c r="FG111" s="13">
        <f t="shared" si="101"/>
        <v>74.109403804428752</v>
      </c>
      <c r="FH111" s="20">
        <f t="shared" si="76"/>
        <v>676.00597829271317</v>
      </c>
      <c r="FI111" s="59">
        <f t="shared" si="77"/>
        <v>969.33931162604654</v>
      </c>
      <c r="FJ111" s="59">
        <f ca="1">AVERAGE(OFFSET($FI$3,0,0,'Données projet'!$E$16+1,1))-AVERAGE(OFFSET($H$3,0,0,'Données projet'!$E$16+1,1))</f>
        <v>304.29617570272939</v>
      </c>
      <c r="FK111" s="59">
        <f t="shared" si="102"/>
        <v>246.20695736161576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57.011591875689675</v>
      </c>
      <c r="FR111" s="21">
        <f>EXP(-LN(2)/25)*FR110+(1-EXP(-LN(2)/25))/(LN(2)/25)*Calculateur!FM111*Calculateur!FO111*VLOOKUP('Données projet'!$B$16,Paramètres!$A$1:$I$89,3,0)*0.475*44/12</f>
        <v>4.7073168612846779</v>
      </c>
      <c r="FS111" s="21">
        <f>EXP(-LN(2)/2)*FS110+(1-EXP(-LN(2)/2))/(LN(2)/2)*FM111*FP111*VLOOKUP('Données projet'!$B$16,Paramètres!$A$1:$I$89,3,0)*0.475*44/12</f>
        <v>7.1562559090079255E-12</v>
      </c>
      <c r="FT111" s="22">
        <f t="shared" si="78"/>
        <v>61.718908736981511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543.00000000000011</v>
      </c>
      <c r="GA111" s="17">
        <f>FZ111*VLOOKUP('Données projet'!$B$17,Paramètres!$A$1:$I$89,3,0)*VLOOKUP('Données projet'!$B$17,Paramètres!$A$1:$I$89,5,0)</f>
        <v>324.71400000000011</v>
      </c>
      <c r="GB111" s="13">
        <f t="shared" si="103"/>
        <v>76.333356682914101</v>
      </c>
      <c r="GC111" s="20">
        <f t="shared" si="79"/>
        <v>698.49081288940886</v>
      </c>
      <c r="GD111" s="59">
        <f t="shared" si="80"/>
        <v>991.82414622274223</v>
      </c>
      <c r="GE111" s="59">
        <f ca="1">AVERAGE(OFFSET($GD$3,0,0,'Données projet'!$E$17+1,1))-AVERAGE(OFFSET($H$3,0,0,'Données projet'!$E$17+1,1))</f>
        <v>333.16166938019586</v>
      </c>
      <c r="GF111" s="59">
        <f t="shared" si="104"/>
        <v>286.07945871455388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46.443013761021561</v>
      </c>
      <c r="GM111" s="21">
        <f>EXP(-LN(2)/25)*GM110+(1-EXP(-LN(2)/25))/(LN(2)/25)*Calculateur!GH111*Calculateur!GJ111*VLOOKUP('Données projet'!$B$17,Paramètres!$A$1:$I$89,3,0)*0.475*44/12</f>
        <v>3.7486996169202262</v>
      </c>
      <c r="GN111" s="21">
        <f>EXP(-LN(2)/2)*GN110+(1-EXP(-LN(2)/2))/(LN(2)/2)*GH111*GK111*VLOOKUP('Données projet'!$B$17,Paramètres!$A$1:$I$89,3,0)*0.475*44/12</f>
        <v>1.6164646231501796E-12</v>
      </c>
      <c r="GO111" s="21">
        <f t="shared" si="81"/>
        <v>50.191713377943401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477.9999999999996</v>
      </c>
      <c r="GV111" s="17">
        <f>GU111*VLOOKUP('Données projet'!$B$18,Paramètres!$A$1:$I$89,3,0)*VLOOKUP('Données projet'!$B$18,Paramètres!$A$1:$I$89,5,0)</f>
        <v>285.84399999999977</v>
      </c>
      <c r="GW111" s="13">
        <f t="shared" si="105"/>
        <v>68.200525419065656</v>
      </c>
      <c r="GX111" s="20">
        <f t="shared" si="82"/>
        <v>616.62754843820551</v>
      </c>
      <c r="GY111" s="59">
        <f t="shared" si="83"/>
        <v>909.96088177153888</v>
      </c>
      <c r="GZ111" s="59">
        <f ca="1">AVERAGE(OFFSET($GY$3,0,0,'Données projet'!$E$18+1,1))-AVERAGE(OFFSET($H$3,0,0,'Données projet'!$E$18+1,1))</f>
        <v>288.41846134875794</v>
      </c>
      <c r="HA111" s="59">
        <f t="shared" si="106"/>
        <v>248.93951719818972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41.246491753771267</v>
      </c>
      <c r="HH111" s="21">
        <f>EXP(-LN(2)/25)*HH110+(1-EXP(-LN(2)/25))/(LN(2)/25)*Calculateur!HC111*Calculateur!HE111*VLOOKUP('Données projet'!$B$18,Paramètres!$A$1:$I$89,3,0)*0.475*44/12</f>
        <v>3.2131711002173353</v>
      </c>
      <c r="HI111" s="21">
        <f>EXP(-LN(2)/2)*HI110+(1-EXP(-LN(2)/2))/(LN(2)/2)*HC111*HF111*VLOOKUP('Données projet'!$B$18,Paramètres!$A$1:$I$89,3,0)*0.475*44/12</f>
        <v>8.8520681743938897E-13</v>
      </c>
      <c r="HJ111" s="22">
        <f t="shared" si="84"/>
        <v>44.459662853989492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269.64423257646359</v>
      </c>
      <c r="T112" s="59">
        <f t="shared" si="88"/>
        <v>161.0819079811821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68.069521541921233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68.069521541921233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401</v>
      </c>
      <c r="AJ112" s="13">
        <f>AI112*VLOOKUP('Données projet'!$B$10,Paramètres!$A$1:$I$89,3,0)*VLOOKUP('Données projet'!$B$10,Paramètres!$A$1:$I$89,5,0)</f>
        <v>250.22399999999999</v>
      </c>
      <c r="AK112" s="13">
        <f t="shared" si="89"/>
        <v>60.633904580527918</v>
      </c>
      <c r="AL112" s="20">
        <f t="shared" si="58"/>
        <v>541.41085047775289</v>
      </c>
      <c r="AM112" s="59">
        <f t="shared" si="59"/>
        <v>834.74418381108626</v>
      </c>
      <c r="AN112" s="59">
        <f ca="1">AVERAGE(OFFSET($AM$3,0,0,'Données projet'!$E$10+1,1))-AVERAGE(OFFSET($H$3,0,0,'Données projet'!$E$10+1,1))</f>
        <v>269.77739619445515</v>
      </c>
      <c r="AO112" s="59">
        <f t="shared" si="90"/>
        <v>347.56964743629885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29.017769125978077</v>
      </c>
      <c r="AV112" s="21">
        <f>EXP(-LN(2)/25)*AV111+(1-EXP(-LN(2)/25))/(LN(2)/25)*Calculateur!AQ112*Calculateur!AS112*VLOOKUP('Données projet'!$B$10,Paramètres!$A$1:$I$89,3,0)*0.475*44/12</f>
        <v>10.263945233410345</v>
      </c>
      <c r="AW112" s="21">
        <f>EXP(-LN(2)/2)*AW111+(1-EXP(-LN(2)/2))/(LN(2)/2)*AQ112*AT112*VLOOKUP('Données projet'!$B$10,Paramètres!$A$1:$I$89,3,0)*0.475*44/12</f>
        <v>3.1947571022356615E-14</v>
      </c>
      <c r="AX112" s="21">
        <f t="shared" si="60"/>
        <v>39.281714359388452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739.99999999999966</v>
      </c>
      <c r="BE112" s="13">
        <f>BD112*VLOOKUP('Données projet'!$B$11,Paramètres!$A$1:$I$89,3,0)*VLOOKUP('Données projet'!$B$11,Paramètres!$A$1:$I$89,5,0)</f>
        <v>413.65999999999985</v>
      </c>
      <c r="BF112" s="13">
        <f t="shared" si="91"/>
        <v>94.540585122244352</v>
      </c>
      <c r="BG112" s="20">
        <f t="shared" si="61"/>
        <v>885.11601908790863</v>
      </c>
      <c r="BH112" s="59">
        <f t="shared" si="62"/>
        <v>1178.4493524212419</v>
      </c>
      <c r="BI112" s="59">
        <f ca="1">AVERAGE(OFFSET($BH$3,0,0,'Données projet'!$E$11+1,1))-AVERAGE(OFFSET($H$3,0,0,'Données projet'!$E$11+1,1))</f>
        <v>490.96084572840579</v>
      </c>
      <c r="BJ112" s="59">
        <f t="shared" si="92"/>
        <v>597.91658789908263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46.796265723878193</v>
      </c>
      <c r="BQ112" s="21">
        <f>EXP(-LN(2)/25)*BQ111+(1-EXP(-LN(2)/25))/(LN(2)/25)*Calculateur!BL112*Calculateur!BN112*VLOOKUP('Données projet'!$B$11,Paramètres!$A$1:$I$89,3,0)*0.475*44/12</f>
        <v>6.4645036189184113</v>
      </c>
      <c r="BR112" s="21">
        <f>EXP(-LN(2)/2)*BR111+(1-EXP(-LN(2)/2))/(LN(2)/2)*BL112*BO112*VLOOKUP('Données projet'!$B$11,Paramètres!$A$1:$I$89,3,0)*0.475*44/12</f>
        <v>1.0939084966729151E-12</v>
      </c>
      <c r="BS112" s="22">
        <f t="shared" si="63"/>
        <v>53.260769342797701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1062.9999999999995</v>
      </c>
      <c r="BZ112" s="13">
        <f>BY112*VLOOKUP('Données projet'!$B$12,Paramètres!$A$1:$I$89,3,0)*VLOOKUP('Données projet'!$B$12,Paramètres!$A$1:$I$89,5,0)</f>
        <v>483.66499999999979</v>
      </c>
      <c r="CA112" s="13">
        <f t="shared" si="93"/>
        <v>108.54647574863124</v>
      </c>
      <c r="CB112" s="20">
        <f t="shared" si="64"/>
        <v>1031.4349869288658</v>
      </c>
      <c r="CC112" s="59">
        <f t="shared" si="65"/>
        <v>1324.768320262199</v>
      </c>
      <c r="CD112" s="59">
        <f ca="1">AVERAGE(OFFSET($CC$3,0,0,'Données projet'!$E$12+1,1))-AVERAGE(OFFSET($H$3,0,0,'Données projet'!$E$12+1,1))</f>
        <v>516.24288578650703</v>
      </c>
      <c r="CE112" s="59">
        <f t="shared" si="94"/>
        <v>423.99471649102406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67.747068861612021</v>
      </c>
      <c r="CL112" s="21">
        <f>EXP(-LN(2)/25)*CL111+(1-EXP(-LN(2)/25))/(LN(2)/25)*Calculateur!CG112*Calculateur!CI112*VLOOKUP('Données projet'!$B$12,Paramètres!$A$1:$I$89,3,0)*0.475*44/12</f>
        <v>9.5291309278286533</v>
      </c>
      <c r="CM112" s="21">
        <f>EXP(-LN(2)/2)*CM111+(1-EXP(-LN(2)/2))/(LN(2)/2)*CG112*CJ112*VLOOKUP('Données projet'!$B$12,Paramètres!$A$1:$I$89,3,0)*0.475*44/12</f>
        <v>1.8302362128059103E-14</v>
      </c>
      <c r="CN112" s="22">
        <f t="shared" si="66"/>
        <v>77.276199789440696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856.99999999999955</v>
      </c>
      <c r="CU112" s="17">
        <f>CT112*VLOOKUP('Données projet'!$B$13,Paramètres!$A$1:$I$89,3,0)*VLOOKUP('Données projet'!$B$13,Paramètres!$A$1:$I$89,5,0)</f>
        <v>389.93499999999977</v>
      </c>
      <c r="CV112" s="13">
        <f t="shared" si="95"/>
        <v>89.733124312965614</v>
      </c>
      <c r="CW112" s="20">
        <f t="shared" si="67"/>
        <v>835.42198317841473</v>
      </c>
      <c r="CX112" s="59">
        <f t="shared" si="68"/>
        <v>1128.7553165117481</v>
      </c>
      <c r="CY112" s="59">
        <f ca="1">AVERAGE(OFFSET($CX$3,0,0,'Données projet'!$E$13+1,1))-AVERAGE(OFFSET($H$3,0,0,'Données projet'!$E$13+1,1))</f>
        <v>404.52284278475219</v>
      </c>
      <c r="CZ112" s="59">
        <f t="shared" si="96"/>
        <v>325.2594475455378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54.010976829716071</v>
      </c>
      <c r="DG112" s="21">
        <f>EXP(-LN(2)/25)*DG111+(1-EXP(-LN(2)/25))/(LN(2)/25)*Calculateur!DB112*Calculateur!DD112*VLOOKUP('Données projet'!$B$13,Paramètres!$A$1:$I$89,3,0)*0.475*44/12</f>
        <v>5.3283712400961329</v>
      </c>
      <c r="DH112" s="21">
        <f>EXP(-LN(2)/2)*DH111+(1-EXP(-LN(2)/2))/(LN(2)/2)*DB112*DE112*VLOOKUP('Données projet'!$B$13,Paramètres!$A$1:$I$89,3,0)*0.475*44/12</f>
        <v>1.2216987807623413E-12</v>
      </c>
      <c r="DI112" s="22">
        <f t="shared" si="69"/>
        <v>59.339348069813425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266.99999999999983</v>
      </c>
      <c r="DP112" s="17">
        <f>DO112*VLOOKUP('Données projet'!$B$14,Paramètres!$A$1:$I$89,3,0)*VLOOKUP('Données projet'!$B$14,Paramètres!$A$1:$I$89,5,0)</f>
        <v>287.39879999999982</v>
      </c>
      <c r="DQ112" s="13">
        <f t="shared" si="97"/>
        <v>68.528206713592894</v>
      </c>
      <c r="DR112" s="20">
        <f t="shared" si="70"/>
        <v>619.90620335950723</v>
      </c>
      <c r="DS112" s="59">
        <f t="shared" si="71"/>
        <v>913.2395366928406</v>
      </c>
      <c r="DT112" s="59">
        <f ca="1">AVERAGE(OFFSET($DS$3,0,0,'Données projet'!$E$14+1,1))-AVERAGE(OFFSET($H$3,0,0,'Données projet'!$E$14+1,1))</f>
        <v>317.76403063971492</v>
      </c>
      <c r="DU112" s="59">
        <f t="shared" si="98"/>
        <v>310.10458233575025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26.816619861953249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26.816619861953249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735.00000000000011</v>
      </c>
      <c r="EK112" s="17">
        <f>EJ112*VLOOKUP('Données projet'!$B$15,Paramètres!$A$1:$I$89,3,0)*VLOOKUP('Données projet'!$B$15,Paramètres!$A$1:$I$89,5,0)</f>
        <v>343.98</v>
      </c>
      <c r="EL112" s="13">
        <f t="shared" si="99"/>
        <v>80.321681832084693</v>
      </c>
      <c r="EM112" s="20">
        <f t="shared" si="73"/>
        <v>738.9920958575475</v>
      </c>
      <c r="EN112" s="59">
        <f t="shared" si="74"/>
        <v>1032.3254291908809</v>
      </c>
      <c r="EO112" s="59">
        <f ca="1">AVERAGE(OFFSET($EN$3,0,0,'Données projet'!$E$15+1,1))-AVERAGE(OFFSET($H$3,0,0,'Données projet'!$E$15+1,1))</f>
        <v>342.49944586217674</v>
      </c>
      <c r="EP112" s="59">
        <f t="shared" si="100"/>
        <v>282.29766600872563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66.412351391903783</v>
      </c>
      <c r="EW112" s="21">
        <f>EXP(-LN(2)/25)*EW111+(1-EXP(-LN(2)/25))/(LN(2)/25)*Calculateur!ER112*Calculateur!ET112*VLOOKUP('Données projet'!$B$15,Paramètres!$A$1:$I$89,3,0)*0.475*44/12</f>
        <v>4.4841357968601168</v>
      </c>
      <c r="EX112" s="21">
        <f>EXP(-LN(2)/2)*EX111+(1-EXP(-LN(2)/2))/(LN(2)/2)*ER112*EU112*VLOOKUP('Données projet'!$B$15,Paramètres!$A$1:$I$89,3,0)*0.475*44/12</f>
        <v>1.0649190340785548E-13</v>
      </c>
      <c r="EY112" s="22">
        <f t="shared" si="75"/>
        <v>70.896487188763999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670.99999999999977</v>
      </c>
      <c r="FF112" s="17">
        <f>FE112*VLOOKUP('Données projet'!$B$16,Paramètres!$A$1:$I$89,3,0)*VLOOKUP('Données projet'!$B$16,Paramètres!$A$1:$I$89,5,0)</f>
        <v>314.02799999999991</v>
      </c>
      <c r="FG112" s="13">
        <f t="shared" si="101"/>
        <v>74.109403804428752</v>
      </c>
      <c r="FH112" s="20">
        <f t="shared" si="76"/>
        <v>676.00597829271317</v>
      </c>
      <c r="FI112" s="59">
        <f t="shared" si="77"/>
        <v>969.33931162604654</v>
      </c>
      <c r="FJ112" s="59">
        <f ca="1">AVERAGE(OFFSET($FI$3,0,0,'Données projet'!$E$16+1,1))-AVERAGE(OFFSET($H$3,0,0,'Données projet'!$E$16+1,1))</f>
        <v>304.29617570272939</v>
      </c>
      <c r="FK112" s="59">
        <f t="shared" si="102"/>
        <v>246.20695736161576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55.893629332644835</v>
      </c>
      <c r="FR112" s="21">
        <f>EXP(-LN(2)/25)*FR111+(1-EXP(-LN(2)/25))/(LN(2)/25)*Calculateur!FM112*Calculateur!FO112*VLOOKUP('Données projet'!$B$16,Paramètres!$A$1:$I$89,3,0)*0.475*44/12</f>
        <v>4.5785950341658133</v>
      </c>
      <c r="FS112" s="21">
        <f>EXP(-LN(2)/2)*FS111+(1-EXP(-LN(2)/2))/(LN(2)/2)*FM112*FP112*VLOOKUP('Données projet'!$B$16,Paramètres!$A$1:$I$89,3,0)*0.475*44/12</f>
        <v>5.0602370811658053E-12</v>
      </c>
      <c r="FT112" s="22">
        <f t="shared" si="78"/>
        <v>60.472224366815709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543.00000000000011</v>
      </c>
      <c r="GA112" s="17">
        <f>FZ112*VLOOKUP('Données projet'!$B$17,Paramètres!$A$1:$I$89,3,0)*VLOOKUP('Données projet'!$B$17,Paramètres!$A$1:$I$89,5,0)</f>
        <v>324.71400000000011</v>
      </c>
      <c r="GB112" s="13">
        <f t="shared" si="103"/>
        <v>76.333356682914101</v>
      </c>
      <c r="GC112" s="20">
        <f t="shared" si="79"/>
        <v>698.49081288940886</v>
      </c>
      <c r="GD112" s="59">
        <f t="shared" si="80"/>
        <v>991.82414622274223</v>
      </c>
      <c r="GE112" s="59">
        <f ca="1">AVERAGE(OFFSET($GD$3,0,0,'Données projet'!$E$17+1,1))-AVERAGE(OFFSET($H$3,0,0,'Données projet'!$E$17+1,1))</f>
        <v>333.16166938019586</v>
      </c>
      <c r="GF112" s="59">
        <f t="shared" si="104"/>
        <v>286.07945871455388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45.532294588609219</v>
      </c>
      <c r="GM112" s="21">
        <f>EXP(-LN(2)/25)*GM111+(1-EXP(-LN(2)/25))/(LN(2)/25)*Calculateur!GH112*Calculateur!GJ112*VLOOKUP('Données projet'!$B$17,Paramètres!$A$1:$I$89,3,0)*0.475*44/12</f>
        <v>3.6461912287599976</v>
      </c>
      <c r="GN112" s="21">
        <f>EXP(-LN(2)/2)*GN111+(1-EXP(-LN(2)/2))/(LN(2)/2)*GH112*GK112*VLOOKUP('Données projet'!$B$17,Paramètres!$A$1:$I$89,3,0)*0.475*44/12</f>
        <v>1.143013096577649E-12</v>
      </c>
      <c r="GO112" s="21">
        <f t="shared" si="81"/>
        <v>49.178485817370358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477.9999999999996</v>
      </c>
      <c r="GV112" s="17">
        <f>GU112*VLOOKUP('Données projet'!$B$18,Paramètres!$A$1:$I$89,3,0)*VLOOKUP('Données projet'!$B$18,Paramètres!$A$1:$I$89,5,0)</f>
        <v>285.84399999999977</v>
      </c>
      <c r="GW112" s="13">
        <f t="shared" si="105"/>
        <v>68.200525419065656</v>
      </c>
      <c r="GX112" s="20">
        <f t="shared" si="82"/>
        <v>616.62754843820551</v>
      </c>
      <c r="GY112" s="59">
        <f t="shared" si="83"/>
        <v>909.96088177153888</v>
      </c>
      <c r="GZ112" s="59">
        <f ca="1">AVERAGE(OFFSET($GY$3,0,0,'Données projet'!$E$18+1,1))-AVERAGE(OFFSET($H$3,0,0,'Données projet'!$E$18+1,1))</f>
        <v>288.41846134875794</v>
      </c>
      <c r="HA112" s="59">
        <f t="shared" si="106"/>
        <v>248.93951719818972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40.437673208355648</v>
      </c>
      <c r="HH112" s="21">
        <f>EXP(-LN(2)/25)*HH111+(1-EXP(-LN(2)/25))/(LN(2)/25)*Calculateur!HC112*Calculateur!HE112*VLOOKUP('Données projet'!$B$18,Paramètres!$A$1:$I$89,3,0)*0.475*44/12</f>
        <v>3.125306767508568</v>
      </c>
      <c r="HI112" s="21">
        <f>EXP(-LN(2)/2)*HI111+(1-EXP(-LN(2)/2))/(LN(2)/2)*HC112*HF112*VLOOKUP('Données projet'!$B$18,Paramètres!$A$1:$I$89,3,0)*0.475*44/12</f>
        <v>6.2593574336395417E-13</v>
      </c>
      <c r="HJ112" s="22">
        <f t="shared" si="84"/>
        <v>43.562979975864842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269.64423257646359</v>
      </c>
      <c r="T113" s="59">
        <f t="shared" si="88"/>
        <v>161.0819079811821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74.906595569902251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74.906595569902251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401</v>
      </c>
      <c r="AJ113" s="13">
        <f>AI113*VLOOKUP('Données projet'!$B$10,Paramètres!$A$1:$I$89,3,0)*VLOOKUP('Données projet'!$B$10,Paramètres!$A$1:$I$89,5,0)</f>
        <v>250.22399999999999</v>
      </c>
      <c r="AK113" s="13">
        <f t="shared" si="89"/>
        <v>60.633904580527918</v>
      </c>
      <c r="AL113" s="20">
        <f t="shared" si="58"/>
        <v>541.41085047775289</v>
      </c>
      <c r="AM113" s="59">
        <f t="shared" si="59"/>
        <v>834.74418381108626</v>
      </c>
      <c r="AN113" s="59">
        <f ca="1">AVERAGE(OFFSET($AM$3,0,0,'Données projet'!$E$10+1,1))-AVERAGE(OFFSET($H$3,0,0,'Données projet'!$E$10+1,1))</f>
        <v>269.77739619445515</v>
      </c>
      <c r="AO113" s="59">
        <f t="shared" si="90"/>
        <v>347.56964743629885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28.448748372509172</v>
      </c>
      <c r="AV113" s="21">
        <f>EXP(-LN(2)/25)*AV112+(1-EXP(-LN(2)/25))/(LN(2)/25)*Calculateur!AQ113*Calculateur!AS113*VLOOKUP('Données projet'!$B$10,Paramètres!$A$1:$I$89,3,0)*0.475*44/12</f>
        <v>9.983277111245318</v>
      </c>
      <c r="AW113" s="21">
        <f>EXP(-LN(2)/2)*AW112+(1-EXP(-LN(2)/2))/(LN(2)/2)*AQ113*AT113*VLOOKUP('Données projet'!$B$10,Paramètres!$A$1:$I$89,3,0)*0.475*44/12</f>
        <v>2.2590344112347206E-14</v>
      </c>
      <c r="AX113" s="21">
        <f t="shared" si="60"/>
        <v>38.432025483754508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739.99999999999966</v>
      </c>
      <c r="BE113" s="13">
        <f>BD113*VLOOKUP('Données projet'!$B$11,Paramètres!$A$1:$I$89,3,0)*VLOOKUP('Données projet'!$B$11,Paramètres!$A$1:$I$89,5,0)</f>
        <v>413.65999999999985</v>
      </c>
      <c r="BF113" s="13">
        <f t="shared" si="91"/>
        <v>94.540585122244352</v>
      </c>
      <c r="BG113" s="20">
        <f t="shared" si="61"/>
        <v>885.11601908790863</v>
      </c>
      <c r="BH113" s="59">
        <f t="shared" si="62"/>
        <v>1178.4493524212419</v>
      </c>
      <c r="BI113" s="59">
        <f ca="1">AVERAGE(OFFSET($BH$3,0,0,'Données projet'!$E$11+1,1))-AVERAGE(OFFSET($H$3,0,0,'Données projet'!$E$11+1,1))</f>
        <v>490.96084572840579</v>
      </c>
      <c r="BJ113" s="59">
        <f t="shared" si="92"/>
        <v>597.91658789908263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45.878619495936654</v>
      </c>
      <c r="BQ113" s="21">
        <f>EXP(-LN(2)/25)*BQ112+(1-EXP(-LN(2)/25))/(LN(2)/25)*Calculateur!BL113*Calculateur!BN113*VLOOKUP('Données projet'!$B$11,Paramètres!$A$1:$I$89,3,0)*0.475*44/12</f>
        <v>6.2877314275056166</v>
      </c>
      <c r="BR113" s="21">
        <f>EXP(-LN(2)/2)*BR112+(1-EXP(-LN(2)/2))/(LN(2)/2)*BL113*BO113*VLOOKUP('Données projet'!$B$11,Paramètres!$A$1:$I$89,3,0)*0.475*44/12</f>
        <v>7.7351011599500012E-13</v>
      </c>
      <c r="BS113" s="22">
        <f t="shared" si="63"/>
        <v>52.166350923443048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1062.9999999999995</v>
      </c>
      <c r="BZ113" s="13">
        <f>BY113*VLOOKUP('Données projet'!$B$12,Paramètres!$A$1:$I$89,3,0)*VLOOKUP('Données projet'!$B$12,Paramètres!$A$1:$I$89,5,0)</f>
        <v>483.66499999999979</v>
      </c>
      <c r="CA113" s="13">
        <f t="shared" si="93"/>
        <v>108.54647574863124</v>
      </c>
      <c r="CB113" s="20">
        <f t="shared" si="64"/>
        <v>1031.4349869288658</v>
      </c>
      <c r="CC113" s="59">
        <f t="shared" si="65"/>
        <v>1324.768320262199</v>
      </c>
      <c r="CD113" s="59">
        <f ca="1">AVERAGE(OFFSET($CC$3,0,0,'Données projet'!$E$12+1,1))-AVERAGE(OFFSET($H$3,0,0,'Données projet'!$E$12+1,1))</f>
        <v>516.24288578650703</v>
      </c>
      <c r="CE113" s="59">
        <f t="shared" si="94"/>
        <v>423.99471649102406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66.418590162867645</v>
      </c>
      <c r="CL113" s="21">
        <f>EXP(-LN(2)/25)*CL112+(1-EXP(-LN(2)/25))/(LN(2)/25)*Calculateur!CG113*Calculateur!CI113*VLOOKUP('Données projet'!$B$12,Paramètres!$A$1:$I$89,3,0)*0.475*44/12</f>
        <v>9.2685563414919621</v>
      </c>
      <c r="CM113" s="21">
        <f>EXP(-LN(2)/2)*CM112+(1-EXP(-LN(2)/2))/(LN(2)/2)*CG113*CJ113*VLOOKUP('Données projet'!$B$12,Paramètres!$A$1:$I$89,3,0)*0.475*44/12</f>
        <v>1.2941724372482443E-14</v>
      </c>
      <c r="CN113" s="22">
        <f t="shared" si="66"/>
        <v>75.687146504359617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856.99999999999955</v>
      </c>
      <c r="CU113" s="17">
        <f>CT113*VLOOKUP('Données projet'!$B$13,Paramètres!$A$1:$I$89,3,0)*VLOOKUP('Données projet'!$B$13,Paramètres!$A$1:$I$89,5,0)</f>
        <v>389.93499999999977</v>
      </c>
      <c r="CV113" s="13">
        <f t="shared" si="95"/>
        <v>89.733124312965614</v>
      </c>
      <c r="CW113" s="20">
        <f t="shared" si="67"/>
        <v>835.42198317841473</v>
      </c>
      <c r="CX113" s="59">
        <f t="shared" si="68"/>
        <v>1128.7553165117481</v>
      </c>
      <c r="CY113" s="59">
        <f ca="1">AVERAGE(OFFSET($CX$3,0,0,'Données projet'!$E$13+1,1))-AVERAGE(OFFSET($H$3,0,0,'Données projet'!$E$13+1,1))</f>
        <v>404.52284278475219</v>
      </c>
      <c r="CZ113" s="59">
        <f t="shared" si="96"/>
        <v>325.2594475455378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52.951854517528311</v>
      </c>
      <c r="DG113" s="21">
        <f>EXP(-LN(2)/25)*DG112+(1-EXP(-LN(2)/25))/(LN(2)/25)*Calculateur!DB113*Calculateur!DD113*VLOOKUP('Données projet'!$B$13,Paramètres!$A$1:$I$89,3,0)*0.475*44/12</f>
        <v>5.1826666483288388</v>
      </c>
      <c r="DH113" s="21">
        <f>EXP(-LN(2)/2)*DH112+(1-EXP(-LN(2)/2))/(LN(2)/2)*DB113*DE113*VLOOKUP('Données projet'!$B$13,Paramètres!$A$1:$I$89,3,0)*0.475*44/12</f>
        <v>8.6387149244438879E-13</v>
      </c>
      <c r="DI113" s="22">
        <f t="shared" si="69"/>
        <v>58.134521165858018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266.99999999999983</v>
      </c>
      <c r="DP113" s="17">
        <f>DO113*VLOOKUP('Données projet'!$B$14,Paramètres!$A$1:$I$89,3,0)*VLOOKUP('Données projet'!$B$14,Paramètres!$A$1:$I$89,5,0)</f>
        <v>287.39879999999982</v>
      </c>
      <c r="DQ113" s="13">
        <f t="shared" si="97"/>
        <v>68.528206713592894</v>
      </c>
      <c r="DR113" s="20">
        <f t="shared" si="70"/>
        <v>619.90620335950723</v>
      </c>
      <c r="DS113" s="59">
        <f t="shared" si="71"/>
        <v>913.2395366928406</v>
      </c>
      <c r="DT113" s="59">
        <f ca="1">AVERAGE(OFFSET($DS$3,0,0,'Données projet'!$E$14+1,1))-AVERAGE(OFFSET($H$3,0,0,'Données projet'!$E$14+1,1))</f>
        <v>317.76403063971492</v>
      </c>
      <c r="DU113" s="59">
        <f t="shared" si="98"/>
        <v>310.10458233575025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26.290762302983389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26.290762302983389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735.00000000000011</v>
      </c>
      <c r="EK113" s="17">
        <f>EJ113*VLOOKUP('Données projet'!$B$15,Paramètres!$A$1:$I$89,3,0)*VLOOKUP('Données projet'!$B$15,Paramètres!$A$1:$I$89,5,0)</f>
        <v>343.98</v>
      </c>
      <c r="EL113" s="13">
        <f t="shared" si="99"/>
        <v>80.321681832084693</v>
      </c>
      <c r="EM113" s="20">
        <f t="shared" si="73"/>
        <v>738.9920958575475</v>
      </c>
      <c r="EN113" s="59">
        <f t="shared" si="74"/>
        <v>1032.3254291908809</v>
      </c>
      <c r="EO113" s="59">
        <f ca="1">AVERAGE(OFFSET($EN$3,0,0,'Données projet'!$E$15+1,1))-AVERAGE(OFFSET($H$3,0,0,'Données projet'!$E$15+1,1))</f>
        <v>342.49944586217674</v>
      </c>
      <c r="EP113" s="59">
        <f t="shared" si="100"/>
        <v>282.29766600872563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65.110045688643112</v>
      </c>
      <c r="EW113" s="21">
        <f>EXP(-LN(2)/25)*EW112+(1-EXP(-LN(2)/25))/(LN(2)/25)*Calculateur!ER113*Calculateur!ET113*VLOOKUP('Données projet'!$B$15,Paramètres!$A$1:$I$89,3,0)*0.475*44/12</f>
        <v>4.3615168676845242</v>
      </c>
      <c r="EX113" s="21">
        <f>EXP(-LN(2)/2)*EX112+(1-EXP(-LN(2)/2))/(LN(2)/2)*ER113*EU113*VLOOKUP('Données projet'!$B$15,Paramètres!$A$1:$I$89,3,0)*0.475*44/12</f>
        <v>7.5301147041157417E-14</v>
      </c>
      <c r="EY113" s="22">
        <f t="shared" si="75"/>
        <v>69.471562556327711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670.99999999999977</v>
      </c>
      <c r="FF113" s="17">
        <f>FE113*VLOOKUP('Données projet'!$B$16,Paramètres!$A$1:$I$89,3,0)*VLOOKUP('Données projet'!$B$16,Paramètres!$A$1:$I$89,5,0)</f>
        <v>314.02799999999991</v>
      </c>
      <c r="FG113" s="13">
        <f t="shared" si="101"/>
        <v>74.109403804428752</v>
      </c>
      <c r="FH113" s="20">
        <f t="shared" si="76"/>
        <v>676.00597829271317</v>
      </c>
      <c r="FI113" s="59">
        <f t="shared" si="77"/>
        <v>969.33931162604654</v>
      </c>
      <c r="FJ113" s="59">
        <f ca="1">AVERAGE(OFFSET($FI$3,0,0,'Données projet'!$E$16+1,1))-AVERAGE(OFFSET($H$3,0,0,'Données projet'!$E$16+1,1))</f>
        <v>304.29617570272939</v>
      </c>
      <c r="FK113" s="59">
        <f t="shared" si="102"/>
        <v>246.20695736161576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54.797589353179283</v>
      </c>
      <c r="FR113" s="21">
        <f>EXP(-LN(2)/25)*FR112+(1-EXP(-LN(2)/25))/(LN(2)/25)*Calculateur!FM113*Calculateur!FO113*VLOOKUP('Données projet'!$B$16,Paramètres!$A$1:$I$89,3,0)*0.475*44/12</f>
        <v>4.4533931121787012</v>
      </c>
      <c r="FS113" s="21">
        <f>EXP(-LN(2)/2)*FS112+(1-EXP(-LN(2)/2))/(LN(2)/2)*FM113*FP113*VLOOKUP('Données projet'!$B$16,Paramètres!$A$1:$I$89,3,0)*0.475*44/12</f>
        <v>3.5781279545039631E-12</v>
      </c>
      <c r="FT113" s="22">
        <f t="shared" si="78"/>
        <v>59.250982465361567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543.00000000000011</v>
      </c>
      <c r="GA113" s="17">
        <f>FZ113*VLOOKUP('Données projet'!$B$17,Paramètres!$A$1:$I$89,3,0)*VLOOKUP('Données projet'!$B$17,Paramètres!$A$1:$I$89,5,0)</f>
        <v>324.71400000000011</v>
      </c>
      <c r="GB113" s="13">
        <f t="shared" si="103"/>
        <v>76.333356682914101</v>
      </c>
      <c r="GC113" s="20">
        <f t="shared" si="79"/>
        <v>698.49081288940886</v>
      </c>
      <c r="GD113" s="59">
        <f t="shared" si="80"/>
        <v>991.82414622274223</v>
      </c>
      <c r="GE113" s="59">
        <f ca="1">AVERAGE(OFFSET($GD$3,0,0,'Données projet'!$E$17+1,1))-AVERAGE(OFFSET($H$3,0,0,'Données projet'!$E$17+1,1))</f>
        <v>333.16166938019586</v>
      </c>
      <c r="GF113" s="59">
        <f t="shared" si="104"/>
        <v>286.07945871455388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44.639434063684035</v>
      </c>
      <c r="GM113" s="21">
        <f>EXP(-LN(2)/25)*GM112+(1-EXP(-LN(2)/25))/(LN(2)/25)*Calculateur!GH113*Calculateur!GJ113*VLOOKUP('Données projet'!$B$17,Paramètres!$A$1:$I$89,3,0)*0.475*44/12</f>
        <v>3.5464859378646922</v>
      </c>
      <c r="GN113" s="21">
        <f>EXP(-LN(2)/2)*GN112+(1-EXP(-LN(2)/2))/(LN(2)/2)*GH113*GK113*VLOOKUP('Données projet'!$B$17,Paramètres!$A$1:$I$89,3,0)*0.475*44/12</f>
        <v>8.082323115750898E-13</v>
      </c>
      <c r="GO113" s="21">
        <f t="shared" si="81"/>
        <v>48.18592000154954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477.9999999999996</v>
      </c>
      <c r="GV113" s="17">
        <f>GU113*VLOOKUP('Données projet'!$B$18,Paramètres!$A$1:$I$89,3,0)*VLOOKUP('Données projet'!$B$18,Paramètres!$A$1:$I$89,5,0)</f>
        <v>285.84399999999977</v>
      </c>
      <c r="GW113" s="13">
        <f t="shared" si="105"/>
        <v>68.200525419065656</v>
      </c>
      <c r="GX113" s="20">
        <f t="shared" si="82"/>
        <v>616.62754843820551</v>
      </c>
      <c r="GY113" s="59">
        <f t="shared" si="83"/>
        <v>909.96088177153888</v>
      </c>
      <c r="GZ113" s="59">
        <f ca="1">AVERAGE(OFFSET($GY$3,0,0,'Données projet'!$E$18+1,1))-AVERAGE(OFFSET($H$3,0,0,'Données projet'!$E$18+1,1))</f>
        <v>288.41846134875794</v>
      </c>
      <c r="HA113" s="59">
        <f t="shared" si="106"/>
        <v>248.93951719818972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39.64471510128503</v>
      </c>
      <c r="HH113" s="21">
        <f>EXP(-LN(2)/25)*HH112+(1-EXP(-LN(2)/25))/(LN(2)/25)*Calculateur!HC113*Calculateur!HE113*VLOOKUP('Données projet'!$B$18,Paramètres!$A$1:$I$89,3,0)*0.475*44/12</f>
        <v>3.0398450895983062</v>
      </c>
      <c r="HI113" s="21">
        <f>EXP(-LN(2)/2)*HI112+(1-EXP(-LN(2)/2))/(LN(2)/2)*HC113*HF113*VLOOKUP('Données projet'!$B$18,Paramètres!$A$1:$I$89,3,0)*0.475*44/12</f>
        <v>4.4260340871969453E-13</v>
      </c>
      <c r="HJ113" s="22">
        <f t="shared" si="84"/>
        <v>42.684560190883779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821.82303552923008</v>
      </c>
      <c r="S114" s="59">
        <f ca="1">AVERAGE(OFFSET($R$3,0,0,'Données projet'!$E$9+1,1))-AVERAGE(OFFSET($H$3,0,0,'Données projet'!$E$9+1,1))</f>
        <v>269.64423257646359</v>
      </c>
      <c r="T114" s="59">
        <f t="shared" si="88"/>
        <v>161.0819079811821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73.437722919288404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73.437722919288404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401</v>
      </c>
      <c r="AJ114" s="13">
        <f>AI114*VLOOKUP('Données projet'!$B$10,Paramètres!$A$1:$I$89,3,0)*VLOOKUP('Données projet'!$B$10,Paramètres!$A$1:$I$89,5,0)</f>
        <v>250.22399999999999</v>
      </c>
      <c r="AK114" s="13">
        <f t="shared" si="89"/>
        <v>60.633904580527918</v>
      </c>
      <c r="AL114" s="20">
        <f t="shared" si="58"/>
        <v>541.41085047775289</v>
      </c>
      <c r="AM114" s="59">
        <f t="shared" si="59"/>
        <v>834.74418381108626</v>
      </c>
      <c r="AN114" s="59">
        <f ca="1">AVERAGE(OFFSET($AM$3,0,0,'Données projet'!$E$10+1,1))-AVERAGE(OFFSET($H$3,0,0,'Données projet'!$E$10+1,1))</f>
        <v>269.77739619445515</v>
      </c>
      <c r="AO114" s="59">
        <f t="shared" si="90"/>
        <v>347.56964743629885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27.890885768947406</v>
      </c>
      <c r="AV114" s="21">
        <f>EXP(-LN(2)/25)*AV113+(1-EXP(-LN(2)/25))/(LN(2)/25)*Calculateur!AQ114*Calculateur!AS114*VLOOKUP('Données projet'!$B$10,Paramètres!$A$1:$I$89,3,0)*0.475*44/12</f>
        <v>9.7102838736405879</v>
      </c>
      <c r="AW114" s="21">
        <f>EXP(-LN(2)/2)*AW113+(1-EXP(-LN(2)/2))/(LN(2)/2)*AQ114*AT114*VLOOKUP('Données projet'!$B$10,Paramètres!$A$1:$I$89,3,0)*0.475*44/12</f>
        <v>1.5973785511178308E-14</v>
      </c>
      <c r="AX114" s="21">
        <f t="shared" si="60"/>
        <v>37.601169642588005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739.99999999999966</v>
      </c>
      <c r="BE114" s="13">
        <f>BD114*VLOOKUP('Données projet'!$B$11,Paramètres!$A$1:$I$89,3,0)*VLOOKUP('Données projet'!$B$11,Paramètres!$A$1:$I$89,5,0)</f>
        <v>413.65999999999985</v>
      </c>
      <c r="BF114" s="13">
        <f t="shared" si="91"/>
        <v>94.540585122244352</v>
      </c>
      <c r="BG114" s="20">
        <f t="shared" si="61"/>
        <v>885.11601908790863</v>
      </c>
      <c r="BH114" s="59">
        <f t="shared" si="62"/>
        <v>1178.4493524212419</v>
      </c>
      <c r="BI114" s="59">
        <f ca="1">AVERAGE(OFFSET($BH$3,0,0,'Données projet'!$E$11+1,1))-AVERAGE(OFFSET($H$3,0,0,'Données projet'!$E$11+1,1))</f>
        <v>490.96084572840579</v>
      </c>
      <c r="BJ114" s="59">
        <f t="shared" si="92"/>
        <v>597.91658789908263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44.978967750816118</v>
      </c>
      <c r="BQ114" s="21">
        <f>EXP(-LN(2)/25)*BQ113+(1-EXP(-LN(2)/25))/(LN(2)/25)*Calculateur!BL114*Calculateur!BN114*VLOOKUP('Données projet'!$B$11,Paramètres!$A$1:$I$89,3,0)*0.475*44/12</f>
        <v>6.1157930809630505</v>
      </c>
      <c r="BR114" s="21">
        <f>EXP(-LN(2)/2)*BR113+(1-EXP(-LN(2)/2))/(LN(2)/2)*BL114*BO114*VLOOKUP('Données projet'!$B$11,Paramètres!$A$1:$I$89,3,0)*0.475*44/12</f>
        <v>5.4695424833645753E-13</v>
      </c>
      <c r="BS114" s="22">
        <f t="shared" si="63"/>
        <v>51.094760831779716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1062.9999999999995</v>
      </c>
      <c r="BZ114" s="13">
        <f>BY114*VLOOKUP('Données projet'!$B$12,Paramètres!$A$1:$I$89,3,0)*VLOOKUP('Données projet'!$B$12,Paramètres!$A$1:$I$89,5,0)</f>
        <v>483.66499999999979</v>
      </c>
      <c r="CA114" s="13">
        <f t="shared" si="93"/>
        <v>108.54647574863124</v>
      </c>
      <c r="CB114" s="20">
        <f t="shared" si="64"/>
        <v>1031.4349869288658</v>
      </c>
      <c r="CC114" s="59">
        <f t="shared" si="65"/>
        <v>1324.768320262199</v>
      </c>
      <c r="CD114" s="59">
        <f ca="1">AVERAGE(OFFSET($CC$3,0,0,'Données projet'!$E$12+1,1))-AVERAGE(OFFSET($H$3,0,0,'Données projet'!$E$12+1,1))</f>
        <v>516.24288578650703</v>
      </c>
      <c r="CE114" s="59">
        <f t="shared" si="94"/>
        <v>423.99471649102406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65.116162121113646</v>
      </c>
      <c r="CL114" s="21">
        <f>EXP(-LN(2)/25)*CL113+(1-EXP(-LN(2)/25))/(LN(2)/25)*Calculateur!CG114*Calculateur!CI114*VLOOKUP('Données projet'!$B$12,Paramètres!$A$1:$I$89,3,0)*0.475*44/12</f>
        <v>9.0151071809216692</v>
      </c>
      <c r="CM114" s="21">
        <f>EXP(-LN(2)/2)*CM113+(1-EXP(-LN(2)/2))/(LN(2)/2)*CG114*CJ114*VLOOKUP('Données projet'!$B$12,Paramètres!$A$1:$I$89,3,0)*0.475*44/12</f>
        <v>9.1511810640295515E-15</v>
      </c>
      <c r="CN114" s="22">
        <f t="shared" si="66"/>
        <v>74.131269302035335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856.99999999999955</v>
      </c>
      <c r="CU114" s="17">
        <f>CT114*VLOOKUP('Données projet'!$B$13,Paramètres!$A$1:$I$89,3,0)*VLOOKUP('Données projet'!$B$13,Paramètres!$A$1:$I$89,5,0)</f>
        <v>389.93499999999977</v>
      </c>
      <c r="CV114" s="13">
        <f t="shared" si="95"/>
        <v>89.733124312965614</v>
      </c>
      <c r="CW114" s="20">
        <f t="shared" si="67"/>
        <v>835.42198317841473</v>
      </c>
      <c r="CX114" s="59">
        <f t="shared" si="68"/>
        <v>1128.7553165117481</v>
      </c>
      <c r="CY114" s="59">
        <f ca="1">AVERAGE(OFFSET($CX$3,0,0,'Données projet'!$E$13+1,1))-AVERAGE(OFFSET($H$3,0,0,'Données projet'!$E$13+1,1))</f>
        <v>404.52284278475219</v>
      </c>
      <c r="CZ114" s="59">
        <f t="shared" si="96"/>
        <v>325.2594475455378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51.91350094788173</v>
      </c>
      <c r="DG114" s="21">
        <f>EXP(-LN(2)/25)*DG113+(1-EXP(-LN(2)/25))/(LN(2)/25)*Calculateur!DB114*Calculateur!DD114*VLOOKUP('Données projet'!$B$13,Paramètres!$A$1:$I$89,3,0)*0.475*44/12</f>
        <v>5.0409463562856924</v>
      </c>
      <c r="DH114" s="21">
        <f>EXP(-LN(2)/2)*DH113+(1-EXP(-LN(2)/2))/(LN(2)/2)*DB114*DE114*VLOOKUP('Données projet'!$B$13,Paramètres!$A$1:$I$89,3,0)*0.475*44/12</f>
        <v>6.1084939038117066E-13</v>
      </c>
      <c r="DI114" s="22">
        <f t="shared" si="69"/>
        <v>56.954447304168035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266.99999999999983</v>
      </c>
      <c r="DP114" s="17">
        <f>DO114*VLOOKUP('Données projet'!$B$14,Paramètres!$A$1:$I$89,3,0)*VLOOKUP('Données projet'!$B$14,Paramètres!$A$1:$I$89,5,0)</f>
        <v>287.39879999999982</v>
      </c>
      <c r="DQ114" s="13">
        <f t="shared" si="97"/>
        <v>68.528206713592894</v>
      </c>
      <c r="DR114" s="20">
        <f t="shared" si="70"/>
        <v>619.90620335950723</v>
      </c>
      <c r="DS114" s="59">
        <f t="shared" si="71"/>
        <v>913.2395366928406</v>
      </c>
      <c r="DT114" s="59">
        <f ca="1">AVERAGE(OFFSET($DS$3,0,0,'Données projet'!$E$14+1,1))-AVERAGE(OFFSET($H$3,0,0,'Données projet'!$E$14+1,1))</f>
        <v>317.76403063971492</v>
      </c>
      <c r="DU114" s="59">
        <f t="shared" si="98"/>
        <v>310.10458233575025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25.775216490003487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25.775216490003487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735.00000000000011</v>
      </c>
      <c r="EK114" s="17">
        <f>EJ114*VLOOKUP('Données projet'!$B$15,Paramètres!$A$1:$I$89,3,0)*VLOOKUP('Données projet'!$B$15,Paramètres!$A$1:$I$89,5,0)</f>
        <v>343.98</v>
      </c>
      <c r="EL114" s="13">
        <f t="shared" si="99"/>
        <v>80.321681832084693</v>
      </c>
      <c r="EM114" s="20">
        <f t="shared" si="73"/>
        <v>738.9920958575475</v>
      </c>
      <c r="EN114" s="59">
        <f t="shared" si="74"/>
        <v>1032.3254291908809</v>
      </c>
      <c r="EO114" s="59">
        <f ca="1">AVERAGE(OFFSET($EN$3,0,0,'Données projet'!$E$15+1,1))-AVERAGE(OFFSET($H$3,0,0,'Données projet'!$E$15+1,1))</f>
        <v>342.49944586217674</v>
      </c>
      <c r="EP114" s="59">
        <f t="shared" si="100"/>
        <v>282.29766600872563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63.833277405895338</v>
      </c>
      <c r="EW114" s="21">
        <f>EXP(-LN(2)/25)*EW113+(1-EXP(-LN(2)/25))/(LN(2)/25)*Calculateur!ER114*Calculateur!ET114*VLOOKUP('Données projet'!$B$15,Paramètres!$A$1:$I$89,3,0)*0.475*44/12</f>
        <v>4.2422509595754869</v>
      </c>
      <c r="EX114" s="21">
        <f>EXP(-LN(2)/2)*EX113+(1-EXP(-LN(2)/2))/(LN(2)/2)*ER114*EU114*VLOOKUP('Données projet'!$B$15,Paramètres!$A$1:$I$89,3,0)*0.475*44/12</f>
        <v>5.3245951703927739E-14</v>
      </c>
      <c r="EY114" s="22">
        <f t="shared" si="75"/>
        <v>68.075528365470888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670.99999999999977</v>
      </c>
      <c r="FF114" s="17">
        <f>FE114*VLOOKUP('Données projet'!$B$16,Paramètres!$A$1:$I$89,3,0)*VLOOKUP('Données projet'!$B$16,Paramètres!$A$1:$I$89,5,0)</f>
        <v>314.02799999999991</v>
      </c>
      <c r="FG114" s="13">
        <f t="shared" si="101"/>
        <v>74.109403804428752</v>
      </c>
      <c r="FH114" s="20">
        <f t="shared" si="76"/>
        <v>676.00597829271317</v>
      </c>
      <c r="FI114" s="59">
        <f t="shared" si="77"/>
        <v>969.33931162604654</v>
      </c>
      <c r="FJ114" s="59">
        <f ca="1">AVERAGE(OFFSET($FI$3,0,0,'Données projet'!$E$16+1,1))-AVERAGE(OFFSET($H$3,0,0,'Données projet'!$E$16+1,1))</f>
        <v>304.29617570272939</v>
      </c>
      <c r="FK114" s="59">
        <f t="shared" si="102"/>
        <v>246.20695736161576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53.723042049192671</v>
      </c>
      <c r="FR114" s="21">
        <f>EXP(-LN(2)/25)*FR113+(1-EXP(-LN(2)/25))/(LN(2)/25)*Calculateur!FM114*Calculateur!FO114*VLOOKUP('Données projet'!$B$16,Paramètres!$A$1:$I$89,3,0)*0.475*44/12</f>
        <v>4.3316148433324093</v>
      </c>
      <c r="FS114" s="21">
        <f>EXP(-LN(2)/2)*FS113+(1-EXP(-LN(2)/2))/(LN(2)/2)*FM114*FP114*VLOOKUP('Données projet'!$B$16,Paramètres!$A$1:$I$89,3,0)*0.475*44/12</f>
        <v>2.530118540582903E-12</v>
      </c>
      <c r="FT114" s="22">
        <f t="shared" si="78"/>
        <v>58.054656892527611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543.00000000000011</v>
      </c>
      <c r="GA114" s="17">
        <f>FZ114*VLOOKUP('Données projet'!$B$17,Paramètres!$A$1:$I$89,3,0)*VLOOKUP('Données projet'!$B$17,Paramètres!$A$1:$I$89,5,0)</f>
        <v>324.71400000000011</v>
      </c>
      <c r="GB114" s="13">
        <f t="shared" si="103"/>
        <v>76.333356682914101</v>
      </c>
      <c r="GC114" s="20">
        <f t="shared" si="79"/>
        <v>698.49081288940886</v>
      </c>
      <c r="GD114" s="59">
        <f t="shared" si="80"/>
        <v>991.82414622274223</v>
      </c>
      <c r="GE114" s="59">
        <f ca="1">AVERAGE(OFFSET($GD$3,0,0,'Données projet'!$E$17+1,1))-AVERAGE(OFFSET($H$3,0,0,'Données projet'!$E$17+1,1))</f>
        <v>333.16166938019586</v>
      </c>
      <c r="GF114" s="59">
        <f t="shared" si="104"/>
        <v>286.07945871455388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43.764081989061488</v>
      </c>
      <c r="GM114" s="21">
        <f>EXP(-LN(2)/25)*GM113+(1-EXP(-LN(2)/25))/(LN(2)/25)*Calculateur!GH114*Calculateur!GJ114*VLOOKUP('Données projet'!$B$17,Paramètres!$A$1:$I$89,3,0)*0.475*44/12</f>
        <v>3.4495070933921923</v>
      </c>
      <c r="GN114" s="21">
        <f>EXP(-LN(2)/2)*GN113+(1-EXP(-LN(2)/2))/(LN(2)/2)*GH114*GK114*VLOOKUP('Données projet'!$B$17,Paramètres!$A$1:$I$89,3,0)*0.475*44/12</f>
        <v>5.7150654828882452E-13</v>
      </c>
      <c r="GO114" s="21">
        <f t="shared" si="81"/>
        <v>47.213589082454249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477.9999999999996</v>
      </c>
      <c r="GV114" s="17">
        <f>GU114*VLOOKUP('Données projet'!$B$18,Paramètres!$A$1:$I$89,3,0)*VLOOKUP('Données projet'!$B$18,Paramètres!$A$1:$I$89,5,0)</f>
        <v>285.84399999999977</v>
      </c>
      <c r="GW114" s="13">
        <f t="shared" si="105"/>
        <v>68.200525419065656</v>
      </c>
      <c r="GX114" s="20">
        <f t="shared" si="82"/>
        <v>616.62754843820551</v>
      </c>
      <c r="GY114" s="59">
        <f t="shared" si="83"/>
        <v>909.96088177153888</v>
      </c>
      <c r="GZ114" s="59">
        <f ca="1">AVERAGE(OFFSET($GY$3,0,0,'Données projet'!$E$18+1,1))-AVERAGE(OFFSET($H$3,0,0,'Données projet'!$E$18+1,1))</f>
        <v>288.41846134875794</v>
      </c>
      <c r="HA114" s="59">
        <f t="shared" si="106"/>
        <v>248.93951719818972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38.867306419037376</v>
      </c>
      <c r="HH114" s="21">
        <f>EXP(-LN(2)/25)*HH113+(1-EXP(-LN(2)/25))/(LN(2)/25)*Calculateur!HC114*Calculateur!HE114*VLOOKUP('Données projet'!$B$18,Paramètres!$A$1:$I$89,3,0)*0.475*44/12</f>
        <v>2.9567203657647347</v>
      </c>
      <c r="HI114" s="21">
        <f>EXP(-LN(2)/2)*HI113+(1-EXP(-LN(2)/2))/(LN(2)/2)*HC114*HF114*VLOOKUP('Données projet'!$B$18,Paramètres!$A$1:$I$89,3,0)*0.475*44/12</f>
        <v>3.1296787168197713E-13</v>
      </c>
      <c r="HJ114" s="22">
        <f t="shared" si="84"/>
        <v>41.824026784802427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829.09611292828231</v>
      </c>
      <c r="S115" s="59">
        <f ca="1">AVERAGE(OFFSET($R$3,0,0,'Données projet'!$E$9+1,1))-AVERAGE(OFFSET($H$3,0,0,'Données projet'!$E$9+1,1))</f>
        <v>269.64423257646359</v>
      </c>
      <c r="T115" s="59">
        <f t="shared" si="88"/>
        <v>161.0819079811821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71.997653965429237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71.997653965429237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401</v>
      </c>
      <c r="AJ115" s="13">
        <f>AI115*VLOOKUP('Données projet'!$B$10,Paramètres!$A$1:$I$89,3,0)*VLOOKUP('Données projet'!$B$10,Paramètres!$A$1:$I$89,5,0)</f>
        <v>250.22399999999999</v>
      </c>
      <c r="AK115" s="13">
        <f t="shared" si="89"/>
        <v>60.633904580527918</v>
      </c>
      <c r="AL115" s="20">
        <f t="shared" si="58"/>
        <v>541.41085047775289</v>
      </c>
      <c r="AM115" s="59">
        <f t="shared" si="59"/>
        <v>834.74418381108626</v>
      </c>
      <c r="AN115" s="59">
        <f ca="1">AVERAGE(OFFSET($AM$3,0,0,'Données projet'!$E$10+1,1))-AVERAGE(OFFSET($H$3,0,0,'Données projet'!$E$10+1,1))</f>
        <v>269.77739619445515</v>
      </c>
      <c r="AO115" s="59">
        <f t="shared" si="90"/>
        <v>347.56964743629885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27.343962510778894</v>
      </c>
      <c r="AV115" s="21">
        <f>EXP(-LN(2)/25)*AV114+(1-EXP(-LN(2)/25))/(LN(2)/25)*Calculateur!AQ115*Calculateur!AS115*VLOOKUP('Données projet'!$B$10,Paramètres!$A$1:$I$89,3,0)*0.475*44/12</f>
        <v>9.4447556504742494</v>
      </c>
      <c r="AW115" s="21">
        <f>EXP(-LN(2)/2)*AW114+(1-EXP(-LN(2)/2))/(LN(2)/2)*AQ115*AT115*VLOOKUP('Données projet'!$B$10,Paramètres!$A$1:$I$89,3,0)*0.475*44/12</f>
        <v>1.1295172056173603E-14</v>
      </c>
      <c r="AX115" s="21">
        <f t="shared" si="60"/>
        <v>36.788718161253158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739.99999999999966</v>
      </c>
      <c r="BE115" s="13">
        <f>BD115*VLOOKUP('Données projet'!$B$11,Paramètres!$A$1:$I$89,3,0)*VLOOKUP('Données projet'!$B$11,Paramètres!$A$1:$I$89,5,0)</f>
        <v>413.65999999999985</v>
      </c>
      <c r="BF115" s="13">
        <f t="shared" si="91"/>
        <v>94.540585122244352</v>
      </c>
      <c r="BG115" s="20">
        <f t="shared" si="61"/>
        <v>885.11601908790863</v>
      </c>
      <c r="BH115" s="59">
        <f t="shared" si="62"/>
        <v>1178.4493524212419</v>
      </c>
      <c r="BI115" s="59">
        <f ca="1">AVERAGE(OFFSET($BH$3,0,0,'Données projet'!$E$11+1,1))-AVERAGE(OFFSET($H$3,0,0,'Données projet'!$E$11+1,1))</f>
        <v>490.96084572840579</v>
      </c>
      <c r="BJ115" s="59">
        <f t="shared" si="92"/>
        <v>597.91658789908263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44.096957627684013</v>
      </c>
      <c r="BQ115" s="21">
        <f>EXP(-LN(2)/25)*BQ114+(1-EXP(-LN(2)/25))/(LN(2)/25)*Calculateur!BL115*Calculateur!BN115*VLOOKUP('Données projet'!$B$11,Paramètres!$A$1:$I$89,3,0)*0.475*44/12</f>
        <v>5.9485563975485354</v>
      </c>
      <c r="BR115" s="21">
        <f>EXP(-LN(2)/2)*BR114+(1-EXP(-LN(2)/2))/(LN(2)/2)*BL115*BO115*VLOOKUP('Données projet'!$B$11,Paramètres!$A$1:$I$89,3,0)*0.475*44/12</f>
        <v>3.8675505799750006E-13</v>
      </c>
      <c r="BS115" s="22">
        <f t="shared" si="63"/>
        <v>50.045514025232933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1062.9999999999995</v>
      </c>
      <c r="BZ115" s="13">
        <f>BY115*VLOOKUP('Données projet'!$B$12,Paramètres!$A$1:$I$89,3,0)*VLOOKUP('Données projet'!$B$12,Paramètres!$A$1:$I$89,5,0)</f>
        <v>483.66499999999979</v>
      </c>
      <c r="CA115" s="13">
        <f t="shared" si="93"/>
        <v>108.54647574863124</v>
      </c>
      <c r="CB115" s="20">
        <f t="shared" si="64"/>
        <v>1031.4349869288658</v>
      </c>
      <c r="CC115" s="59">
        <f t="shared" si="65"/>
        <v>1324.768320262199</v>
      </c>
      <c r="CD115" s="59">
        <f ca="1">AVERAGE(OFFSET($CC$3,0,0,'Données projet'!$E$12+1,1))-AVERAGE(OFFSET($H$3,0,0,'Données projet'!$E$12+1,1))</f>
        <v>516.24288578650703</v>
      </c>
      <c r="CE115" s="59">
        <f t="shared" si="94"/>
        <v>423.99471649102406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63.83927389885578</v>
      </c>
      <c r="CL115" s="21">
        <f>EXP(-LN(2)/25)*CL114+(1-EXP(-LN(2)/25))/(LN(2)/25)*Calculateur!CG115*Calculateur!CI115*VLOOKUP('Données projet'!$B$12,Paramètres!$A$1:$I$89,3,0)*0.475*44/12</f>
        <v>8.7685886009754839</v>
      </c>
      <c r="CM115" s="21">
        <f>EXP(-LN(2)/2)*CM114+(1-EXP(-LN(2)/2))/(LN(2)/2)*CG115*CJ115*VLOOKUP('Données projet'!$B$12,Paramètres!$A$1:$I$89,3,0)*0.475*44/12</f>
        <v>6.4708621862412214E-15</v>
      </c>
      <c r="CN115" s="22">
        <f t="shared" si="66"/>
        <v>72.60786249983127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856.99999999999955</v>
      </c>
      <c r="CU115" s="17">
        <f>CT115*VLOOKUP('Données projet'!$B$13,Paramètres!$A$1:$I$89,3,0)*VLOOKUP('Données projet'!$B$13,Paramètres!$A$1:$I$89,5,0)</f>
        <v>389.93499999999977</v>
      </c>
      <c r="CV115" s="13">
        <f t="shared" si="95"/>
        <v>89.733124312965614</v>
      </c>
      <c r="CW115" s="20">
        <f t="shared" si="67"/>
        <v>835.42198317841473</v>
      </c>
      <c r="CX115" s="59">
        <f t="shared" si="68"/>
        <v>1128.7553165117481</v>
      </c>
      <c r="CY115" s="59">
        <f ca="1">AVERAGE(OFFSET($CX$3,0,0,'Données projet'!$E$13+1,1))-AVERAGE(OFFSET($H$3,0,0,'Données projet'!$E$13+1,1))</f>
        <v>404.52284278475219</v>
      </c>
      <c r="CZ115" s="59">
        <f t="shared" si="96"/>
        <v>325.2594475455378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50.895508858402778</v>
      </c>
      <c r="DG115" s="21">
        <f>EXP(-LN(2)/25)*DG114+(1-EXP(-LN(2)/25))/(LN(2)/25)*Calculateur!DB115*Calculateur!DD115*VLOOKUP('Données projet'!$B$13,Paramètres!$A$1:$I$89,3,0)*0.475*44/12</f>
        <v>4.9031014130812123</v>
      </c>
      <c r="DH115" s="21">
        <f>EXP(-LN(2)/2)*DH114+(1-EXP(-LN(2)/2))/(LN(2)/2)*DB115*DE115*VLOOKUP('Données projet'!$B$13,Paramètres!$A$1:$I$89,3,0)*0.475*44/12</f>
        <v>4.319357462221944E-13</v>
      </c>
      <c r="DI115" s="22">
        <f t="shared" si="69"/>
        <v>55.798610271484421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266.99999999999983</v>
      </c>
      <c r="DP115" s="17">
        <f>DO115*VLOOKUP('Données projet'!$B$14,Paramètres!$A$1:$I$89,3,0)*VLOOKUP('Données projet'!$B$14,Paramètres!$A$1:$I$89,5,0)</f>
        <v>287.39879999999982</v>
      </c>
      <c r="DQ115" s="13">
        <f t="shared" si="97"/>
        <v>68.528206713592894</v>
      </c>
      <c r="DR115" s="20">
        <f t="shared" si="70"/>
        <v>619.90620335950723</v>
      </c>
      <c r="DS115" s="59">
        <f t="shared" si="71"/>
        <v>913.2395366928406</v>
      </c>
      <c r="DT115" s="59">
        <f ca="1">AVERAGE(OFFSET($DS$3,0,0,'Données projet'!$E$14+1,1))-AVERAGE(OFFSET($H$3,0,0,'Données projet'!$E$14+1,1))</f>
        <v>317.76403063971492</v>
      </c>
      <c r="DU115" s="59">
        <f t="shared" si="98"/>
        <v>310.10458233575025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25.269780215964225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25.269780215964225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735.00000000000011</v>
      </c>
      <c r="EK115" s="17">
        <f>EJ115*VLOOKUP('Données projet'!$B$15,Paramètres!$A$1:$I$89,3,0)*VLOOKUP('Données projet'!$B$15,Paramètres!$A$1:$I$89,5,0)</f>
        <v>343.98</v>
      </c>
      <c r="EL115" s="13">
        <f t="shared" si="99"/>
        <v>80.321681832084693</v>
      </c>
      <c r="EM115" s="20">
        <f t="shared" si="73"/>
        <v>738.9920958575475</v>
      </c>
      <c r="EN115" s="59">
        <f t="shared" si="74"/>
        <v>1032.3254291908809</v>
      </c>
      <c r="EO115" s="59">
        <f ca="1">AVERAGE(OFFSET($EN$3,0,0,'Données projet'!$E$15+1,1))-AVERAGE(OFFSET($H$3,0,0,'Données projet'!$E$15+1,1))</f>
        <v>342.49944586217674</v>
      </c>
      <c r="EP115" s="59">
        <f t="shared" si="100"/>
        <v>282.29766600872563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62.58154577042049</v>
      </c>
      <c r="EW115" s="21">
        <f>EXP(-LN(2)/25)*EW114+(1-EXP(-LN(2)/25))/(LN(2)/25)*Calculateur!ER115*Calculateur!ET115*VLOOKUP('Données projet'!$B$15,Paramètres!$A$1:$I$89,3,0)*0.475*44/12</f>
        <v>4.1262463839956132</v>
      </c>
      <c r="EX115" s="21">
        <f>EXP(-LN(2)/2)*EX114+(1-EXP(-LN(2)/2))/(LN(2)/2)*ER115*EU115*VLOOKUP('Données projet'!$B$15,Paramètres!$A$1:$I$89,3,0)*0.475*44/12</f>
        <v>3.7650573520578708E-14</v>
      </c>
      <c r="EY115" s="22">
        <f t="shared" si="75"/>
        <v>66.70779215441614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670.99999999999977</v>
      </c>
      <c r="FF115" s="17">
        <f>FE115*VLOOKUP('Données projet'!$B$16,Paramètres!$A$1:$I$89,3,0)*VLOOKUP('Données projet'!$B$16,Paramètres!$A$1:$I$89,5,0)</f>
        <v>314.02799999999991</v>
      </c>
      <c r="FG115" s="13">
        <f t="shared" si="101"/>
        <v>74.109403804428752</v>
      </c>
      <c r="FH115" s="20">
        <f t="shared" si="76"/>
        <v>676.00597829271317</v>
      </c>
      <c r="FI115" s="59">
        <f t="shared" si="77"/>
        <v>969.33931162604654</v>
      </c>
      <c r="FJ115" s="59">
        <f ca="1">AVERAGE(OFFSET($FI$3,0,0,'Données projet'!$E$16+1,1))-AVERAGE(OFFSET($H$3,0,0,'Données projet'!$E$16+1,1))</f>
        <v>304.29617570272939</v>
      </c>
      <c r="FK115" s="59">
        <f t="shared" si="102"/>
        <v>246.20695736161576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52.669565962428102</v>
      </c>
      <c r="FR115" s="21">
        <f>EXP(-LN(2)/25)*FR114+(1-EXP(-LN(2)/25))/(LN(2)/25)*Calculateur!FM115*Calculateur!FO115*VLOOKUP('Données projet'!$B$16,Paramètres!$A$1:$I$89,3,0)*0.475*44/12</f>
        <v>4.2131666076517602</v>
      </c>
      <c r="FS115" s="21">
        <f>EXP(-LN(2)/2)*FS114+(1-EXP(-LN(2)/2))/(LN(2)/2)*FM115*FP115*VLOOKUP('Données projet'!$B$16,Paramètres!$A$1:$I$89,3,0)*0.475*44/12</f>
        <v>1.789063977251982E-12</v>
      </c>
      <c r="FT115" s="22">
        <f t="shared" si="78"/>
        <v>56.88273257008165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543.00000000000011</v>
      </c>
      <c r="GA115" s="17">
        <f>FZ115*VLOOKUP('Données projet'!$B$17,Paramètres!$A$1:$I$89,3,0)*VLOOKUP('Données projet'!$B$17,Paramètres!$A$1:$I$89,5,0)</f>
        <v>324.71400000000011</v>
      </c>
      <c r="GB115" s="13">
        <f t="shared" si="103"/>
        <v>76.333356682914101</v>
      </c>
      <c r="GC115" s="20">
        <f t="shared" si="79"/>
        <v>698.49081288940886</v>
      </c>
      <c r="GD115" s="59">
        <f t="shared" si="80"/>
        <v>991.82414622274223</v>
      </c>
      <c r="GE115" s="59">
        <f ca="1">AVERAGE(OFFSET($GD$3,0,0,'Données projet'!$E$17+1,1))-AVERAGE(OFFSET($H$3,0,0,'Données projet'!$E$17+1,1))</f>
        <v>333.16166938019586</v>
      </c>
      <c r="GF115" s="59">
        <f t="shared" si="104"/>
        <v>286.07945871455388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42.905895034710248</v>
      </c>
      <c r="GM115" s="21">
        <f>EXP(-LN(2)/25)*GM114+(1-EXP(-LN(2)/25))/(LN(2)/25)*Calculateur!GH115*Calculateur!GJ115*VLOOKUP('Données projet'!$B$17,Paramètres!$A$1:$I$89,3,0)*0.475*44/12</f>
        <v>3.3551801405216888</v>
      </c>
      <c r="GN115" s="21">
        <f>EXP(-LN(2)/2)*GN114+(1-EXP(-LN(2)/2))/(LN(2)/2)*GH115*GK115*VLOOKUP('Données projet'!$B$17,Paramètres!$A$1:$I$89,3,0)*0.475*44/12</f>
        <v>4.041161557875449E-13</v>
      </c>
      <c r="GO115" s="21">
        <f t="shared" si="81"/>
        <v>46.261075175232342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477.9999999999996</v>
      </c>
      <c r="GV115" s="17">
        <f>GU115*VLOOKUP('Données projet'!$B$18,Paramètres!$A$1:$I$89,3,0)*VLOOKUP('Données projet'!$B$18,Paramètres!$A$1:$I$89,5,0)</f>
        <v>285.84399999999977</v>
      </c>
      <c r="GW115" s="13">
        <f t="shared" si="105"/>
        <v>68.200525419065656</v>
      </c>
      <c r="GX115" s="20">
        <f t="shared" si="82"/>
        <v>616.62754843820551</v>
      </c>
      <c r="GY115" s="59">
        <f t="shared" si="83"/>
        <v>909.96088177153888</v>
      </c>
      <c r="GZ115" s="59">
        <f ca="1">AVERAGE(OFFSET($GY$3,0,0,'Données projet'!$E$18+1,1))-AVERAGE(OFFSET($H$3,0,0,'Données projet'!$E$18+1,1))</f>
        <v>288.41846134875794</v>
      </c>
      <c r="HA115" s="59">
        <f t="shared" si="106"/>
        <v>248.93951719818972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38.105142246876127</v>
      </c>
      <c r="HH115" s="21">
        <f>EXP(-LN(2)/25)*HH114+(1-EXP(-LN(2)/25))/(LN(2)/25)*Calculateur!HC115*Calculateur!HE115*VLOOKUP('Données projet'!$B$18,Paramètres!$A$1:$I$89,3,0)*0.475*44/12</f>
        <v>2.8758686918757319</v>
      </c>
      <c r="HI115" s="21">
        <f>EXP(-LN(2)/2)*HI114+(1-EXP(-LN(2)/2))/(LN(2)/2)*HC115*HF115*VLOOKUP('Données projet'!$B$18,Paramètres!$A$1:$I$89,3,0)*0.475*44/12</f>
        <v>2.2130170435984729E-13</v>
      </c>
      <c r="HJ115" s="22">
        <f t="shared" si="84"/>
        <v>40.981010938752078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836.36711482633996</v>
      </c>
      <c r="S116" s="59">
        <f ca="1">AVERAGE(OFFSET($R$3,0,0,'Données projet'!$E$9+1,1))-AVERAGE(OFFSET($H$3,0,0,'Données projet'!$E$9+1,1))</f>
        <v>269.64423257646359</v>
      </c>
      <c r="T116" s="59">
        <f t="shared" si="88"/>
        <v>161.0819079811821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70.585823885399918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70.585823885399918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401</v>
      </c>
      <c r="AJ116" s="13">
        <f>AI116*VLOOKUP('Données projet'!$B$10,Paramètres!$A$1:$I$89,3,0)*VLOOKUP('Données projet'!$B$10,Paramètres!$A$1:$I$89,5,0)</f>
        <v>250.22399999999999</v>
      </c>
      <c r="AK116" s="13">
        <f t="shared" si="89"/>
        <v>60.633904580527918</v>
      </c>
      <c r="AL116" s="20">
        <f t="shared" si="58"/>
        <v>541.41085047775289</v>
      </c>
      <c r="AM116" s="59">
        <f t="shared" si="59"/>
        <v>834.74418381108626</v>
      </c>
      <c r="AN116" s="59">
        <f ca="1">AVERAGE(OFFSET($AM$3,0,0,'Données projet'!$E$10+1,1))-AVERAGE(OFFSET($H$3,0,0,'Données projet'!$E$10+1,1))</f>
        <v>269.77739619445515</v>
      </c>
      <c r="AO116" s="59">
        <f t="shared" si="90"/>
        <v>347.56964743629885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26.807764084112819</v>
      </c>
      <c r="AV116" s="21">
        <f>EXP(-LN(2)/25)*AV115+(1-EXP(-LN(2)/25))/(LN(2)/25)*Calculateur!AQ116*Calculateur!AS116*VLOOKUP('Données projet'!$B$10,Paramètres!$A$1:$I$89,3,0)*0.475*44/12</f>
        <v>9.1864883105339175</v>
      </c>
      <c r="AW116" s="21">
        <f>EXP(-LN(2)/2)*AW115+(1-EXP(-LN(2)/2))/(LN(2)/2)*AQ116*AT116*VLOOKUP('Données projet'!$B$10,Paramètres!$A$1:$I$89,3,0)*0.475*44/12</f>
        <v>7.9868927555891539E-15</v>
      </c>
      <c r="AX116" s="21">
        <f t="shared" si="60"/>
        <v>35.994252394646743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739.99999999999966</v>
      </c>
      <c r="BE116" s="13">
        <f>BD116*VLOOKUP('Données projet'!$B$11,Paramètres!$A$1:$I$89,3,0)*VLOOKUP('Données projet'!$B$11,Paramètres!$A$1:$I$89,5,0)</f>
        <v>413.65999999999985</v>
      </c>
      <c r="BF116" s="13">
        <f t="shared" si="91"/>
        <v>94.540585122244352</v>
      </c>
      <c r="BG116" s="20">
        <f t="shared" si="61"/>
        <v>885.11601908790863</v>
      </c>
      <c r="BH116" s="59">
        <f t="shared" si="62"/>
        <v>1178.4493524212419</v>
      </c>
      <c r="BI116" s="59">
        <f ca="1">AVERAGE(OFFSET($BH$3,0,0,'Données projet'!$E$11+1,1))-AVERAGE(OFFSET($H$3,0,0,'Données projet'!$E$11+1,1))</f>
        <v>490.96084572840579</v>
      </c>
      <c r="BJ116" s="59">
        <f t="shared" si="92"/>
        <v>597.91658789908263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43.232243185093473</v>
      </c>
      <c r="BQ116" s="21">
        <f>EXP(-LN(2)/25)*BQ115+(1-EXP(-LN(2)/25))/(LN(2)/25)*Calculateur!BL116*Calculateur!BN116*VLOOKUP('Données projet'!$B$11,Paramètres!$A$1:$I$89,3,0)*0.475*44/12</f>
        <v>5.785892810036585</v>
      </c>
      <c r="BR116" s="21">
        <f>EXP(-LN(2)/2)*BR115+(1-EXP(-LN(2)/2))/(LN(2)/2)*BL116*BO116*VLOOKUP('Données projet'!$B$11,Paramètres!$A$1:$I$89,3,0)*0.475*44/12</f>
        <v>2.7347712416822877E-13</v>
      </c>
      <c r="BS116" s="22">
        <f t="shared" si="63"/>
        <v>49.018135995130329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1062.9999999999995</v>
      </c>
      <c r="BZ116" s="13">
        <f>BY116*VLOOKUP('Données projet'!$B$12,Paramètres!$A$1:$I$89,3,0)*VLOOKUP('Données projet'!$B$12,Paramètres!$A$1:$I$89,5,0)</f>
        <v>483.66499999999979</v>
      </c>
      <c r="CA116" s="13">
        <f t="shared" si="93"/>
        <v>108.54647574863124</v>
      </c>
      <c r="CB116" s="20">
        <f t="shared" si="64"/>
        <v>1031.4349869288658</v>
      </c>
      <c r="CC116" s="59">
        <f t="shared" si="65"/>
        <v>1324.768320262199</v>
      </c>
      <c r="CD116" s="59">
        <f ca="1">AVERAGE(OFFSET($CC$3,0,0,'Données projet'!$E$12+1,1))-AVERAGE(OFFSET($H$3,0,0,'Données projet'!$E$12+1,1))</f>
        <v>516.24288578650703</v>
      </c>
      <c r="CE116" s="59">
        <f t="shared" si="94"/>
        <v>423.99471649102406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62.587424675811477</v>
      </c>
      <c r="CL116" s="21">
        <f>EXP(-LN(2)/25)*CL115+(1-EXP(-LN(2)/25))/(LN(2)/25)*Calculateur!CG116*Calculateur!CI116*VLOOKUP('Données projet'!$B$12,Paramètres!$A$1:$I$89,3,0)*0.475*44/12</f>
        <v>8.5288110845617755</v>
      </c>
      <c r="CM116" s="21">
        <f>EXP(-LN(2)/2)*CM115+(1-EXP(-LN(2)/2))/(LN(2)/2)*CG116*CJ116*VLOOKUP('Données projet'!$B$12,Paramètres!$A$1:$I$89,3,0)*0.475*44/12</f>
        <v>4.5755905320147758E-15</v>
      </c>
      <c r="CN116" s="22">
        <f t="shared" si="66"/>
        <v>71.116235760373257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856.99999999999955</v>
      </c>
      <c r="CU116" s="17">
        <f>CT116*VLOOKUP('Données projet'!$B$13,Paramètres!$A$1:$I$89,3,0)*VLOOKUP('Données projet'!$B$13,Paramètres!$A$1:$I$89,5,0)</f>
        <v>389.93499999999977</v>
      </c>
      <c r="CV116" s="13">
        <f t="shared" si="95"/>
        <v>89.733124312965614</v>
      </c>
      <c r="CW116" s="20">
        <f t="shared" si="67"/>
        <v>835.42198317841473</v>
      </c>
      <c r="CX116" s="59">
        <f t="shared" si="68"/>
        <v>1128.7553165117481</v>
      </c>
      <c r="CY116" s="59">
        <f ca="1">AVERAGE(OFFSET($CX$3,0,0,'Données projet'!$E$13+1,1))-AVERAGE(OFFSET($H$3,0,0,'Données projet'!$E$13+1,1))</f>
        <v>404.52284278475219</v>
      </c>
      <c r="CZ116" s="59">
        <f t="shared" si="96"/>
        <v>325.2594475455378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49.897478972884642</v>
      </c>
      <c r="DG116" s="21">
        <f>EXP(-LN(2)/25)*DG115+(1-EXP(-LN(2)/25))/(LN(2)/25)*Calculateur!DB116*Calculateur!DD116*VLOOKUP('Données projet'!$B$13,Paramètres!$A$1:$I$89,3,0)*0.475*44/12</f>
        <v>4.769025847097609</v>
      </c>
      <c r="DH116" s="21">
        <f>EXP(-LN(2)/2)*DH115+(1-EXP(-LN(2)/2))/(LN(2)/2)*DB116*DE116*VLOOKUP('Données projet'!$B$13,Paramètres!$A$1:$I$89,3,0)*0.475*44/12</f>
        <v>3.0542469519058533E-13</v>
      </c>
      <c r="DI116" s="22">
        <f t="shared" si="69"/>
        <v>54.666504819982556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266.99999999999983</v>
      </c>
      <c r="DP116" s="17">
        <f>DO116*VLOOKUP('Données projet'!$B$14,Paramètres!$A$1:$I$89,3,0)*VLOOKUP('Données projet'!$B$14,Paramètres!$A$1:$I$89,5,0)</f>
        <v>287.39879999999982</v>
      </c>
      <c r="DQ116" s="13">
        <f t="shared" si="97"/>
        <v>68.528206713592894</v>
      </c>
      <c r="DR116" s="20">
        <f t="shared" si="70"/>
        <v>619.90620335950723</v>
      </c>
      <c r="DS116" s="59">
        <f t="shared" si="71"/>
        <v>913.2395366928406</v>
      </c>
      <c r="DT116" s="59">
        <f ca="1">AVERAGE(OFFSET($DS$3,0,0,'Données projet'!$E$14+1,1))-AVERAGE(OFFSET($H$3,0,0,'Données projet'!$E$14+1,1))</f>
        <v>317.76403063971492</v>
      </c>
      <c r="DU116" s="59">
        <f t="shared" si="98"/>
        <v>310.10458233575025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24.774255238973186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24.774255238973186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735.00000000000011</v>
      </c>
      <c r="EK116" s="17">
        <f>EJ116*VLOOKUP('Données projet'!$B$15,Paramètres!$A$1:$I$89,3,0)*VLOOKUP('Données projet'!$B$15,Paramètres!$A$1:$I$89,5,0)</f>
        <v>343.98</v>
      </c>
      <c r="EL116" s="13">
        <f t="shared" si="99"/>
        <v>80.321681832084693</v>
      </c>
      <c r="EM116" s="20">
        <f t="shared" si="73"/>
        <v>738.9920958575475</v>
      </c>
      <c r="EN116" s="59">
        <f t="shared" si="74"/>
        <v>1032.3254291908809</v>
      </c>
      <c r="EO116" s="59">
        <f ca="1">AVERAGE(OFFSET($EN$3,0,0,'Données projet'!$E$15+1,1))-AVERAGE(OFFSET($H$3,0,0,'Données projet'!$E$15+1,1))</f>
        <v>342.49944586217674</v>
      </c>
      <c r="EP116" s="59">
        <f t="shared" si="100"/>
        <v>282.29766600872563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61.354359828836394</v>
      </c>
      <c r="EW116" s="21">
        <f>EXP(-LN(2)/25)*EW115+(1-EXP(-LN(2)/25))/(LN(2)/25)*Calculateur!ER116*Calculateur!ET116*VLOOKUP('Données projet'!$B$15,Paramètres!$A$1:$I$89,3,0)*0.475*44/12</f>
        <v>4.0134139596353862</v>
      </c>
      <c r="EX116" s="21">
        <f>EXP(-LN(2)/2)*EX115+(1-EXP(-LN(2)/2))/(LN(2)/2)*ER116*EU116*VLOOKUP('Données projet'!$B$15,Paramètres!$A$1:$I$89,3,0)*0.475*44/12</f>
        <v>2.6622975851963869E-14</v>
      </c>
      <c r="EY116" s="22">
        <f t="shared" si="75"/>
        <v>65.367773788471808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670.99999999999977</v>
      </c>
      <c r="FF116" s="17">
        <f>FE116*VLOOKUP('Données projet'!$B$16,Paramètres!$A$1:$I$89,3,0)*VLOOKUP('Données projet'!$B$16,Paramètres!$A$1:$I$89,5,0)</f>
        <v>314.02799999999991</v>
      </c>
      <c r="FG116" s="13">
        <f t="shared" si="101"/>
        <v>74.109403804428752</v>
      </c>
      <c r="FH116" s="20">
        <f t="shared" si="76"/>
        <v>676.00597829271317</v>
      </c>
      <c r="FI116" s="59">
        <f t="shared" si="77"/>
        <v>969.33931162604654</v>
      </c>
      <c r="FJ116" s="59">
        <f ca="1">AVERAGE(OFFSET($FI$3,0,0,'Données projet'!$E$16+1,1))-AVERAGE(OFFSET($H$3,0,0,'Données projet'!$E$16+1,1))</f>
        <v>304.29617570272939</v>
      </c>
      <c r="FK116" s="59">
        <f t="shared" si="102"/>
        <v>246.20695736161576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51.636747899168014</v>
      </c>
      <c r="FR116" s="21">
        <f>EXP(-LN(2)/25)*FR115+(1-EXP(-LN(2)/25))/(LN(2)/25)*Calculateur!FM116*Calculateur!FO116*VLOOKUP('Données projet'!$B$16,Paramètres!$A$1:$I$89,3,0)*0.475*44/12</f>
        <v>4.09795734520472</v>
      </c>
      <c r="FS116" s="21">
        <f>EXP(-LN(2)/2)*FS115+(1-EXP(-LN(2)/2))/(LN(2)/2)*FM116*FP116*VLOOKUP('Données projet'!$B$16,Paramètres!$A$1:$I$89,3,0)*0.475*44/12</f>
        <v>1.2650592702914517E-12</v>
      </c>
      <c r="FT116" s="22">
        <f t="shared" si="78"/>
        <v>55.734705244373998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543.00000000000011</v>
      </c>
      <c r="GA116" s="17">
        <f>FZ116*VLOOKUP('Données projet'!$B$17,Paramètres!$A$1:$I$89,3,0)*VLOOKUP('Données projet'!$B$17,Paramètres!$A$1:$I$89,5,0)</f>
        <v>324.71400000000011</v>
      </c>
      <c r="GB116" s="13">
        <f t="shared" si="103"/>
        <v>76.333356682914101</v>
      </c>
      <c r="GC116" s="20">
        <f t="shared" si="79"/>
        <v>698.49081288940886</v>
      </c>
      <c r="GD116" s="59">
        <f t="shared" si="80"/>
        <v>991.82414622274223</v>
      </c>
      <c r="GE116" s="59">
        <f ca="1">AVERAGE(OFFSET($GD$3,0,0,'Données projet'!$E$17+1,1))-AVERAGE(OFFSET($H$3,0,0,'Données projet'!$E$17+1,1))</f>
        <v>333.16166938019586</v>
      </c>
      <c r="GF116" s="59">
        <f t="shared" si="104"/>
        <v>286.07945871455388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42.064536603091476</v>
      </c>
      <c r="GM116" s="21">
        <f>EXP(-LN(2)/25)*GM115+(1-EXP(-LN(2)/25))/(LN(2)/25)*Calculateur!GH116*Calculateur!GJ116*VLOOKUP('Données projet'!$B$17,Paramètres!$A$1:$I$89,3,0)*0.475*44/12</f>
        <v>3.2634325631378678</v>
      </c>
      <c r="GN116" s="21">
        <f>EXP(-LN(2)/2)*GN115+(1-EXP(-LN(2)/2))/(LN(2)/2)*GH116*GK116*VLOOKUP('Données projet'!$B$17,Paramètres!$A$1:$I$89,3,0)*0.475*44/12</f>
        <v>2.8575327414441226E-13</v>
      </c>
      <c r="GO116" s="21">
        <f t="shared" si="81"/>
        <v>45.327969166229629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477.9999999999996</v>
      </c>
      <c r="GV116" s="17">
        <f>GU116*VLOOKUP('Données projet'!$B$18,Paramètres!$A$1:$I$89,3,0)*VLOOKUP('Données projet'!$B$18,Paramètres!$A$1:$I$89,5,0)</f>
        <v>285.84399999999977</v>
      </c>
      <c r="GW116" s="13">
        <f t="shared" si="105"/>
        <v>68.200525419065656</v>
      </c>
      <c r="GX116" s="20">
        <f t="shared" si="82"/>
        <v>616.62754843820551</v>
      </c>
      <c r="GY116" s="59">
        <f t="shared" si="83"/>
        <v>909.96088177153888</v>
      </c>
      <c r="GZ116" s="59">
        <f ca="1">AVERAGE(OFFSET($GY$3,0,0,'Données projet'!$E$18+1,1))-AVERAGE(OFFSET($H$3,0,0,'Données projet'!$E$18+1,1))</f>
        <v>288.41846134875794</v>
      </c>
      <c r="HA116" s="59">
        <f t="shared" si="106"/>
        <v>248.93951719818972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37.357923649256719</v>
      </c>
      <c r="HH116" s="21">
        <f>EXP(-LN(2)/25)*HH115+(1-EXP(-LN(2)/25))/(LN(2)/25)*Calculateur!HC116*Calculateur!HE116*VLOOKUP('Données projet'!$B$18,Paramètres!$A$1:$I$89,3,0)*0.475*44/12</f>
        <v>2.7972279112610283</v>
      </c>
      <c r="HI116" s="21">
        <f>EXP(-LN(2)/2)*HI115+(1-EXP(-LN(2)/2))/(LN(2)/2)*HC116*HF116*VLOOKUP('Données projet'!$B$18,Paramètres!$A$1:$I$89,3,0)*0.475*44/12</f>
        <v>1.5648393584098859E-13</v>
      </c>
      <c r="HJ116" s="22">
        <f t="shared" si="84"/>
        <v>40.155151560517901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843.63607294105645</v>
      </c>
      <c r="S117" s="59">
        <f ca="1">AVERAGE(OFFSET($R$3,0,0,'Données projet'!$E$9+1,1))-AVERAGE(OFFSET($H$3,0,0,'Données projet'!$E$9+1,1))</f>
        <v>269.64423257646359</v>
      </c>
      <c r="T117" s="59">
        <f t="shared" si="88"/>
        <v>161.0819079811821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69.201678932108649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69.201678932108649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401</v>
      </c>
      <c r="AJ117" s="13">
        <f>AI117*VLOOKUP('Données projet'!$B$10,Paramètres!$A$1:$I$89,3,0)*VLOOKUP('Données projet'!$B$10,Paramètres!$A$1:$I$89,5,0)</f>
        <v>250.22399999999999</v>
      </c>
      <c r="AK117" s="13">
        <f t="shared" si="89"/>
        <v>60.633904580527918</v>
      </c>
      <c r="AL117" s="20">
        <f t="shared" si="58"/>
        <v>541.41085047775289</v>
      </c>
      <c r="AM117" s="59">
        <f t="shared" si="59"/>
        <v>834.74418381108626</v>
      </c>
      <c r="AN117" s="59">
        <f ca="1">AVERAGE(OFFSET($AM$3,0,0,'Données projet'!$E$10+1,1))-AVERAGE(OFFSET($H$3,0,0,'Données projet'!$E$10+1,1))</f>
        <v>269.77739619445515</v>
      </c>
      <c r="AO117" s="59">
        <f t="shared" si="90"/>
        <v>347.56964743629885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26.28208018154492</v>
      </c>
      <c r="AV117" s="21">
        <f>EXP(-LN(2)/25)*AV116+(1-EXP(-LN(2)/25))/(LN(2)/25)*Calculateur!AQ117*Calculateur!AS117*VLOOKUP('Données projet'!$B$10,Paramètres!$A$1:$I$89,3,0)*0.475*44/12</f>
        <v>8.9352833045859441</v>
      </c>
      <c r="AW117" s="21">
        <f>EXP(-LN(2)/2)*AW116+(1-EXP(-LN(2)/2))/(LN(2)/2)*AQ117*AT117*VLOOKUP('Données projet'!$B$10,Paramètres!$A$1:$I$89,3,0)*0.475*44/12</f>
        <v>5.6475860280868015E-15</v>
      </c>
      <c r="AX117" s="21">
        <f t="shared" si="60"/>
        <v>35.217363486130871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739.99999999999966</v>
      </c>
      <c r="BE117" s="13">
        <f>BD117*VLOOKUP('Données projet'!$B$11,Paramètres!$A$1:$I$89,3,0)*VLOOKUP('Données projet'!$B$11,Paramètres!$A$1:$I$89,5,0)</f>
        <v>413.65999999999985</v>
      </c>
      <c r="BF117" s="13">
        <f t="shared" si="91"/>
        <v>94.540585122244352</v>
      </c>
      <c r="BG117" s="20">
        <f t="shared" si="61"/>
        <v>885.11601908790863</v>
      </c>
      <c r="BH117" s="59">
        <f t="shared" si="62"/>
        <v>1178.4493524212419</v>
      </c>
      <c r="BI117" s="59">
        <f ca="1">AVERAGE(OFFSET($BH$3,0,0,'Données projet'!$E$11+1,1))-AVERAGE(OFFSET($H$3,0,0,'Données projet'!$E$11+1,1))</f>
        <v>490.96084572840579</v>
      </c>
      <c r="BJ117" s="59">
        <f t="shared" si="92"/>
        <v>597.91658789908263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42.384485265298402</v>
      </c>
      <c r="BQ117" s="21">
        <f>EXP(-LN(2)/25)*BQ116+(1-EXP(-LN(2)/25))/(LN(2)/25)*Calculateur!BL117*Calculateur!BN117*VLOOKUP('Données projet'!$B$11,Paramètres!$A$1:$I$89,3,0)*0.475*44/12</f>
        <v>5.6276772668792558</v>
      </c>
      <c r="BR117" s="21">
        <f>EXP(-LN(2)/2)*BR116+(1-EXP(-LN(2)/2))/(LN(2)/2)*BL117*BO117*VLOOKUP('Données projet'!$B$11,Paramètres!$A$1:$I$89,3,0)*0.475*44/12</f>
        <v>1.9337752899875003E-13</v>
      </c>
      <c r="BS117" s="22">
        <f t="shared" si="63"/>
        <v>48.012162532177847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1062.9999999999995</v>
      </c>
      <c r="BZ117" s="13">
        <f>BY117*VLOOKUP('Données projet'!$B$12,Paramètres!$A$1:$I$89,3,0)*VLOOKUP('Données projet'!$B$12,Paramètres!$A$1:$I$89,5,0)</f>
        <v>483.66499999999979</v>
      </c>
      <c r="CA117" s="13">
        <f t="shared" si="93"/>
        <v>108.54647574863124</v>
      </c>
      <c r="CB117" s="20">
        <f t="shared" si="64"/>
        <v>1031.4349869288658</v>
      </c>
      <c r="CC117" s="59">
        <f t="shared" si="65"/>
        <v>1324.768320262199</v>
      </c>
      <c r="CD117" s="59">
        <f ca="1">AVERAGE(OFFSET($CC$3,0,0,'Données projet'!$E$12+1,1))-AVERAGE(OFFSET($H$3,0,0,'Données projet'!$E$12+1,1))</f>
        <v>516.24288578650703</v>
      </c>
      <c r="CE117" s="59">
        <f t="shared" si="94"/>
        <v>423.99471649102406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61.36012345247844</v>
      </c>
      <c r="CL117" s="21">
        <f>EXP(-LN(2)/25)*CL116+(1-EXP(-LN(2)/25))/(LN(2)/25)*Calculateur!CG117*Calculateur!CI117*VLOOKUP('Données projet'!$B$12,Paramètres!$A$1:$I$89,3,0)*0.475*44/12</f>
        <v>8.2955902969437521</v>
      </c>
      <c r="CM117" s="21">
        <f>EXP(-LN(2)/2)*CM116+(1-EXP(-LN(2)/2))/(LN(2)/2)*CG117*CJ117*VLOOKUP('Données projet'!$B$12,Paramètres!$A$1:$I$89,3,0)*0.475*44/12</f>
        <v>3.2354310931206107E-15</v>
      </c>
      <c r="CN117" s="22">
        <f t="shared" si="66"/>
        <v>69.655713749422191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856.99999999999955</v>
      </c>
      <c r="CU117" s="17">
        <f>CT117*VLOOKUP('Données projet'!$B$13,Paramètres!$A$1:$I$89,3,0)*VLOOKUP('Données projet'!$B$13,Paramètres!$A$1:$I$89,5,0)</f>
        <v>389.93499999999977</v>
      </c>
      <c r="CV117" s="13">
        <f t="shared" si="95"/>
        <v>89.733124312965614</v>
      </c>
      <c r="CW117" s="20">
        <f t="shared" si="67"/>
        <v>835.42198317841473</v>
      </c>
      <c r="CX117" s="59">
        <f t="shared" si="68"/>
        <v>1128.7553165117481</v>
      </c>
      <c r="CY117" s="59">
        <f ca="1">AVERAGE(OFFSET($CX$3,0,0,'Données projet'!$E$13+1,1))-AVERAGE(OFFSET($H$3,0,0,'Données projet'!$E$13+1,1))</f>
        <v>404.52284278475219</v>
      </c>
      <c r="CZ117" s="59">
        <f t="shared" si="96"/>
        <v>325.2594475455378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48.919019844683397</v>
      </c>
      <c r="DG117" s="21">
        <f>EXP(-LN(2)/25)*DG116+(1-EXP(-LN(2)/25))/(LN(2)/25)*Calculateur!DB117*Calculateur!DD117*VLOOKUP('Données projet'!$B$13,Paramètres!$A$1:$I$89,3,0)*0.475*44/12</f>
        <v>4.638616584516555</v>
      </c>
      <c r="DH117" s="21">
        <f>EXP(-LN(2)/2)*DH116+(1-EXP(-LN(2)/2))/(LN(2)/2)*DB117*DE117*VLOOKUP('Données projet'!$B$13,Paramètres!$A$1:$I$89,3,0)*0.475*44/12</f>
        <v>2.159678731110972E-13</v>
      </c>
      <c r="DI117" s="22">
        <f t="shared" si="69"/>
        <v>53.557636429200166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266.99999999999983</v>
      </c>
      <c r="DP117" s="17">
        <f>DO117*VLOOKUP('Données projet'!$B$14,Paramètres!$A$1:$I$89,3,0)*VLOOKUP('Données projet'!$B$14,Paramètres!$A$1:$I$89,5,0)</f>
        <v>287.39879999999982</v>
      </c>
      <c r="DQ117" s="13">
        <f t="shared" si="97"/>
        <v>68.528206713592894</v>
      </c>
      <c r="DR117" s="20">
        <f t="shared" si="70"/>
        <v>619.90620335950723</v>
      </c>
      <c r="DS117" s="59">
        <f t="shared" si="71"/>
        <v>913.2395366928406</v>
      </c>
      <c r="DT117" s="59">
        <f ca="1">AVERAGE(OFFSET($DS$3,0,0,'Données projet'!$E$14+1,1))-AVERAGE(OFFSET($H$3,0,0,'Données projet'!$E$14+1,1))</f>
        <v>317.76403063971492</v>
      </c>
      <c r="DU117" s="59">
        <f t="shared" si="98"/>
        <v>310.10458233575025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24.28844720454055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24.28844720454055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735.00000000000011</v>
      </c>
      <c r="EK117" s="17">
        <f>EJ117*VLOOKUP('Données projet'!$B$15,Paramètres!$A$1:$I$89,3,0)*VLOOKUP('Données projet'!$B$15,Paramètres!$A$1:$I$89,5,0)</f>
        <v>343.98</v>
      </c>
      <c r="EL117" s="13">
        <f t="shared" si="99"/>
        <v>80.321681832084693</v>
      </c>
      <c r="EM117" s="20">
        <f t="shared" si="73"/>
        <v>738.9920958575475</v>
      </c>
      <c r="EN117" s="59">
        <f t="shared" si="74"/>
        <v>1032.3254291908809</v>
      </c>
      <c r="EO117" s="59">
        <f ca="1">AVERAGE(OFFSET($EN$3,0,0,'Données projet'!$E$15+1,1))-AVERAGE(OFFSET($H$3,0,0,'Données projet'!$E$15+1,1))</f>
        <v>342.49944586217674</v>
      </c>
      <c r="EP117" s="59">
        <f t="shared" si="100"/>
        <v>282.29766600872563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60.151238255057244</v>
      </c>
      <c r="EW117" s="21">
        <f>EXP(-LN(2)/25)*EW116+(1-EXP(-LN(2)/25))/(LN(2)/25)*Calculateur!ER117*Calculateur!ET117*VLOOKUP('Données projet'!$B$15,Paramètres!$A$1:$I$89,3,0)*0.475*44/12</f>
        <v>3.903666943852889</v>
      </c>
      <c r="EX117" s="21">
        <f>EXP(-LN(2)/2)*EX116+(1-EXP(-LN(2)/2))/(LN(2)/2)*ER117*EU117*VLOOKUP('Données projet'!$B$15,Paramètres!$A$1:$I$89,3,0)*0.475*44/12</f>
        <v>1.8825286760289354E-14</v>
      </c>
      <c r="EY117" s="22">
        <f t="shared" si="75"/>
        <v>64.054905198910149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670.99999999999977</v>
      </c>
      <c r="FF117" s="17">
        <f>FE117*VLOOKUP('Données projet'!$B$16,Paramètres!$A$1:$I$89,3,0)*VLOOKUP('Données projet'!$B$16,Paramètres!$A$1:$I$89,5,0)</f>
        <v>314.02799999999991</v>
      </c>
      <c r="FG117" s="13">
        <f t="shared" si="101"/>
        <v>74.109403804428752</v>
      </c>
      <c r="FH117" s="20">
        <f t="shared" si="76"/>
        <v>676.00597829271317</v>
      </c>
      <c r="FI117" s="59">
        <f t="shared" si="77"/>
        <v>969.33931162604654</v>
      </c>
      <c r="FJ117" s="59">
        <f ca="1">AVERAGE(OFFSET($FI$3,0,0,'Données projet'!$E$16+1,1))-AVERAGE(OFFSET($H$3,0,0,'Données projet'!$E$16+1,1))</f>
        <v>304.29617570272939</v>
      </c>
      <c r="FK117" s="59">
        <f t="shared" si="102"/>
        <v>246.20695736161576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50.624182768171643</v>
      </c>
      <c r="FR117" s="21">
        <f>EXP(-LN(2)/25)*FR116+(1-EXP(-LN(2)/25))/(LN(2)/25)*Calculateur!FM117*Calculateur!FO117*VLOOKUP('Données projet'!$B$16,Paramètres!$A$1:$I$89,3,0)*0.475*44/12</f>
        <v>3.9858984860978861</v>
      </c>
      <c r="FS117" s="21">
        <f>EXP(-LN(2)/2)*FS116+(1-EXP(-LN(2)/2))/(LN(2)/2)*FM117*FP117*VLOOKUP('Données projet'!$B$16,Paramètres!$A$1:$I$89,3,0)*0.475*44/12</f>
        <v>8.9453198862599109E-13</v>
      </c>
      <c r="FT117" s="22">
        <f t="shared" si="78"/>
        <v>54.610081254270426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543.00000000000011</v>
      </c>
      <c r="GA117" s="17">
        <f>FZ117*VLOOKUP('Données projet'!$B$17,Paramètres!$A$1:$I$89,3,0)*VLOOKUP('Données projet'!$B$17,Paramètres!$A$1:$I$89,5,0)</f>
        <v>324.71400000000011</v>
      </c>
      <c r="GB117" s="13">
        <f t="shared" si="103"/>
        <v>76.333356682914101</v>
      </c>
      <c r="GC117" s="20">
        <f t="shared" si="79"/>
        <v>698.49081288940886</v>
      </c>
      <c r="GD117" s="59">
        <f t="shared" si="80"/>
        <v>991.82414622274223</v>
      </c>
      <c r="GE117" s="59">
        <f ca="1">AVERAGE(OFFSET($GD$3,0,0,'Données projet'!$E$17+1,1))-AVERAGE(OFFSET($H$3,0,0,'Données projet'!$E$17+1,1))</f>
        <v>333.16166938019586</v>
      </c>
      <c r="GF117" s="59">
        <f t="shared" si="104"/>
        <v>286.07945871455388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41.239676697138776</v>
      </c>
      <c r="GM117" s="21">
        <f>EXP(-LN(2)/25)*GM116+(1-EXP(-LN(2)/25))/(LN(2)/25)*Calculateur!GH117*Calculateur!GJ117*VLOOKUP('Données projet'!$B$17,Paramètres!$A$1:$I$89,3,0)*0.475*44/12</f>
        <v>3.1741938280824029</v>
      </c>
      <c r="GN117" s="21">
        <f>EXP(-LN(2)/2)*GN116+(1-EXP(-LN(2)/2))/(LN(2)/2)*GH117*GK117*VLOOKUP('Données projet'!$B$17,Paramètres!$A$1:$I$89,3,0)*0.475*44/12</f>
        <v>2.0205807789377245E-13</v>
      </c>
      <c r="GO117" s="21">
        <f t="shared" si="81"/>
        <v>44.413870525221377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477.9999999999996</v>
      </c>
      <c r="GV117" s="17">
        <f>GU117*VLOOKUP('Données projet'!$B$18,Paramètres!$A$1:$I$89,3,0)*VLOOKUP('Données projet'!$B$18,Paramètres!$A$1:$I$89,5,0)</f>
        <v>285.84399999999977</v>
      </c>
      <c r="GW117" s="13">
        <f t="shared" si="105"/>
        <v>68.200525419065656</v>
      </c>
      <c r="GX117" s="20">
        <f t="shared" si="82"/>
        <v>616.62754843820551</v>
      </c>
      <c r="GY117" s="59">
        <f t="shared" si="83"/>
        <v>909.96088177153888</v>
      </c>
      <c r="GZ117" s="59">
        <f ca="1">AVERAGE(OFFSET($GY$3,0,0,'Données projet'!$E$18+1,1))-AVERAGE(OFFSET($H$3,0,0,'Données projet'!$E$18+1,1))</f>
        <v>288.41846134875794</v>
      </c>
      <c r="HA117" s="59">
        <f t="shared" si="106"/>
        <v>248.93951719818972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36.625357552578279</v>
      </c>
      <c r="HH117" s="21">
        <f>EXP(-LN(2)/25)*HH116+(1-EXP(-LN(2)/25))/(LN(2)/25)*Calculateur!HC117*Calculateur!HE117*VLOOKUP('Données projet'!$B$18,Paramètres!$A$1:$I$89,3,0)*0.475*44/12</f>
        <v>2.7207375669277729</v>
      </c>
      <c r="HI117" s="21">
        <f>EXP(-LN(2)/2)*HI116+(1-EXP(-LN(2)/2))/(LN(2)/2)*HC117*HF117*VLOOKUP('Données projet'!$B$18,Paramètres!$A$1:$I$89,3,0)*0.475*44/12</f>
        <v>1.1065085217992367E-13</v>
      </c>
      <c r="HJ117" s="22">
        <f t="shared" si="84"/>
        <v>39.346095119506167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850.90301808359141</v>
      </c>
      <c r="S118" s="59">
        <f ca="1">AVERAGE(OFFSET($R$3,0,0,'Données projet'!$E$9+1,1))-AVERAGE(OFFSET($H$3,0,0,'Données projet'!$E$9+1,1))</f>
        <v>269.64423257646359</v>
      </c>
      <c r="T118" s="59">
        <f t="shared" si="88"/>
        <v>161.0819079811821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75.58645331647331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75.58645331647331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401</v>
      </c>
      <c r="AJ118" s="13">
        <f>AI118*VLOOKUP('Données projet'!$B$10,Paramètres!$A$1:$I$89,3,0)*VLOOKUP('Données projet'!$B$10,Paramètres!$A$1:$I$89,5,0)</f>
        <v>250.22399999999999</v>
      </c>
      <c r="AK118" s="13">
        <f t="shared" si="89"/>
        <v>60.633904580527918</v>
      </c>
      <c r="AL118" s="20">
        <f t="shared" si="58"/>
        <v>541.41085047775289</v>
      </c>
      <c r="AM118" s="59">
        <f t="shared" si="59"/>
        <v>834.74418381108626</v>
      </c>
      <c r="AN118" s="59">
        <f ca="1">AVERAGE(OFFSET($AM$3,0,0,'Données projet'!$E$10+1,1))-AVERAGE(OFFSET($H$3,0,0,'Données projet'!$E$10+1,1))</f>
        <v>269.77739619445515</v>
      </c>
      <c r="AO118" s="59">
        <f t="shared" si="90"/>
        <v>347.56964743629885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25.766704619670858</v>
      </c>
      <c r="AV118" s="21">
        <f>EXP(-LN(2)/25)*AV117+(1-EXP(-LN(2)/25))/(LN(2)/25)*Calculateur!AQ118*Calculateur!AS118*VLOOKUP('Données projet'!$B$10,Paramètres!$A$1:$I$89,3,0)*0.475*44/12</f>
        <v>8.6909475127359137</v>
      </c>
      <c r="AW118" s="21">
        <f>EXP(-LN(2)/2)*AW117+(1-EXP(-LN(2)/2))/(LN(2)/2)*AQ118*AT118*VLOOKUP('Données projet'!$B$10,Paramètres!$A$1:$I$89,3,0)*0.475*44/12</f>
        <v>3.9934463777945769E-15</v>
      </c>
      <c r="AX118" s="21">
        <f t="shared" si="60"/>
        <v>34.457652132406778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739.99999999999966</v>
      </c>
      <c r="BE118" s="13">
        <f>BD118*VLOOKUP('Données projet'!$B$11,Paramètres!$A$1:$I$89,3,0)*VLOOKUP('Données projet'!$B$11,Paramètres!$A$1:$I$89,5,0)</f>
        <v>413.65999999999985</v>
      </c>
      <c r="BF118" s="13">
        <f t="shared" si="91"/>
        <v>94.540585122244352</v>
      </c>
      <c r="BG118" s="20">
        <f t="shared" si="61"/>
        <v>885.11601908790863</v>
      </c>
      <c r="BH118" s="59">
        <f t="shared" si="62"/>
        <v>1178.4493524212419</v>
      </c>
      <c r="BI118" s="59">
        <f ca="1">AVERAGE(OFFSET($BH$3,0,0,'Données projet'!$E$11+1,1))-AVERAGE(OFFSET($H$3,0,0,'Données projet'!$E$11+1,1))</f>
        <v>490.96084572840579</v>
      </c>
      <c r="BJ118" s="59">
        <f t="shared" si="92"/>
        <v>597.91658789908263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41.55335136122924</v>
      </c>
      <c r="BQ118" s="21">
        <f>EXP(-LN(2)/25)*BQ117+(1-EXP(-LN(2)/25))/(LN(2)/25)*Calculateur!BL118*Calculateur!BN118*VLOOKUP('Données projet'!$B$11,Paramètres!$A$1:$I$89,3,0)*0.475*44/12</f>
        <v>5.4737881360697571</v>
      </c>
      <c r="BR118" s="21">
        <f>EXP(-LN(2)/2)*BR117+(1-EXP(-LN(2)/2))/(LN(2)/2)*BL118*BO118*VLOOKUP('Données projet'!$B$11,Paramètres!$A$1:$I$89,3,0)*0.475*44/12</f>
        <v>1.3673856208411438E-13</v>
      </c>
      <c r="BS118" s="22">
        <f t="shared" si="63"/>
        <v>47.027139497299132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1062.9999999999995</v>
      </c>
      <c r="BZ118" s="13">
        <f>BY118*VLOOKUP('Données projet'!$B$12,Paramètres!$A$1:$I$89,3,0)*VLOOKUP('Données projet'!$B$12,Paramètres!$A$1:$I$89,5,0)</f>
        <v>483.66499999999979</v>
      </c>
      <c r="CA118" s="13">
        <f t="shared" si="93"/>
        <v>108.54647574863124</v>
      </c>
      <c r="CB118" s="20">
        <f t="shared" si="64"/>
        <v>1031.4349869288658</v>
      </c>
      <c r="CC118" s="59">
        <f t="shared" si="65"/>
        <v>1324.768320262199</v>
      </c>
      <c r="CD118" s="59">
        <f ca="1">AVERAGE(OFFSET($CC$3,0,0,'Données projet'!$E$12+1,1))-AVERAGE(OFFSET($H$3,0,0,'Données projet'!$E$12+1,1))</f>
        <v>516.24288578650703</v>
      </c>
      <c r="CE118" s="59">
        <f t="shared" si="94"/>
        <v>423.99471649102406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60.156888857555138</v>
      </c>
      <c r="CL118" s="21">
        <f>EXP(-LN(2)/25)*CL117+(1-EXP(-LN(2)/25))/(LN(2)/25)*Calculateur!CG118*Calculateur!CI118*VLOOKUP('Données projet'!$B$12,Paramètres!$A$1:$I$89,3,0)*0.475*44/12</f>
        <v>8.0687469440276907</v>
      </c>
      <c r="CM118" s="21">
        <f>EXP(-LN(2)/2)*CM117+(1-EXP(-LN(2)/2))/(LN(2)/2)*CG118*CJ118*VLOOKUP('Données projet'!$B$12,Paramètres!$A$1:$I$89,3,0)*0.475*44/12</f>
        <v>2.2877952660073879E-15</v>
      </c>
      <c r="CN118" s="22">
        <f t="shared" si="66"/>
        <v>68.225635801582825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856.99999999999955</v>
      </c>
      <c r="CU118" s="17">
        <f>CT118*VLOOKUP('Données projet'!$B$13,Paramètres!$A$1:$I$89,3,0)*VLOOKUP('Données projet'!$B$13,Paramètres!$A$1:$I$89,5,0)</f>
        <v>389.93499999999977</v>
      </c>
      <c r="CV118" s="13">
        <f t="shared" si="95"/>
        <v>89.733124312965614</v>
      </c>
      <c r="CW118" s="20">
        <f t="shared" si="67"/>
        <v>835.42198317841473</v>
      </c>
      <c r="CX118" s="59">
        <f t="shared" si="68"/>
        <v>1128.7553165117481</v>
      </c>
      <c r="CY118" s="59">
        <f ca="1">AVERAGE(OFFSET($CX$3,0,0,'Données projet'!$E$13+1,1))-AVERAGE(OFFSET($H$3,0,0,'Données projet'!$E$13+1,1))</f>
        <v>404.52284278475219</v>
      </c>
      <c r="CZ118" s="59">
        <f t="shared" si="96"/>
        <v>325.2594475455378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47.959747703185037</v>
      </c>
      <c r="DG118" s="21">
        <f>EXP(-LN(2)/25)*DG117+(1-EXP(-LN(2)/25))/(LN(2)/25)*Calculateur!DB118*Calculateur!DD118*VLOOKUP('Données projet'!$B$13,Paramètres!$A$1:$I$89,3,0)*0.475*44/12</f>
        <v>4.5117733700787053</v>
      </c>
      <c r="DH118" s="21">
        <f>EXP(-LN(2)/2)*DH117+(1-EXP(-LN(2)/2))/(LN(2)/2)*DB118*DE118*VLOOKUP('Données projet'!$B$13,Paramètres!$A$1:$I$89,3,0)*0.475*44/12</f>
        <v>1.5271234759529267E-13</v>
      </c>
      <c r="DI118" s="22">
        <f t="shared" si="69"/>
        <v>52.471521073263894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266.99999999999983</v>
      </c>
      <c r="DP118" s="17">
        <f>DO118*VLOOKUP('Données projet'!$B$14,Paramètres!$A$1:$I$89,3,0)*VLOOKUP('Données projet'!$B$14,Paramètres!$A$1:$I$89,5,0)</f>
        <v>287.39879999999982</v>
      </c>
      <c r="DQ118" s="13">
        <f t="shared" si="97"/>
        <v>68.528206713592894</v>
      </c>
      <c r="DR118" s="20">
        <f t="shared" si="70"/>
        <v>619.90620335950723</v>
      </c>
      <c r="DS118" s="59">
        <f t="shared" si="71"/>
        <v>913.2395366928406</v>
      </c>
      <c r="DT118" s="59">
        <f ca="1">AVERAGE(OFFSET($DS$3,0,0,'Données projet'!$E$14+1,1))-AVERAGE(OFFSET($H$3,0,0,'Données projet'!$E$14+1,1))</f>
        <v>317.76403063971492</v>
      </c>
      <c r="DU118" s="59">
        <f t="shared" si="98"/>
        <v>310.10458233575025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23.812165569349496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23.812165569349496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735.00000000000011</v>
      </c>
      <c r="EK118" s="17">
        <f>EJ118*VLOOKUP('Données projet'!$B$15,Paramètres!$A$1:$I$89,3,0)*VLOOKUP('Données projet'!$B$15,Paramètres!$A$1:$I$89,5,0)</f>
        <v>343.98</v>
      </c>
      <c r="EL118" s="13">
        <f t="shared" si="99"/>
        <v>80.321681832084693</v>
      </c>
      <c r="EM118" s="20">
        <f t="shared" si="73"/>
        <v>738.9920958575475</v>
      </c>
      <c r="EN118" s="59">
        <f t="shared" si="74"/>
        <v>1032.3254291908809</v>
      </c>
      <c r="EO118" s="59">
        <f ca="1">AVERAGE(OFFSET($EN$3,0,0,'Données projet'!$E$15+1,1))-AVERAGE(OFFSET($H$3,0,0,'Données projet'!$E$15+1,1))</f>
        <v>342.49944586217674</v>
      </c>
      <c r="EP118" s="59">
        <f t="shared" si="100"/>
        <v>282.29766600872563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58.971709161508208</v>
      </c>
      <c r="EW118" s="21">
        <f>EXP(-LN(2)/25)*EW117+(1-EXP(-LN(2)/25))/(LN(2)/25)*Calculateur!ER118*Calculateur!ET118*VLOOKUP('Données projet'!$B$15,Paramètres!$A$1:$I$89,3,0)*0.475*44/12</f>
        <v>3.796920965988309</v>
      </c>
      <c r="EX118" s="21">
        <f>EXP(-LN(2)/2)*EX117+(1-EXP(-LN(2)/2))/(LN(2)/2)*ER118*EU118*VLOOKUP('Données projet'!$B$15,Paramètres!$A$1:$I$89,3,0)*0.475*44/12</f>
        <v>1.3311487925981935E-14</v>
      </c>
      <c r="EY118" s="22">
        <f t="shared" si="75"/>
        <v>62.768630127496529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670.99999999999977</v>
      </c>
      <c r="FF118" s="17">
        <f>FE118*VLOOKUP('Données projet'!$B$16,Paramètres!$A$1:$I$89,3,0)*VLOOKUP('Données projet'!$B$16,Paramètres!$A$1:$I$89,5,0)</f>
        <v>314.02799999999991</v>
      </c>
      <c r="FG118" s="13">
        <f t="shared" si="101"/>
        <v>74.109403804428752</v>
      </c>
      <c r="FH118" s="20">
        <f t="shared" si="76"/>
        <v>676.00597829271317</v>
      </c>
      <c r="FI118" s="59">
        <f t="shared" si="77"/>
        <v>969.33931162604654</v>
      </c>
      <c r="FJ118" s="59">
        <f ca="1">AVERAGE(OFFSET($FI$3,0,0,'Données projet'!$E$16+1,1))-AVERAGE(OFFSET($H$3,0,0,'Données projet'!$E$16+1,1))</f>
        <v>304.29617570272939</v>
      </c>
      <c r="FK118" s="59">
        <f t="shared" si="102"/>
        <v>246.20695736161576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49.631473421790368</v>
      </c>
      <c r="FR118" s="21">
        <f>EXP(-LN(2)/25)*FR117+(1-EXP(-LN(2)/25))/(LN(2)/25)*Calculateur!FM118*Calculateur!FO118*VLOOKUP('Données projet'!$B$16,Paramètres!$A$1:$I$89,3,0)*0.475*44/12</f>
        <v>3.8769038823862481</v>
      </c>
      <c r="FS118" s="21">
        <f>EXP(-LN(2)/2)*FS117+(1-EXP(-LN(2)/2))/(LN(2)/2)*FM118*FP118*VLOOKUP('Données projet'!$B$16,Paramètres!$A$1:$I$89,3,0)*0.475*44/12</f>
        <v>6.3252963514572596E-13</v>
      </c>
      <c r="FT118" s="22">
        <f t="shared" si="78"/>
        <v>53.508377304177252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543.00000000000011</v>
      </c>
      <c r="GA118" s="17">
        <f>FZ118*VLOOKUP('Données projet'!$B$17,Paramètres!$A$1:$I$89,3,0)*VLOOKUP('Données projet'!$B$17,Paramètres!$A$1:$I$89,5,0)</f>
        <v>324.71400000000011</v>
      </c>
      <c r="GB118" s="13">
        <f t="shared" si="103"/>
        <v>76.333356682914101</v>
      </c>
      <c r="GC118" s="20">
        <f t="shared" si="79"/>
        <v>698.49081288940886</v>
      </c>
      <c r="GD118" s="59">
        <f t="shared" si="80"/>
        <v>991.82414622274223</v>
      </c>
      <c r="GE118" s="59">
        <f ca="1">AVERAGE(OFFSET($GD$3,0,0,'Données projet'!$E$17+1,1))-AVERAGE(OFFSET($H$3,0,0,'Données projet'!$E$17+1,1))</f>
        <v>333.16166938019586</v>
      </c>
      <c r="GF118" s="59">
        <f t="shared" si="104"/>
        <v>286.07945871455388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40.430991790826944</v>
      </c>
      <c r="GM118" s="21">
        <f>EXP(-LN(2)/25)*GM117+(1-EXP(-LN(2)/25))/(LN(2)/25)*Calculateur!GH118*Calculateur!GJ118*VLOOKUP('Données projet'!$B$17,Paramètres!$A$1:$I$89,3,0)*0.475*44/12</f>
        <v>3.0873953309298909</v>
      </c>
      <c r="GN118" s="21">
        <f>EXP(-LN(2)/2)*GN117+(1-EXP(-LN(2)/2))/(LN(2)/2)*GH118*GK118*VLOOKUP('Données projet'!$B$17,Paramètres!$A$1:$I$89,3,0)*0.475*44/12</f>
        <v>1.4287663707220613E-13</v>
      </c>
      <c r="GO118" s="21">
        <f t="shared" si="81"/>
        <v>43.51838712175698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477.9999999999996</v>
      </c>
      <c r="GV118" s="17">
        <f>GU118*VLOOKUP('Données projet'!$B$18,Paramètres!$A$1:$I$89,3,0)*VLOOKUP('Données projet'!$B$18,Paramètres!$A$1:$I$89,5,0)</f>
        <v>285.84399999999977</v>
      </c>
      <c r="GW118" s="13">
        <f t="shared" si="105"/>
        <v>68.200525419065656</v>
      </c>
      <c r="GX118" s="20">
        <f t="shared" si="82"/>
        <v>616.62754843820551</v>
      </c>
      <c r="GY118" s="59">
        <f t="shared" si="83"/>
        <v>909.96088177153888</v>
      </c>
      <c r="GZ118" s="59">
        <f ca="1">AVERAGE(OFFSET($GY$3,0,0,'Données projet'!$E$18+1,1))-AVERAGE(OFFSET($H$3,0,0,'Données projet'!$E$18+1,1))</f>
        <v>288.41846134875794</v>
      </c>
      <c r="HA118" s="59">
        <f t="shared" si="106"/>
        <v>248.93951719818972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35.90715663023451</v>
      </c>
      <c r="HH118" s="21">
        <f>EXP(-LN(2)/25)*HH117+(1-EXP(-LN(2)/25))/(LN(2)/25)*Calculateur!HC118*Calculateur!HE118*VLOOKUP('Données projet'!$B$18,Paramètres!$A$1:$I$89,3,0)*0.475*44/12</f>
        <v>2.6463388550827625</v>
      </c>
      <c r="HI118" s="21">
        <f>EXP(-LN(2)/2)*HI117+(1-EXP(-LN(2)/2))/(LN(2)/2)*HC118*HF118*VLOOKUP('Données projet'!$B$18,Paramètres!$A$1:$I$89,3,0)*0.475*44/12</f>
        <v>7.8241967920494309E-14</v>
      </c>
      <c r="HJ118" s="22">
        <f t="shared" si="84"/>
        <v>38.553495485317349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267</v>
      </c>
      <c r="O119" s="13">
        <f>N119*VLOOKUP('Données projet'!$B$9,Paramètres!$A$1:$I$89,3,0)*VLOOKUP('Données projet'!$B$9,Paramètres!$A$1:$I$89,5,0)</f>
        <v>241.58159999999998</v>
      </c>
      <c r="P119" s="13">
        <f t="shared" si="87"/>
        <v>58.779689232021951</v>
      </c>
      <c r="Q119" s="20">
        <f t="shared" si="107"/>
        <v>523.12924541243819</v>
      </c>
      <c r="R119" s="59">
        <f t="shared" si="55"/>
        <v>816.46257874577145</v>
      </c>
      <c r="S119" s="59">
        <f ca="1">AVERAGE(OFFSET($R$3,0,0,'Données projet'!$E$9+1,1))-AVERAGE(OFFSET($H$3,0,0,'Données projet'!$E$9+1,1))</f>
        <v>269.64423257646359</v>
      </c>
      <c r="T119" s="59">
        <f t="shared" si="88"/>
        <v>161.0819079811821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74.104249070121483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74.104249070121483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401</v>
      </c>
      <c r="AJ119" s="13">
        <f>AI119*VLOOKUP('Données projet'!$B$10,Paramètres!$A$1:$I$89,3,0)*VLOOKUP('Données projet'!$B$10,Paramètres!$A$1:$I$89,5,0)</f>
        <v>250.22399999999999</v>
      </c>
      <c r="AK119" s="13">
        <f t="shared" si="89"/>
        <v>60.633904580527918</v>
      </c>
      <c r="AL119" s="20">
        <f t="shared" si="58"/>
        <v>541.41085047775289</v>
      </c>
      <c r="AM119" s="59">
        <f t="shared" si="59"/>
        <v>834.74418381108626</v>
      </c>
      <c r="AN119" s="59">
        <f ca="1">AVERAGE(OFFSET($AM$3,0,0,'Données projet'!$E$10+1,1))-AVERAGE(OFFSET($H$3,0,0,'Données projet'!$E$10+1,1))</f>
        <v>269.77739619445515</v>
      </c>
      <c r="AO119" s="59">
        <f t="shared" si="90"/>
        <v>347.56964743629885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25.261435258217091</v>
      </c>
      <c r="AV119" s="21">
        <f>EXP(-LN(2)/25)*AV118+(1-EXP(-LN(2)/25))/(LN(2)/25)*Calculateur!AQ119*Calculateur!AS119*VLOOKUP('Données projet'!$B$10,Paramètres!$A$1:$I$89,3,0)*0.475*44/12</f>
        <v>8.4532930959630832</v>
      </c>
      <c r="AW119" s="21">
        <f>EXP(-LN(2)/2)*AW118+(1-EXP(-LN(2)/2))/(LN(2)/2)*AQ119*AT119*VLOOKUP('Données projet'!$B$10,Paramètres!$A$1:$I$89,3,0)*0.475*44/12</f>
        <v>2.8237930140434008E-15</v>
      </c>
      <c r="AX119" s="21">
        <f t="shared" si="60"/>
        <v>33.714728354180174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739.99999999999966</v>
      </c>
      <c r="BE119" s="13">
        <f>BD119*VLOOKUP('Données projet'!$B$11,Paramètres!$A$1:$I$89,3,0)*VLOOKUP('Données projet'!$B$11,Paramètres!$A$1:$I$89,5,0)</f>
        <v>413.65999999999985</v>
      </c>
      <c r="BF119" s="13">
        <f t="shared" si="91"/>
        <v>94.540585122244352</v>
      </c>
      <c r="BG119" s="20">
        <f t="shared" si="61"/>
        <v>885.11601908790863</v>
      </c>
      <c r="BH119" s="59">
        <f t="shared" si="62"/>
        <v>1178.4493524212419</v>
      </c>
      <c r="BI119" s="59">
        <f ca="1">AVERAGE(OFFSET($BH$3,0,0,'Données projet'!$E$11+1,1))-AVERAGE(OFFSET($H$3,0,0,'Données projet'!$E$11+1,1))</f>
        <v>490.96084572840579</v>
      </c>
      <c r="BJ119" s="59">
        <f t="shared" si="92"/>
        <v>597.91658789908263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40.738515486077247</v>
      </c>
      <c r="BQ119" s="21">
        <f>EXP(-LN(2)/25)*BQ118+(1-EXP(-LN(2)/25))/(LN(2)/25)*Calculateur!BL119*Calculateur!BN119*VLOOKUP('Données projet'!$B$11,Paramètres!$A$1:$I$89,3,0)*0.475*44/12</f>
        <v>5.3241071116349223</v>
      </c>
      <c r="BR119" s="21">
        <f>EXP(-LN(2)/2)*BR118+(1-EXP(-LN(2)/2))/(LN(2)/2)*BL119*BO119*VLOOKUP('Données projet'!$B$11,Paramètres!$A$1:$I$89,3,0)*0.475*44/12</f>
        <v>9.6688764499375015E-14</v>
      </c>
      <c r="BS119" s="22">
        <f t="shared" si="63"/>
        <v>46.06262259771227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1062.9999999999995</v>
      </c>
      <c r="BZ119" s="13">
        <f>BY119*VLOOKUP('Données projet'!$B$12,Paramètres!$A$1:$I$89,3,0)*VLOOKUP('Données projet'!$B$12,Paramètres!$A$1:$I$89,5,0)</f>
        <v>483.66499999999979</v>
      </c>
      <c r="CA119" s="13">
        <f t="shared" si="93"/>
        <v>108.54647574863124</v>
      </c>
      <c r="CB119" s="20">
        <f t="shared" si="64"/>
        <v>1031.4349869288658</v>
      </c>
      <c r="CC119" s="59">
        <f t="shared" si="65"/>
        <v>1324.768320262199</v>
      </c>
      <c r="CD119" s="59">
        <f ca="1">AVERAGE(OFFSET($CC$3,0,0,'Données projet'!$E$12+1,1))-AVERAGE(OFFSET($H$3,0,0,'Données projet'!$E$12+1,1))</f>
        <v>516.24288578650703</v>
      </c>
      <c r="CE119" s="59">
        <f t="shared" si="94"/>
        <v>423.99471649102406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58.97724895913764</v>
      </c>
      <c r="CL119" s="21">
        <f>EXP(-LN(2)/25)*CL118+(1-EXP(-LN(2)/25))/(LN(2)/25)*Calculateur!CG119*Calculateur!CI119*VLOOKUP('Données projet'!$B$12,Paramètres!$A$1:$I$89,3,0)*0.475*44/12</f>
        <v>7.8481066345262933</v>
      </c>
      <c r="CM119" s="21">
        <f>EXP(-LN(2)/2)*CM118+(1-EXP(-LN(2)/2))/(LN(2)/2)*CG119*CJ119*VLOOKUP('Données projet'!$B$12,Paramètres!$A$1:$I$89,3,0)*0.475*44/12</f>
        <v>1.6177155465603053E-15</v>
      </c>
      <c r="CN119" s="22">
        <f t="shared" si="66"/>
        <v>66.825355593663929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856.99999999999955</v>
      </c>
      <c r="CU119" s="17">
        <f>CT119*VLOOKUP('Données projet'!$B$13,Paramètres!$A$1:$I$89,3,0)*VLOOKUP('Données projet'!$B$13,Paramètres!$A$1:$I$89,5,0)</f>
        <v>389.93499999999977</v>
      </c>
      <c r="CV119" s="13">
        <f t="shared" si="95"/>
        <v>89.733124312965614</v>
      </c>
      <c r="CW119" s="20">
        <f t="shared" si="67"/>
        <v>835.42198317841473</v>
      </c>
      <c r="CX119" s="59">
        <f t="shared" si="68"/>
        <v>1128.7553165117481</v>
      </c>
      <c r="CY119" s="59">
        <f ca="1">AVERAGE(OFFSET($CX$3,0,0,'Données projet'!$E$13+1,1))-AVERAGE(OFFSET($H$3,0,0,'Données projet'!$E$13+1,1))</f>
        <v>404.52284278475219</v>
      </c>
      <c r="CZ119" s="59">
        <f t="shared" si="96"/>
        <v>325.2594475455378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47.019286303283231</v>
      </c>
      <c r="DG119" s="21">
        <f>EXP(-LN(2)/25)*DG118+(1-EXP(-LN(2)/25))/(LN(2)/25)*Calculateur!DB119*Calculateur!DD119*VLOOKUP('Données projet'!$B$13,Paramètres!$A$1:$I$89,3,0)*0.475*44/12</f>
        <v>4.3883986900100531</v>
      </c>
      <c r="DH119" s="21">
        <f>EXP(-LN(2)/2)*DH118+(1-EXP(-LN(2)/2))/(LN(2)/2)*DB119*DE119*VLOOKUP('Données projet'!$B$13,Paramètres!$A$1:$I$89,3,0)*0.475*44/12</f>
        <v>1.079839365555486E-13</v>
      </c>
      <c r="DI119" s="22">
        <f t="shared" si="69"/>
        <v>51.407684993293394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266.99999999999983</v>
      </c>
      <c r="DP119" s="17">
        <f>DO119*VLOOKUP('Données projet'!$B$14,Paramètres!$A$1:$I$89,3,0)*VLOOKUP('Données projet'!$B$14,Paramètres!$A$1:$I$89,5,0)</f>
        <v>287.39879999999982</v>
      </c>
      <c r="DQ119" s="13">
        <f t="shared" si="97"/>
        <v>68.528206713592894</v>
      </c>
      <c r="DR119" s="20">
        <f t="shared" si="70"/>
        <v>619.90620335950723</v>
      </c>
      <c r="DS119" s="59">
        <f t="shared" si="71"/>
        <v>913.2395366928406</v>
      </c>
      <c r="DT119" s="59">
        <f ca="1">AVERAGE(OFFSET($DS$3,0,0,'Données projet'!$E$14+1,1))-AVERAGE(OFFSET($H$3,0,0,'Données projet'!$E$14+1,1))</f>
        <v>317.76403063971492</v>
      </c>
      <c r="DU119" s="59">
        <f t="shared" si="98"/>
        <v>310.10458233575025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23.345223526521426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23.345223526521426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735.00000000000011</v>
      </c>
      <c r="EK119" s="17">
        <f>EJ119*VLOOKUP('Données projet'!$B$15,Paramètres!$A$1:$I$89,3,0)*VLOOKUP('Données projet'!$B$15,Paramètres!$A$1:$I$89,5,0)</f>
        <v>343.98</v>
      </c>
      <c r="EL119" s="13">
        <f t="shared" si="99"/>
        <v>80.321681832084693</v>
      </c>
      <c r="EM119" s="20">
        <f t="shared" si="73"/>
        <v>738.9920958575475</v>
      </c>
      <c r="EN119" s="59">
        <f t="shared" si="74"/>
        <v>1032.3254291908809</v>
      </c>
      <c r="EO119" s="59">
        <f ca="1">AVERAGE(OFFSET($EN$3,0,0,'Données projet'!$E$15+1,1))-AVERAGE(OFFSET($H$3,0,0,'Données projet'!$E$15+1,1))</f>
        <v>342.49944586217674</v>
      </c>
      <c r="EP119" s="59">
        <f t="shared" si="100"/>
        <v>282.29766600872563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57.815309914041961</v>
      </c>
      <c r="EW119" s="21">
        <f>EXP(-LN(2)/25)*EW118+(1-EXP(-LN(2)/25))/(LN(2)/25)*Calculateur!ER119*Calculateur!ET119*VLOOKUP('Données projet'!$B$15,Paramètres!$A$1:$I$89,3,0)*0.475*44/12</f>
        <v>3.6930939625019632</v>
      </c>
      <c r="EX119" s="21">
        <f>EXP(-LN(2)/2)*EX118+(1-EXP(-LN(2)/2))/(LN(2)/2)*ER119*EU119*VLOOKUP('Données projet'!$B$15,Paramètres!$A$1:$I$89,3,0)*0.475*44/12</f>
        <v>9.4126433801446771E-15</v>
      </c>
      <c r="EY119" s="22">
        <f t="shared" si="75"/>
        <v>61.50840387654393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670.99999999999977</v>
      </c>
      <c r="FF119" s="17">
        <f>FE119*VLOOKUP('Données projet'!$B$16,Paramètres!$A$1:$I$89,3,0)*VLOOKUP('Données projet'!$B$16,Paramètres!$A$1:$I$89,5,0)</f>
        <v>314.02799999999991</v>
      </c>
      <c r="FG119" s="13">
        <f t="shared" si="101"/>
        <v>74.109403804428752</v>
      </c>
      <c r="FH119" s="20">
        <f t="shared" si="76"/>
        <v>676.00597829271317</v>
      </c>
      <c r="FI119" s="59">
        <f t="shared" si="77"/>
        <v>969.33931162604654</v>
      </c>
      <c r="FJ119" s="59">
        <f ca="1">AVERAGE(OFFSET($FI$3,0,0,'Données projet'!$E$16+1,1))-AVERAGE(OFFSET($H$3,0,0,'Données projet'!$E$16+1,1))</f>
        <v>304.29617570272939</v>
      </c>
      <c r="FK119" s="59">
        <f t="shared" si="102"/>
        <v>246.20695736161576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48.658230500198712</v>
      </c>
      <c r="FR119" s="21">
        <f>EXP(-LN(2)/25)*FR118+(1-EXP(-LN(2)/25))/(LN(2)/25)*Calculateur!FM119*Calculateur!FO119*VLOOKUP('Données projet'!$B$16,Paramètres!$A$1:$I$89,3,0)*0.475*44/12</f>
        <v>3.7708897418448819</v>
      </c>
      <c r="FS119" s="21">
        <f>EXP(-LN(2)/2)*FS118+(1-EXP(-LN(2)/2))/(LN(2)/2)*FM119*FP119*VLOOKUP('Données projet'!$B$16,Paramètres!$A$1:$I$89,3,0)*0.475*44/12</f>
        <v>4.472659943129956E-13</v>
      </c>
      <c r="FT119" s="22">
        <f t="shared" si="78"/>
        <v>52.429120242044043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543.00000000000011</v>
      </c>
      <c r="GA119" s="17">
        <f>FZ119*VLOOKUP('Données projet'!$B$17,Paramètres!$A$1:$I$89,3,0)*VLOOKUP('Données projet'!$B$17,Paramètres!$A$1:$I$89,5,0)</f>
        <v>324.71400000000011</v>
      </c>
      <c r="GB119" s="13">
        <f t="shared" si="103"/>
        <v>76.333356682914101</v>
      </c>
      <c r="GC119" s="20">
        <f t="shared" si="79"/>
        <v>698.49081288940886</v>
      </c>
      <c r="GD119" s="59">
        <f t="shared" si="80"/>
        <v>991.82414622274223</v>
      </c>
      <c r="GE119" s="59">
        <f ca="1">AVERAGE(OFFSET($GD$3,0,0,'Données projet'!$E$17+1,1))-AVERAGE(OFFSET($H$3,0,0,'Données projet'!$E$17+1,1))</f>
        <v>333.16166938019586</v>
      </c>
      <c r="GF119" s="59">
        <f t="shared" si="104"/>
        <v>286.07945871455388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39.6381647022788</v>
      </c>
      <c r="GM119" s="21">
        <f>EXP(-LN(2)/25)*GM118+(1-EXP(-LN(2)/25))/(LN(2)/25)*Calculateur!GH119*Calculateur!GJ119*VLOOKUP('Données projet'!$B$17,Paramètres!$A$1:$I$89,3,0)*0.475*44/12</f>
        <v>3.0029703432465489</v>
      </c>
      <c r="GN119" s="21">
        <f>EXP(-LN(2)/2)*GN118+(1-EXP(-LN(2)/2))/(LN(2)/2)*GH119*GK119*VLOOKUP('Données projet'!$B$17,Paramètres!$A$1:$I$89,3,0)*0.475*44/12</f>
        <v>1.0102903894688622E-13</v>
      </c>
      <c r="GO119" s="21">
        <f t="shared" si="81"/>
        <v>42.641135045525445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477.9999999999996</v>
      </c>
      <c r="GV119" s="17">
        <f>GU119*VLOOKUP('Données projet'!$B$18,Paramètres!$A$1:$I$89,3,0)*VLOOKUP('Données projet'!$B$18,Paramètres!$A$1:$I$89,5,0)</f>
        <v>285.84399999999977</v>
      </c>
      <c r="GW119" s="13">
        <f t="shared" si="105"/>
        <v>68.200525419065656</v>
      </c>
      <c r="GX119" s="20">
        <f t="shared" si="82"/>
        <v>616.62754843820551</v>
      </c>
      <c r="GY119" s="59">
        <f t="shared" si="83"/>
        <v>909.96088177153888</v>
      </c>
      <c r="GZ119" s="59">
        <f ca="1">AVERAGE(OFFSET($GY$3,0,0,'Données projet'!$E$18+1,1))-AVERAGE(OFFSET($H$3,0,0,'Données projet'!$E$18+1,1))</f>
        <v>288.41846134875794</v>
      </c>
      <c r="HA119" s="59">
        <f t="shared" si="106"/>
        <v>248.93951719818972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35.203039189918591</v>
      </c>
      <c r="HH119" s="21">
        <f>EXP(-LN(2)/25)*HH118+(1-EXP(-LN(2)/25))/(LN(2)/25)*Calculateur!HC119*Calculateur!HE119*VLOOKUP('Données projet'!$B$18,Paramètres!$A$1:$I$89,3,0)*0.475*44/12</f>
        <v>2.5739745799256122</v>
      </c>
      <c r="HI119" s="21">
        <f>EXP(-LN(2)/2)*HI118+(1-EXP(-LN(2)/2))/(LN(2)/2)*HC119*HF119*VLOOKUP('Données projet'!$B$18,Paramètres!$A$1:$I$89,3,0)*0.475*44/12</f>
        <v>5.5325426089961842E-14</v>
      </c>
      <c r="HJ119" s="22">
        <f t="shared" si="84"/>
        <v>37.77701376984426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267</v>
      </c>
      <c r="O120" s="13">
        <f>N120*VLOOKUP('Données projet'!$B$9,Paramètres!$A$1:$I$89,3,0)*VLOOKUP('Données projet'!$B$9,Paramètres!$A$1:$I$89,5,0)</f>
        <v>241.58159999999998</v>
      </c>
      <c r="P120" s="13">
        <f t="shared" si="87"/>
        <v>58.779689232021951</v>
      </c>
      <c r="Q120" s="20">
        <f t="shared" si="107"/>
        <v>523.12924541243819</v>
      </c>
      <c r="R120" s="59">
        <f t="shared" si="55"/>
        <v>816.46257874577145</v>
      </c>
      <c r="S120" s="59">
        <f ca="1">AVERAGE(OFFSET($R$3,0,0,'Données projet'!$E$9+1,1))-AVERAGE(OFFSET($H$3,0,0,'Données projet'!$E$9+1,1))</f>
        <v>269.64423257646359</v>
      </c>
      <c r="T120" s="59">
        <f t="shared" si="88"/>
        <v>161.0819079811821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72.651109944985294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72.651109944985294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401</v>
      </c>
      <c r="AJ120" s="13">
        <f>AI120*VLOOKUP('Données projet'!$B$10,Paramètres!$A$1:$I$89,3,0)*VLOOKUP('Données projet'!$B$10,Paramètres!$A$1:$I$89,5,0)</f>
        <v>250.22399999999999</v>
      </c>
      <c r="AK120" s="13">
        <f t="shared" si="89"/>
        <v>60.633904580527918</v>
      </c>
      <c r="AL120" s="20">
        <f t="shared" si="58"/>
        <v>541.41085047775289</v>
      </c>
      <c r="AM120" s="59">
        <f t="shared" si="59"/>
        <v>834.74418381108626</v>
      </c>
      <c r="AN120" s="59">
        <f ca="1">AVERAGE(OFFSET($AM$3,0,0,'Données projet'!$E$10+1,1))-AVERAGE(OFFSET($H$3,0,0,'Données projet'!$E$10+1,1))</f>
        <v>269.77739619445515</v>
      </c>
      <c r="AO120" s="59">
        <f t="shared" si="90"/>
        <v>347.56964743629885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24.766073920757552</v>
      </c>
      <c r="AV120" s="21">
        <f>EXP(-LN(2)/25)*AV119+(1-EXP(-LN(2)/25))/(LN(2)/25)*Calculateur!AQ120*Calculateur!AS120*VLOOKUP('Données projet'!$B$10,Paramètres!$A$1:$I$89,3,0)*0.475*44/12</f>
        <v>8.2221373517146095</v>
      </c>
      <c r="AW120" s="21">
        <f>EXP(-LN(2)/2)*AW119+(1-EXP(-LN(2)/2))/(LN(2)/2)*AQ120*AT120*VLOOKUP('Données projet'!$B$10,Paramètres!$A$1:$I$89,3,0)*0.475*44/12</f>
        <v>1.9967231888972885E-15</v>
      </c>
      <c r="AX120" s="21">
        <f t="shared" si="60"/>
        <v>32.988211272472164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739.99999999999966</v>
      </c>
      <c r="BE120" s="13">
        <f>BD120*VLOOKUP('Données projet'!$B$11,Paramètres!$A$1:$I$89,3,0)*VLOOKUP('Données projet'!$B$11,Paramètres!$A$1:$I$89,5,0)</f>
        <v>413.65999999999985</v>
      </c>
      <c r="BF120" s="13">
        <f t="shared" si="91"/>
        <v>94.540585122244352</v>
      </c>
      <c r="BG120" s="20">
        <f t="shared" si="61"/>
        <v>885.11601908790863</v>
      </c>
      <c r="BH120" s="59">
        <f t="shared" si="62"/>
        <v>1178.4493524212419</v>
      </c>
      <c r="BI120" s="59">
        <f ca="1">AVERAGE(OFFSET($BH$3,0,0,'Données projet'!$E$11+1,1))-AVERAGE(OFFSET($H$3,0,0,'Données projet'!$E$11+1,1))</f>
        <v>490.96084572840579</v>
      </c>
      <c r="BJ120" s="59">
        <f t="shared" si="92"/>
        <v>597.91658789908263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39.939658045436175</v>
      </c>
      <c r="BQ120" s="21">
        <f>EXP(-LN(2)/25)*BQ119+(1-EXP(-LN(2)/25))/(LN(2)/25)*Calculateur!BL120*Calculateur!BN120*VLOOKUP('Données projet'!$B$11,Paramètres!$A$1:$I$89,3,0)*0.475*44/12</f>
        <v>5.1785191226846408</v>
      </c>
      <c r="BR120" s="21">
        <f>EXP(-LN(2)/2)*BR119+(1-EXP(-LN(2)/2))/(LN(2)/2)*BL120*BO120*VLOOKUP('Données projet'!$B$11,Paramètres!$A$1:$I$89,3,0)*0.475*44/12</f>
        <v>6.8369281042057191E-14</v>
      </c>
      <c r="BS120" s="22">
        <f t="shared" si="63"/>
        <v>45.118177168120887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1062.9999999999995</v>
      </c>
      <c r="BZ120" s="13">
        <f>BY120*VLOOKUP('Données projet'!$B$12,Paramètres!$A$1:$I$89,3,0)*VLOOKUP('Données projet'!$B$12,Paramètres!$A$1:$I$89,5,0)</f>
        <v>483.66499999999979</v>
      </c>
      <c r="CA120" s="13">
        <f t="shared" si="93"/>
        <v>108.54647574863124</v>
      </c>
      <c r="CB120" s="20">
        <f t="shared" si="64"/>
        <v>1031.4349869288658</v>
      </c>
      <c r="CC120" s="59">
        <f t="shared" si="65"/>
        <v>1324.768320262199</v>
      </c>
      <c r="CD120" s="59">
        <f ca="1">AVERAGE(OFFSET($CC$3,0,0,'Données projet'!$E$12+1,1))-AVERAGE(OFFSET($H$3,0,0,'Données projet'!$E$12+1,1))</f>
        <v>516.24288578650703</v>
      </c>
      <c r="CE120" s="59">
        <f t="shared" si="94"/>
        <v>423.99471649102406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57.82074107961882</v>
      </c>
      <c r="CL120" s="21">
        <f>EXP(-LN(2)/25)*CL119+(1-EXP(-LN(2)/25))/(LN(2)/25)*Calculateur!CG120*Calculateur!CI120*VLOOKUP('Données projet'!$B$12,Paramètres!$A$1:$I$89,3,0)*0.475*44/12</f>
        <v>7.6334997458911813</v>
      </c>
      <c r="CM120" s="21">
        <f>EXP(-LN(2)/2)*CM119+(1-EXP(-LN(2)/2))/(LN(2)/2)*CG120*CJ120*VLOOKUP('Données projet'!$B$12,Paramètres!$A$1:$I$89,3,0)*0.475*44/12</f>
        <v>1.1438976330036939E-15</v>
      </c>
      <c r="CN120" s="22">
        <f t="shared" si="66"/>
        <v>65.454240825509999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856.99999999999955</v>
      </c>
      <c r="CU120" s="17">
        <f>CT120*VLOOKUP('Données projet'!$B$13,Paramètres!$A$1:$I$89,3,0)*VLOOKUP('Données projet'!$B$13,Paramètres!$A$1:$I$89,5,0)</f>
        <v>389.93499999999977</v>
      </c>
      <c r="CV120" s="13">
        <f t="shared" si="95"/>
        <v>89.733124312965614</v>
      </c>
      <c r="CW120" s="20">
        <f t="shared" si="67"/>
        <v>835.42198317841473</v>
      </c>
      <c r="CX120" s="59">
        <f t="shared" si="68"/>
        <v>1128.7553165117481</v>
      </c>
      <c r="CY120" s="59">
        <f ca="1">AVERAGE(OFFSET($CX$3,0,0,'Données projet'!$E$13+1,1))-AVERAGE(OFFSET($H$3,0,0,'Données projet'!$E$13+1,1))</f>
        <v>404.52284278475219</v>
      </c>
      <c r="CZ120" s="59">
        <f t="shared" si="96"/>
        <v>325.2594475455378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46.097266777808684</v>
      </c>
      <c r="DG120" s="21">
        <f>EXP(-LN(2)/25)*DG119+(1-EXP(-LN(2)/25))/(LN(2)/25)*Calculateur!DB120*Calculateur!DD120*VLOOKUP('Données projet'!$B$13,Paramètres!$A$1:$I$89,3,0)*0.475*44/12</f>
        <v>4.268397697055871</v>
      </c>
      <c r="DH120" s="21">
        <f>EXP(-LN(2)/2)*DH119+(1-EXP(-LN(2)/2))/(LN(2)/2)*DB120*DE120*VLOOKUP('Données projet'!$B$13,Paramètres!$A$1:$I$89,3,0)*0.475*44/12</f>
        <v>7.6356173797646333E-14</v>
      </c>
      <c r="DI120" s="22">
        <f t="shared" si="69"/>
        <v>50.365664474864637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266.99999999999983</v>
      </c>
      <c r="DP120" s="17">
        <f>DO120*VLOOKUP('Données projet'!$B$14,Paramètres!$A$1:$I$89,3,0)*VLOOKUP('Données projet'!$B$14,Paramètres!$A$1:$I$89,5,0)</f>
        <v>287.39879999999982</v>
      </c>
      <c r="DQ120" s="13">
        <f t="shared" si="97"/>
        <v>68.528206713592894</v>
      </c>
      <c r="DR120" s="20">
        <f t="shared" si="70"/>
        <v>619.90620335950723</v>
      </c>
      <c r="DS120" s="59">
        <f t="shared" si="71"/>
        <v>913.2395366928406</v>
      </c>
      <c r="DT120" s="59">
        <f ca="1">AVERAGE(OFFSET($DS$3,0,0,'Données projet'!$E$14+1,1))-AVERAGE(OFFSET($H$3,0,0,'Données projet'!$E$14+1,1))</f>
        <v>317.76403063971492</v>
      </c>
      <c r="DU120" s="59">
        <f t="shared" si="98"/>
        <v>310.10458233575025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22.887437932346689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22.887437932346689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735.00000000000011</v>
      </c>
      <c r="EK120" s="17">
        <f>EJ120*VLOOKUP('Données projet'!$B$15,Paramètres!$A$1:$I$89,3,0)*VLOOKUP('Données projet'!$B$15,Paramètres!$A$1:$I$89,5,0)</f>
        <v>343.98</v>
      </c>
      <c r="EL120" s="13">
        <f t="shared" si="99"/>
        <v>80.321681832084693</v>
      </c>
      <c r="EM120" s="20">
        <f t="shared" si="73"/>
        <v>738.9920958575475</v>
      </c>
      <c r="EN120" s="59">
        <f t="shared" si="74"/>
        <v>1032.3254291908809</v>
      </c>
      <c r="EO120" s="59">
        <f ca="1">AVERAGE(OFFSET($EN$3,0,0,'Données projet'!$E$15+1,1))-AVERAGE(OFFSET($H$3,0,0,'Données projet'!$E$15+1,1))</f>
        <v>342.49944586217674</v>
      </c>
      <c r="EP120" s="59">
        <f t="shared" si="100"/>
        <v>282.29766600872563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56.681586950484629</v>
      </c>
      <c r="EW120" s="21">
        <f>EXP(-LN(2)/25)*EW119+(1-EXP(-LN(2)/25))/(LN(2)/25)*Calculateur!ER120*Calculateur!ET120*VLOOKUP('Données projet'!$B$15,Paramètres!$A$1:$I$89,3,0)*0.475*44/12</f>
        <v>3.592106113885976</v>
      </c>
      <c r="EX120" s="21">
        <f>EXP(-LN(2)/2)*EX119+(1-EXP(-LN(2)/2))/(LN(2)/2)*ER120*EU120*VLOOKUP('Données projet'!$B$15,Paramètres!$A$1:$I$89,3,0)*0.475*44/12</f>
        <v>6.6557439629909673E-15</v>
      </c>
      <c r="EY120" s="22">
        <f t="shared" si="75"/>
        <v>60.273693064370612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670.99999999999977</v>
      </c>
      <c r="FF120" s="17">
        <f>FE120*VLOOKUP('Données projet'!$B$16,Paramètres!$A$1:$I$89,3,0)*VLOOKUP('Données projet'!$B$16,Paramètres!$A$1:$I$89,5,0)</f>
        <v>314.02799999999991</v>
      </c>
      <c r="FG120" s="13">
        <f t="shared" si="101"/>
        <v>74.109403804428752</v>
      </c>
      <c r="FH120" s="20">
        <f t="shared" si="76"/>
        <v>676.00597829271317</v>
      </c>
      <c r="FI120" s="59">
        <f t="shared" si="77"/>
        <v>969.33931162604654</v>
      </c>
      <c r="FJ120" s="59">
        <f ca="1">AVERAGE(OFFSET($FI$3,0,0,'Données projet'!$E$16+1,1))-AVERAGE(OFFSET($H$3,0,0,'Données projet'!$E$16+1,1))</f>
        <v>304.29617570272939</v>
      </c>
      <c r="FK120" s="59">
        <f t="shared" si="102"/>
        <v>246.20695736161576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47.704072278679902</v>
      </c>
      <c r="FR120" s="21">
        <f>EXP(-LN(2)/25)*FR119+(1-EXP(-LN(2)/25))/(LN(2)/25)*Calculateur!FM120*Calculateur!FO120*VLOOKUP('Données projet'!$B$16,Paramètres!$A$1:$I$89,3,0)*0.475*44/12</f>
        <v>3.6677745635516605</v>
      </c>
      <c r="FS120" s="21">
        <f>EXP(-LN(2)/2)*FS119+(1-EXP(-LN(2)/2))/(LN(2)/2)*FM120*FP120*VLOOKUP('Données projet'!$B$16,Paramètres!$A$1:$I$89,3,0)*0.475*44/12</f>
        <v>3.1626481757286303E-13</v>
      </c>
      <c r="FT120" s="22">
        <f t="shared" si="78"/>
        <v>51.371846842231882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543.00000000000011</v>
      </c>
      <c r="GA120" s="17">
        <f>FZ120*VLOOKUP('Données projet'!$B$17,Paramètres!$A$1:$I$89,3,0)*VLOOKUP('Données projet'!$B$17,Paramètres!$A$1:$I$89,5,0)</f>
        <v>324.71400000000011</v>
      </c>
      <c r="GB120" s="13">
        <f t="shared" si="103"/>
        <v>76.333356682914101</v>
      </c>
      <c r="GC120" s="20">
        <f t="shared" si="79"/>
        <v>698.49081288940886</v>
      </c>
      <c r="GD120" s="59">
        <f t="shared" si="80"/>
        <v>991.82414622274223</v>
      </c>
      <c r="GE120" s="59">
        <f ca="1">AVERAGE(OFFSET($GD$3,0,0,'Données projet'!$E$17+1,1))-AVERAGE(OFFSET($H$3,0,0,'Données projet'!$E$17+1,1))</f>
        <v>333.16166938019586</v>
      </c>
      <c r="GF120" s="59">
        <f t="shared" si="104"/>
        <v>286.07945871455388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38.860884469360315</v>
      </c>
      <c r="GM120" s="21">
        <f>EXP(-LN(2)/25)*GM119+(1-EXP(-LN(2)/25))/(LN(2)/25)*Calculateur!GH120*Calculateur!GJ120*VLOOKUP('Données projet'!$B$17,Paramètres!$A$1:$I$89,3,0)*0.475*44/12</f>
        <v>2.9208539612911251</v>
      </c>
      <c r="GN120" s="21">
        <f>EXP(-LN(2)/2)*GN119+(1-EXP(-LN(2)/2))/(LN(2)/2)*GH120*GK120*VLOOKUP('Données projet'!$B$17,Paramètres!$A$1:$I$89,3,0)*0.475*44/12</f>
        <v>7.1438318536103064E-14</v>
      </c>
      <c r="GO120" s="21">
        <f t="shared" si="81"/>
        <v>41.781738430651508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477.9999999999996</v>
      </c>
      <c r="GV120" s="17">
        <f>GU120*VLOOKUP('Données projet'!$B$18,Paramètres!$A$1:$I$89,3,0)*VLOOKUP('Données projet'!$B$18,Paramètres!$A$1:$I$89,5,0)</f>
        <v>285.84399999999977</v>
      </c>
      <c r="GW120" s="13">
        <f t="shared" si="105"/>
        <v>68.200525419065656</v>
      </c>
      <c r="GX120" s="20">
        <f t="shared" si="82"/>
        <v>616.62754843820551</v>
      </c>
      <c r="GY120" s="59">
        <f t="shared" si="83"/>
        <v>909.96088177153888</v>
      </c>
      <c r="GZ120" s="59">
        <f ca="1">AVERAGE(OFFSET($GY$3,0,0,'Données projet'!$E$18+1,1))-AVERAGE(OFFSET($H$3,0,0,'Données projet'!$E$18+1,1))</f>
        <v>288.41846134875794</v>
      </c>
      <c r="HA120" s="59">
        <f t="shared" si="106"/>
        <v>248.93951719818972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34.512729063138039</v>
      </c>
      <c r="HH120" s="21">
        <f>EXP(-LN(2)/25)*HH119+(1-EXP(-LN(2)/25))/(LN(2)/25)*Calculateur!HC120*Calculateur!HE120*VLOOKUP('Données projet'!$B$18,Paramètres!$A$1:$I$89,3,0)*0.475*44/12</f>
        <v>2.503589109678106</v>
      </c>
      <c r="HI120" s="21">
        <f>EXP(-LN(2)/2)*HI119+(1-EXP(-LN(2)/2))/(LN(2)/2)*HC120*HF120*VLOOKUP('Données projet'!$B$18,Paramètres!$A$1:$I$89,3,0)*0.475*44/12</f>
        <v>3.9120983960247161E-14</v>
      </c>
      <c r="HJ120" s="22">
        <f t="shared" si="84"/>
        <v>37.016318172816185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267</v>
      </c>
      <c r="O121" s="13">
        <f>N121*VLOOKUP('Données projet'!$B$9,Paramètres!$A$1:$I$89,3,0)*VLOOKUP('Données projet'!$B$9,Paramètres!$A$1:$I$89,5,0)</f>
        <v>241.58159999999998</v>
      </c>
      <c r="P121" s="13">
        <f t="shared" si="87"/>
        <v>58.779689232021951</v>
      </c>
      <c r="Q121" s="20">
        <f t="shared" si="107"/>
        <v>523.12924541243819</v>
      </c>
      <c r="R121" s="59">
        <f t="shared" si="55"/>
        <v>816.46257874577145</v>
      </c>
      <c r="S121" s="59">
        <f ca="1">AVERAGE(OFFSET($R$3,0,0,'Données projet'!$E$9+1,1))-AVERAGE(OFFSET($H$3,0,0,'Données projet'!$E$9+1,1))</f>
        <v>269.64423257646359</v>
      </c>
      <c r="T121" s="59">
        <f t="shared" si="88"/>
        <v>161.0819079811821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71.226465991765679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71.226465991765679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401</v>
      </c>
      <c r="AJ121" s="13">
        <f>AI121*VLOOKUP('Données projet'!$B$10,Paramètres!$A$1:$I$89,3,0)*VLOOKUP('Données projet'!$B$10,Paramètres!$A$1:$I$89,5,0)</f>
        <v>250.22399999999999</v>
      </c>
      <c r="AK121" s="13">
        <f t="shared" si="89"/>
        <v>60.633904580527918</v>
      </c>
      <c r="AL121" s="20">
        <f t="shared" si="58"/>
        <v>541.41085047775289</v>
      </c>
      <c r="AM121" s="59">
        <f t="shared" si="59"/>
        <v>834.74418381108626</v>
      </c>
      <c r="AN121" s="59">
        <f ca="1">AVERAGE(OFFSET($AM$3,0,0,'Données projet'!$E$10+1,1))-AVERAGE(OFFSET($H$3,0,0,'Données projet'!$E$10+1,1))</f>
        <v>269.77739619445515</v>
      </c>
      <c r="AO121" s="59">
        <f t="shared" si="90"/>
        <v>347.56964743629885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24.280426316985015</v>
      </c>
      <c r="AV121" s="21">
        <f>EXP(-LN(2)/25)*AV120+(1-EXP(-LN(2)/25))/(LN(2)/25)*Calculateur!AQ121*Calculateur!AS121*VLOOKUP('Données projet'!$B$10,Paramètres!$A$1:$I$89,3,0)*0.475*44/12</f>
        <v>7.9973025734485619</v>
      </c>
      <c r="AW121" s="21">
        <f>EXP(-LN(2)/2)*AW120+(1-EXP(-LN(2)/2))/(LN(2)/2)*AQ121*AT121*VLOOKUP('Données projet'!$B$10,Paramètres!$A$1:$I$89,3,0)*0.475*44/12</f>
        <v>1.4118965070217004E-15</v>
      </c>
      <c r="AX121" s="21">
        <f t="shared" si="60"/>
        <v>32.277728890433579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739.99999999999966</v>
      </c>
      <c r="BE121" s="13">
        <f>BD121*VLOOKUP('Données projet'!$B$11,Paramètres!$A$1:$I$89,3,0)*VLOOKUP('Données projet'!$B$11,Paramètres!$A$1:$I$89,5,0)</f>
        <v>413.65999999999985</v>
      </c>
      <c r="BF121" s="13">
        <f t="shared" si="91"/>
        <v>94.540585122244352</v>
      </c>
      <c r="BG121" s="20">
        <f t="shared" si="61"/>
        <v>885.11601908790863</v>
      </c>
      <c r="BH121" s="59">
        <f t="shared" si="62"/>
        <v>1178.4493524212419</v>
      </c>
      <c r="BI121" s="59">
        <f ca="1">AVERAGE(OFFSET($BH$3,0,0,'Données projet'!$E$11+1,1))-AVERAGE(OFFSET($H$3,0,0,'Données projet'!$E$11+1,1))</f>
        <v>490.96084572840579</v>
      </c>
      <c r="BJ121" s="59">
        <f t="shared" si="92"/>
        <v>597.91658789908263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39.156465711951149</v>
      </c>
      <c r="BQ121" s="21">
        <f>EXP(-LN(2)/25)*BQ120+(1-EXP(-LN(2)/25))/(LN(2)/25)*Calculateur!BL121*Calculateur!BN121*VLOOKUP('Données projet'!$B$11,Paramètres!$A$1:$I$89,3,0)*0.475*44/12</f>
        <v>5.0369122449483443</v>
      </c>
      <c r="BR121" s="21">
        <f>EXP(-LN(2)/2)*BR120+(1-EXP(-LN(2)/2))/(LN(2)/2)*BL121*BO121*VLOOKUP('Données projet'!$B$11,Paramètres!$A$1:$I$89,3,0)*0.475*44/12</f>
        <v>4.8344382249687507E-14</v>
      </c>
      <c r="BS121" s="22">
        <f t="shared" si="63"/>
        <v>44.193377956899546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1062.9999999999995</v>
      </c>
      <c r="BZ121" s="13">
        <f>BY121*VLOOKUP('Données projet'!$B$12,Paramètres!$A$1:$I$89,3,0)*VLOOKUP('Données projet'!$B$12,Paramètres!$A$1:$I$89,5,0)</f>
        <v>483.66499999999979</v>
      </c>
      <c r="CA121" s="13">
        <f t="shared" si="93"/>
        <v>108.54647574863124</v>
      </c>
      <c r="CB121" s="20">
        <f t="shared" si="64"/>
        <v>1031.4349869288658</v>
      </c>
      <c r="CC121" s="59">
        <f t="shared" si="65"/>
        <v>1324.768320262199</v>
      </c>
      <c r="CD121" s="59">
        <f ca="1">AVERAGE(OFFSET($CC$3,0,0,'Données projet'!$E$12+1,1))-AVERAGE(OFFSET($H$3,0,0,'Données projet'!$E$12+1,1))</f>
        <v>516.24288578650703</v>
      </c>
      <c r="CE121" s="59">
        <f t="shared" si="94"/>
        <v>423.99471649102406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56.686911614217209</v>
      </c>
      <c r="CL121" s="21">
        <f>EXP(-LN(2)/25)*CL120+(1-EXP(-LN(2)/25))/(LN(2)/25)*Calculateur!CG121*Calculateur!CI121*VLOOKUP('Données projet'!$B$12,Paramètres!$A$1:$I$89,3,0)*0.475*44/12</f>
        <v>7.424761293911482</v>
      </c>
      <c r="CM121" s="21">
        <f>EXP(-LN(2)/2)*CM120+(1-EXP(-LN(2)/2))/(LN(2)/2)*CG121*CJ121*VLOOKUP('Données projet'!$B$12,Paramètres!$A$1:$I$89,3,0)*0.475*44/12</f>
        <v>8.0885777328015267E-16</v>
      </c>
      <c r="CN121" s="22">
        <f t="shared" si="66"/>
        <v>64.111672908128696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856.99999999999955</v>
      </c>
      <c r="CU121" s="17">
        <f>CT121*VLOOKUP('Données projet'!$B$13,Paramètres!$A$1:$I$89,3,0)*VLOOKUP('Données projet'!$B$13,Paramètres!$A$1:$I$89,5,0)</f>
        <v>389.93499999999977</v>
      </c>
      <c r="CV121" s="13">
        <f t="shared" si="95"/>
        <v>89.733124312965614</v>
      </c>
      <c r="CW121" s="20">
        <f t="shared" si="67"/>
        <v>835.42198317841473</v>
      </c>
      <c r="CX121" s="59">
        <f t="shared" si="68"/>
        <v>1128.7553165117481</v>
      </c>
      <c r="CY121" s="59">
        <f ca="1">AVERAGE(OFFSET($CX$3,0,0,'Données projet'!$E$13+1,1))-AVERAGE(OFFSET($H$3,0,0,'Données projet'!$E$13+1,1))</f>
        <v>404.52284278475219</v>
      </c>
      <c r="CZ121" s="59">
        <f t="shared" si="96"/>
        <v>325.2594475455378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45.193327492852312</v>
      </c>
      <c r="DG121" s="21">
        <f>EXP(-LN(2)/25)*DG120+(1-EXP(-LN(2)/25))/(LN(2)/25)*Calculateur!DB121*Calculateur!DD121*VLOOKUP('Données projet'!$B$13,Paramètres!$A$1:$I$89,3,0)*0.475*44/12</f>
        <v>4.1516781375645992</v>
      </c>
      <c r="DH121" s="21">
        <f>EXP(-LN(2)/2)*DH120+(1-EXP(-LN(2)/2))/(LN(2)/2)*DB121*DE121*VLOOKUP('Données projet'!$B$13,Paramètres!$A$1:$I$89,3,0)*0.475*44/12</f>
        <v>5.3991968277774299E-14</v>
      </c>
      <c r="DI121" s="22">
        <f t="shared" si="69"/>
        <v>49.345005630416971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266.99999999999983</v>
      </c>
      <c r="DP121" s="17">
        <f>DO121*VLOOKUP('Données projet'!$B$14,Paramètres!$A$1:$I$89,3,0)*VLOOKUP('Données projet'!$B$14,Paramètres!$A$1:$I$89,5,0)</f>
        <v>287.39879999999982</v>
      </c>
      <c r="DQ121" s="13">
        <f t="shared" si="97"/>
        <v>68.528206713592894</v>
      </c>
      <c r="DR121" s="20">
        <f t="shared" si="70"/>
        <v>619.90620335950723</v>
      </c>
      <c r="DS121" s="59">
        <f t="shared" si="71"/>
        <v>913.2395366928406</v>
      </c>
      <c r="DT121" s="59">
        <f ca="1">AVERAGE(OFFSET($DS$3,0,0,'Données projet'!$E$14+1,1))-AVERAGE(OFFSET($H$3,0,0,'Données projet'!$E$14+1,1))</f>
        <v>317.76403063971492</v>
      </c>
      <c r="DU121" s="59">
        <f t="shared" si="98"/>
        <v>310.10458233575025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22.438629234452076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22.438629234452076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735.00000000000011</v>
      </c>
      <c r="EK121" s="17">
        <f>EJ121*VLOOKUP('Données projet'!$B$15,Paramètres!$A$1:$I$89,3,0)*VLOOKUP('Données projet'!$B$15,Paramètres!$A$1:$I$89,5,0)</f>
        <v>343.98</v>
      </c>
      <c r="EL121" s="13">
        <f t="shared" si="99"/>
        <v>80.321681832084693</v>
      </c>
      <c r="EM121" s="20">
        <f t="shared" si="73"/>
        <v>738.9920958575475</v>
      </c>
      <c r="EN121" s="59">
        <f t="shared" si="74"/>
        <v>1032.3254291908809</v>
      </c>
      <c r="EO121" s="59">
        <f ca="1">AVERAGE(OFFSET($EN$3,0,0,'Données projet'!$E$15+1,1))-AVERAGE(OFFSET($H$3,0,0,'Données projet'!$E$15+1,1))</f>
        <v>342.49944586217674</v>
      </c>
      <c r="EP121" s="59">
        <f t="shared" si="100"/>
        <v>282.29766600872563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55.570095602739926</v>
      </c>
      <c r="EW121" s="21">
        <f>EXP(-LN(2)/25)*EW120+(1-EXP(-LN(2)/25))/(LN(2)/25)*Calculateur!ER121*Calculateur!ET121*VLOOKUP('Données projet'!$B$15,Paramètres!$A$1:$I$89,3,0)*0.475*44/12</f>
        <v>3.4938797833011135</v>
      </c>
      <c r="EX121" s="21">
        <f>EXP(-LN(2)/2)*EX120+(1-EXP(-LN(2)/2))/(LN(2)/2)*ER121*EU121*VLOOKUP('Données projet'!$B$15,Paramètres!$A$1:$I$89,3,0)*0.475*44/12</f>
        <v>4.7063216900723386E-15</v>
      </c>
      <c r="EY121" s="22">
        <f t="shared" si="75"/>
        <v>59.063975386041044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670.99999999999977</v>
      </c>
      <c r="FF121" s="17">
        <f>FE121*VLOOKUP('Données projet'!$B$16,Paramètres!$A$1:$I$89,3,0)*VLOOKUP('Données projet'!$B$16,Paramètres!$A$1:$I$89,5,0)</f>
        <v>314.02799999999991</v>
      </c>
      <c r="FG121" s="13">
        <f t="shared" si="101"/>
        <v>74.109403804428752</v>
      </c>
      <c r="FH121" s="20">
        <f t="shared" si="76"/>
        <v>676.00597829271317</v>
      </c>
      <c r="FI121" s="59">
        <f t="shared" si="77"/>
        <v>969.33931162604654</v>
      </c>
      <c r="FJ121" s="59">
        <f ca="1">AVERAGE(OFFSET($FI$3,0,0,'Données projet'!$E$16+1,1))-AVERAGE(OFFSET($H$3,0,0,'Données projet'!$E$16+1,1))</f>
        <v>304.29617570272939</v>
      </c>
      <c r="FK121" s="59">
        <f t="shared" si="102"/>
        <v>246.20695736161576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46.768624517906026</v>
      </c>
      <c r="FR121" s="21">
        <f>EXP(-LN(2)/25)*FR120+(1-EXP(-LN(2)/25))/(LN(2)/25)*Calculateur!FM121*Calculateur!FO121*VLOOKUP('Données projet'!$B$16,Paramètres!$A$1:$I$89,3,0)*0.475*44/12</f>
        <v>3.5674790752314589</v>
      </c>
      <c r="FS121" s="21">
        <f>EXP(-LN(2)/2)*FS120+(1-EXP(-LN(2)/2))/(LN(2)/2)*FM121*FP121*VLOOKUP('Données projet'!$B$16,Paramètres!$A$1:$I$89,3,0)*0.475*44/12</f>
        <v>2.2363299715649785E-13</v>
      </c>
      <c r="FT121" s="22">
        <f t="shared" si="78"/>
        <v>50.336103593137707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543.00000000000011</v>
      </c>
      <c r="GA121" s="17">
        <f>FZ121*VLOOKUP('Données projet'!$B$17,Paramètres!$A$1:$I$89,3,0)*VLOOKUP('Données projet'!$B$17,Paramètres!$A$1:$I$89,5,0)</f>
        <v>324.71400000000011</v>
      </c>
      <c r="GB121" s="13">
        <f t="shared" si="103"/>
        <v>76.333356682914101</v>
      </c>
      <c r="GC121" s="20">
        <f t="shared" si="79"/>
        <v>698.49081288940886</v>
      </c>
      <c r="GD121" s="59">
        <f t="shared" si="80"/>
        <v>991.82414622274223</v>
      </c>
      <c r="GE121" s="59">
        <f ca="1">AVERAGE(OFFSET($GD$3,0,0,'Données projet'!$E$17+1,1))-AVERAGE(OFFSET($H$3,0,0,'Données projet'!$E$17+1,1))</f>
        <v>333.16166938019586</v>
      </c>
      <c r="GF121" s="59">
        <f t="shared" si="104"/>
        <v>286.07945871455388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38.098846227715228</v>
      </c>
      <c r="GM121" s="21">
        <f>EXP(-LN(2)/25)*GM120+(1-EXP(-LN(2)/25))/(LN(2)/25)*Calculateur!GH121*Calculateur!GJ121*VLOOKUP('Données projet'!$B$17,Paramètres!$A$1:$I$89,3,0)*0.475*44/12</f>
        <v>2.8409830561185849</v>
      </c>
      <c r="GN121" s="21">
        <f>EXP(-LN(2)/2)*GN120+(1-EXP(-LN(2)/2))/(LN(2)/2)*GH121*GK121*VLOOKUP('Données projet'!$B$17,Paramètres!$A$1:$I$89,3,0)*0.475*44/12</f>
        <v>5.0514519473443112E-14</v>
      </c>
      <c r="GO121" s="21">
        <f t="shared" si="81"/>
        <v>40.939829283833866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477.9999999999996</v>
      </c>
      <c r="GV121" s="17">
        <f>GU121*VLOOKUP('Données projet'!$B$18,Paramètres!$A$1:$I$89,3,0)*VLOOKUP('Données projet'!$B$18,Paramètres!$A$1:$I$89,5,0)</f>
        <v>285.84399999999977</v>
      </c>
      <c r="GW121" s="13">
        <f t="shared" si="105"/>
        <v>68.200525419065656</v>
      </c>
      <c r="GX121" s="20">
        <f t="shared" si="82"/>
        <v>616.62754843820551</v>
      </c>
      <c r="GY121" s="59">
        <f t="shared" si="83"/>
        <v>909.96088177153888</v>
      </c>
      <c r="GZ121" s="59">
        <f ca="1">AVERAGE(OFFSET($GY$3,0,0,'Données projet'!$E$18+1,1))-AVERAGE(OFFSET($H$3,0,0,'Données projet'!$E$18+1,1))</f>
        <v>288.41846134875794</v>
      </c>
      <c r="HA121" s="59">
        <f t="shared" si="106"/>
        <v>248.93951719818972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33.835955496896048</v>
      </c>
      <c r="HH121" s="21">
        <f>EXP(-LN(2)/25)*HH120+(1-EXP(-LN(2)/25))/(LN(2)/25)*Calculateur!HC121*Calculateur!HE121*VLOOKUP('Données projet'!$B$18,Paramètres!$A$1:$I$89,3,0)*0.475*44/12</f>
        <v>2.4351283338159289</v>
      </c>
      <c r="HI121" s="21">
        <f>EXP(-LN(2)/2)*HI120+(1-EXP(-LN(2)/2))/(LN(2)/2)*HC121*HF121*VLOOKUP('Données projet'!$B$18,Paramètres!$A$1:$I$89,3,0)*0.475*44/12</f>
        <v>2.7662713044980927E-14</v>
      </c>
      <c r="HJ121" s="22">
        <f t="shared" si="84"/>
        <v>36.271083830712008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267</v>
      </c>
      <c r="O122" s="13">
        <f>N122*VLOOKUP('Données projet'!$B$9,Paramètres!$A$1:$I$89,3,0)*VLOOKUP('Données projet'!$B$9,Paramètres!$A$1:$I$89,5,0)</f>
        <v>241.58159999999998</v>
      </c>
      <c r="P122" s="13">
        <f t="shared" si="87"/>
        <v>58.779689232021951</v>
      </c>
      <c r="Q122" s="20">
        <f t="shared" si="107"/>
        <v>523.12924541243819</v>
      </c>
      <c r="R122" s="59">
        <f t="shared" si="55"/>
        <v>816.46257874577145</v>
      </c>
      <c r="S122" s="59">
        <f ca="1">AVERAGE(OFFSET($R$3,0,0,'Données projet'!$E$9+1,1))-AVERAGE(OFFSET($H$3,0,0,'Données projet'!$E$9+1,1))</f>
        <v>269.64423257646359</v>
      </c>
      <c r="T122" s="59">
        <f t="shared" si="88"/>
        <v>161.0819079811821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69.82975843752169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69.82975843752169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401</v>
      </c>
      <c r="AJ122" s="13">
        <f>AI122*VLOOKUP('Données projet'!$B$10,Paramètres!$A$1:$I$89,3,0)*VLOOKUP('Données projet'!$B$10,Paramètres!$A$1:$I$89,5,0)</f>
        <v>250.22399999999999</v>
      </c>
      <c r="AK122" s="13">
        <f t="shared" si="89"/>
        <v>60.633904580527918</v>
      </c>
      <c r="AL122" s="20">
        <f t="shared" si="58"/>
        <v>541.41085047775289</v>
      </c>
      <c r="AM122" s="59">
        <f t="shared" si="59"/>
        <v>834.74418381108626</v>
      </c>
      <c r="AN122" s="59">
        <f ca="1">AVERAGE(OFFSET($AM$3,0,0,'Données projet'!$E$10+1,1))-AVERAGE(OFFSET($H$3,0,0,'Données projet'!$E$10+1,1))</f>
        <v>269.77739619445515</v>
      </c>
      <c r="AO122" s="59">
        <f t="shared" si="90"/>
        <v>347.56964743629885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23.804301966506664</v>
      </c>
      <c r="AV122" s="21">
        <f>EXP(-LN(2)/25)*AV121+(1-EXP(-LN(2)/25))/(LN(2)/25)*Calculateur!AQ122*Calculateur!AS122*VLOOKUP('Données projet'!$B$10,Paramètres!$A$1:$I$89,3,0)*0.475*44/12</f>
        <v>7.7786159140177471</v>
      </c>
      <c r="AW122" s="21">
        <f>EXP(-LN(2)/2)*AW121+(1-EXP(-LN(2)/2))/(LN(2)/2)*AQ122*AT122*VLOOKUP('Données projet'!$B$10,Paramètres!$A$1:$I$89,3,0)*0.475*44/12</f>
        <v>9.9836159444864423E-16</v>
      </c>
      <c r="AX122" s="21">
        <f t="shared" si="60"/>
        <v>31.582917880524413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739.99999999999966</v>
      </c>
      <c r="BE122" s="13">
        <f>BD122*VLOOKUP('Données projet'!$B$11,Paramètres!$A$1:$I$89,3,0)*VLOOKUP('Données projet'!$B$11,Paramètres!$A$1:$I$89,5,0)</f>
        <v>413.65999999999985</v>
      </c>
      <c r="BF122" s="13">
        <f t="shared" si="91"/>
        <v>94.540585122244352</v>
      </c>
      <c r="BG122" s="20">
        <f t="shared" si="61"/>
        <v>885.11601908790863</v>
      </c>
      <c r="BH122" s="59">
        <f t="shared" si="62"/>
        <v>1178.4493524212419</v>
      </c>
      <c r="BI122" s="59">
        <f ca="1">AVERAGE(OFFSET($BH$3,0,0,'Données projet'!$E$11+1,1))-AVERAGE(OFFSET($H$3,0,0,'Données projet'!$E$11+1,1))</f>
        <v>490.96084572840579</v>
      </c>
      <c r="BJ122" s="59">
        <f t="shared" si="92"/>
        <v>597.91658789908263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38.388631302425615</v>
      </c>
      <c r="BQ122" s="21">
        <f>EXP(-LN(2)/25)*BQ121+(1-EXP(-LN(2)/25))/(LN(2)/25)*Calculateur!BL122*Calculateur!BN122*VLOOKUP('Données projet'!$B$11,Paramètres!$A$1:$I$89,3,0)*0.475*44/12</f>
        <v>4.8991776147305286</v>
      </c>
      <c r="BR122" s="21">
        <f>EXP(-LN(2)/2)*BR121+(1-EXP(-LN(2)/2))/(LN(2)/2)*BL122*BO122*VLOOKUP('Données projet'!$B$11,Paramètres!$A$1:$I$89,3,0)*0.475*44/12</f>
        <v>3.4184640521028596E-14</v>
      </c>
      <c r="BS122" s="22">
        <f t="shared" si="63"/>
        <v>43.287808917156177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1062.9999999999995</v>
      </c>
      <c r="BZ122" s="13">
        <f>BY122*VLOOKUP('Données projet'!$B$12,Paramètres!$A$1:$I$89,3,0)*VLOOKUP('Données projet'!$B$12,Paramètres!$A$1:$I$89,5,0)</f>
        <v>483.66499999999979</v>
      </c>
      <c r="CA122" s="13">
        <f t="shared" si="93"/>
        <v>108.54647574863124</v>
      </c>
      <c r="CB122" s="20">
        <f t="shared" si="64"/>
        <v>1031.4349869288658</v>
      </c>
      <c r="CC122" s="59">
        <f t="shared" si="65"/>
        <v>1324.768320262199</v>
      </c>
      <c r="CD122" s="59">
        <f ca="1">AVERAGE(OFFSET($CC$3,0,0,'Données projet'!$E$12+1,1))-AVERAGE(OFFSET($H$3,0,0,'Données projet'!$E$12+1,1))</f>
        <v>516.24288578650703</v>
      </c>
      <c r="CE122" s="59">
        <f t="shared" si="94"/>
        <v>423.99471649102406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55.575315853064438</v>
      </c>
      <c r="CL122" s="21">
        <f>EXP(-LN(2)/25)*CL121+(1-EXP(-LN(2)/25))/(LN(2)/25)*Calculateur!CG122*Calculateur!CI122*VLOOKUP('Données projet'!$B$12,Paramètres!$A$1:$I$89,3,0)*0.475*44/12</f>
        <v>7.2217308058782459</v>
      </c>
      <c r="CM122" s="21">
        <f>EXP(-LN(2)/2)*CM121+(1-EXP(-LN(2)/2))/(LN(2)/2)*CG122*CJ122*VLOOKUP('Données projet'!$B$12,Paramètres!$A$1:$I$89,3,0)*0.475*44/12</f>
        <v>5.7194881650184697E-16</v>
      </c>
      <c r="CN122" s="22">
        <f t="shared" si="66"/>
        <v>62.797046658942683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856.99999999999955</v>
      </c>
      <c r="CU122" s="17">
        <f>CT122*VLOOKUP('Données projet'!$B$13,Paramètres!$A$1:$I$89,3,0)*VLOOKUP('Données projet'!$B$13,Paramètres!$A$1:$I$89,5,0)</f>
        <v>389.93499999999977</v>
      </c>
      <c r="CV122" s="13">
        <f t="shared" si="95"/>
        <v>89.733124312965614</v>
      </c>
      <c r="CW122" s="20">
        <f t="shared" si="67"/>
        <v>835.42198317841473</v>
      </c>
      <c r="CX122" s="59">
        <f t="shared" si="68"/>
        <v>1128.7553165117481</v>
      </c>
      <c r="CY122" s="59">
        <f ca="1">AVERAGE(OFFSET($CX$3,0,0,'Données projet'!$E$13+1,1))-AVERAGE(OFFSET($H$3,0,0,'Données projet'!$E$13+1,1))</f>
        <v>404.52284278475219</v>
      </c>
      <c r="CZ122" s="59">
        <f t="shared" si="96"/>
        <v>325.2594475455378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44.307113905925412</v>
      </c>
      <c r="DG122" s="21">
        <f>EXP(-LN(2)/25)*DG121+(1-EXP(-LN(2)/25))/(LN(2)/25)*Calculateur!DB122*Calculateur!DD122*VLOOKUP('Données projet'!$B$13,Paramètres!$A$1:$I$89,3,0)*0.475*44/12</f>
        <v>4.0381502805656311</v>
      </c>
      <c r="DH122" s="21">
        <f>EXP(-LN(2)/2)*DH121+(1-EXP(-LN(2)/2))/(LN(2)/2)*DB122*DE122*VLOOKUP('Données projet'!$B$13,Paramètres!$A$1:$I$89,3,0)*0.475*44/12</f>
        <v>3.8178086898823166E-14</v>
      </c>
      <c r="DI122" s="22">
        <f t="shared" si="69"/>
        <v>48.345264186491079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266.99999999999983</v>
      </c>
      <c r="DP122" s="17">
        <f>DO122*VLOOKUP('Données projet'!$B$14,Paramètres!$A$1:$I$89,3,0)*VLOOKUP('Données projet'!$B$14,Paramètres!$A$1:$I$89,5,0)</f>
        <v>287.39879999999982</v>
      </c>
      <c r="DQ122" s="13">
        <f t="shared" si="97"/>
        <v>68.528206713592894</v>
      </c>
      <c r="DR122" s="20">
        <f t="shared" si="70"/>
        <v>619.90620335950723</v>
      </c>
      <c r="DS122" s="59">
        <f t="shared" si="71"/>
        <v>913.2395366928406</v>
      </c>
      <c r="DT122" s="59">
        <f ca="1">AVERAGE(OFFSET($DS$3,0,0,'Données projet'!$E$14+1,1))-AVERAGE(OFFSET($H$3,0,0,'Données projet'!$E$14+1,1))</f>
        <v>317.76403063971492</v>
      </c>
      <c r="DU122" s="59">
        <f t="shared" si="98"/>
        <v>310.10458233575025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21.998621401376901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21.998621401376901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735.00000000000011</v>
      </c>
      <c r="EK122" s="17">
        <f>EJ122*VLOOKUP('Données projet'!$B$15,Paramètres!$A$1:$I$89,3,0)*VLOOKUP('Données projet'!$B$15,Paramètres!$A$1:$I$89,5,0)</f>
        <v>343.98</v>
      </c>
      <c r="EL122" s="13">
        <f t="shared" si="99"/>
        <v>80.321681832084693</v>
      </c>
      <c r="EM122" s="20">
        <f t="shared" si="73"/>
        <v>738.9920958575475</v>
      </c>
      <c r="EN122" s="59">
        <f t="shared" si="74"/>
        <v>1032.3254291908809</v>
      </c>
      <c r="EO122" s="59">
        <f ca="1">AVERAGE(OFFSET($EN$3,0,0,'Données projet'!$E$15+1,1))-AVERAGE(OFFSET($H$3,0,0,'Données projet'!$E$15+1,1))</f>
        <v>342.49944586217674</v>
      </c>
      <c r="EP122" s="59">
        <f t="shared" si="100"/>
        <v>282.29766600872563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54.480399922381721</v>
      </c>
      <c r="EW122" s="21">
        <f>EXP(-LN(2)/25)*EW121+(1-EXP(-LN(2)/25))/(LN(2)/25)*Calculateur!ER122*Calculateur!ET122*VLOOKUP('Données projet'!$B$15,Paramètres!$A$1:$I$89,3,0)*0.475*44/12</f>
        <v>3.3983394568915921</v>
      </c>
      <c r="EX122" s="21">
        <f>EXP(-LN(2)/2)*EX121+(1-EXP(-LN(2)/2))/(LN(2)/2)*ER122*EU122*VLOOKUP('Données projet'!$B$15,Paramètres!$A$1:$I$89,3,0)*0.475*44/12</f>
        <v>3.3278719814954837E-15</v>
      </c>
      <c r="EY122" s="22">
        <f t="shared" si="75"/>
        <v>57.878739379273313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670.99999999999977</v>
      </c>
      <c r="FF122" s="17">
        <f>FE122*VLOOKUP('Données projet'!$B$16,Paramètres!$A$1:$I$89,3,0)*VLOOKUP('Données projet'!$B$16,Paramètres!$A$1:$I$89,5,0)</f>
        <v>314.02799999999991</v>
      </c>
      <c r="FG122" s="13">
        <f t="shared" si="101"/>
        <v>74.109403804428752</v>
      </c>
      <c r="FH122" s="20">
        <f t="shared" si="76"/>
        <v>676.00597829271317</v>
      </c>
      <c r="FI122" s="59">
        <f t="shared" si="77"/>
        <v>969.33931162604654</v>
      </c>
      <c r="FJ122" s="59">
        <f ca="1">AVERAGE(OFFSET($FI$3,0,0,'Données projet'!$E$16+1,1))-AVERAGE(OFFSET($H$3,0,0,'Données projet'!$E$16+1,1))</f>
        <v>304.29617570272939</v>
      </c>
      <c r="FK122" s="59">
        <f t="shared" si="102"/>
        <v>246.20695736161576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45.851520317154133</v>
      </c>
      <c r="FR122" s="21">
        <f>EXP(-LN(2)/25)*FR121+(1-EXP(-LN(2)/25))/(LN(2)/25)*Calculateur!FM122*Calculateur!FO122*VLOOKUP('Données projet'!$B$16,Paramètres!$A$1:$I$89,3,0)*0.475*44/12</f>
        <v>3.4699261723136838</v>
      </c>
      <c r="FS122" s="21">
        <f>EXP(-LN(2)/2)*FS121+(1-EXP(-LN(2)/2))/(LN(2)/2)*FM122*FP122*VLOOKUP('Données projet'!$B$16,Paramètres!$A$1:$I$89,3,0)*0.475*44/12</f>
        <v>1.5813240878643154E-13</v>
      </c>
      <c r="FT122" s="22">
        <f t="shared" si="78"/>
        <v>49.321446489467974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543.00000000000011</v>
      </c>
      <c r="GA122" s="17">
        <f>FZ122*VLOOKUP('Données projet'!$B$17,Paramètres!$A$1:$I$89,3,0)*VLOOKUP('Données projet'!$B$17,Paramètres!$A$1:$I$89,5,0)</f>
        <v>324.71400000000011</v>
      </c>
      <c r="GB122" s="13">
        <f t="shared" si="103"/>
        <v>76.333356682914101</v>
      </c>
      <c r="GC122" s="20">
        <f t="shared" si="79"/>
        <v>698.49081288940886</v>
      </c>
      <c r="GD122" s="59">
        <f t="shared" si="80"/>
        <v>991.82414622274223</v>
      </c>
      <c r="GE122" s="59">
        <f ca="1">AVERAGE(OFFSET($GD$3,0,0,'Données projet'!$E$17+1,1))-AVERAGE(OFFSET($H$3,0,0,'Données projet'!$E$17+1,1))</f>
        <v>333.16166938019586</v>
      </c>
      <c r="GF122" s="59">
        <f t="shared" si="104"/>
        <v>286.07945871455388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37.351751091191367</v>
      </c>
      <c r="GM122" s="21">
        <f>EXP(-LN(2)/25)*GM121+(1-EXP(-LN(2)/25))/(LN(2)/25)*Calculateur!GH122*Calculateur!GJ122*VLOOKUP('Données projet'!$B$17,Paramètres!$A$1:$I$89,3,0)*0.475*44/12</f>
        <v>2.7632962250482165</v>
      </c>
      <c r="GN122" s="21">
        <f>EXP(-LN(2)/2)*GN121+(1-EXP(-LN(2)/2))/(LN(2)/2)*GH122*GK122*VLOOKUP('Données projet'!$B$17,Paramètres!$A$1:$I$89,3,0)*0.475*44/12</f>
        <v>3.5719159268051532E-14</v>
      </c>
      <c r="GO122" s="21">
        <f t="shared" si="81"/>
        <v>40.115047316239618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477.9999999999996</v>
      </c>
      <c r="GV122" s="17">
        <f>GU122*VLOOKUP('Données projet'!$B$18,Paramètres!$A$1:$I$89,3,0)*VLOOKUP('Données projet'!$B$18,Paramètres!$A$1:$I$89,5,0)</f>
        <v>285.84399999999977</v>
      </c>
      <c r="GW122" s="13">
        <f t="shared" si="105"/>
        <v>68.200525419065656</v>
      </c>
      <c r="GX122" s="20">
        <f t="shared" si="82"/>
        <v>616.62754843820551</v>
      </c>
      <c r="GY122" s="59">
        <f t="shared" si="83"/>
        <v>909.96088177153888</v>
      </c>
      <c r="GZ122" s="59">
        <f ca="1">AVERAGE(OFFSET($GY$3,0,0,'Données projet'!$E$18+1,1))-AVERAGE(OFFSET($H$3,0,0,'Données projet'!$E$18+1,1))</f>
        <v>288.41846134875794</v>
      </c>
      <c r="HA122" s="59">
        <f t="shared" si="106"/>
        <v>248.93951719818972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33.172453047496944</v>
      </c>
      <c r="HH122" s="21">
        <f>EXP(-LN(2)/25)*HH121+(1-EXP(-LN(2)/25))/(LN(2)/25)*Calculateur!HC122*Calculateur!HE122*VLOOKUP('Données projet'!$B$18,Paramètres!$A$1:$I$89,3,0)*0.475*44/12</f>
        <v>2.3685396214698988</v>
      </c>
      <c r="HI122" s="21">
        <f>EXP(-LN(2)/2)*HI121+(1-EXP(-LN(2)/2))/(LN(2)/2)*HC122*HF122*VLOOKUP('Données projet'!$B$18,Paramètres!$A$1:$I$89,3,0)*0.475*44/12</f>
        <v>1.9560491980123583E-14</v>
      </c>
      <c r="HJ122" s="22">
        <f t="shared" si="84"/>
        <v>35.540992668966865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267</v>
      </c>
      <c r="O123" s="13">
        <f>N123*VLOOKUP('Données projet'!$B$9,Paramètres!$A$1:$I$89,3,0)*VLOOKUP('Données projet'!$B$9,Paramètres!$A$1:$I$89,5,0)</f>
        <v>241.58159999999998</v>
      </c>
      <c r="P123" s="13">
        <f t="shared" si="87"/>
        <v>58.779689232021951</v>
      </c>
      <c r="Q123" s="20">
        <f t="shared" si="107"/>
        <v>523.12924541243819</v>
      </c>
      <c r="R123" s="59">
        <f t="shared" si="55"/>
        <v>816.46257874577145</v>
      </c>
      <c r="S123" s="59">
        <f ca="1">AVERAGE(OFFSET($R$3,0,0,'Données projet'!$E$9+1,1))-AVERAGE(OFFSET($H$3,0,0,'Données projet'!$E$9+1,1))</f>
        <v>269.64423257646359</v>
      </c>
      <c r="T123" s="59">
        <f t="shared" si="88"/>
        <v>161.0819079811821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68.46043946650893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68.46043946650893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401</v>
      </c>
      <c r="AJ123" s="13">
        <f>AI123*VLOOKUP('Données projet'!$B$10,Paramètres!$A$1:$I$89,3,0)*VLOOKUP('Données projet'!$B$10,Paramètres!$A$1:$I$89,5,0)</f>
        <v>250.22399999999999</v>
      </c>
      <c r="AK123" s="13">
        <f t="shared" si="89"/>
        <v>60.633904580527918</v>
      </c>
      <c r="AL123" s="20">
        <f t="shared" si="58"/>
        <v>541.41085047775289</v>
      </c>
      <c r="AM123" s="59">
        <f t="shared" si="59"/>
        <v>834.74418381108626</v>
      </c>
      <c r="AN123" s="59">
        <f ca="1">AVERAGE(OFFSET($AM$3,0,0,'Données projet'!$E$10+1,1))-AVERAGE(OFFSET($H$3,0,0,'Données projet'!$E$10+1,1))</f>
        <v>269.77739619445515</v>
      </c>
      <c r="AO123" s="59">
        <f t="shared" si="90"/>
        <v>347.56964743629885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23.337514124134017</v>
      </c>
      <c r="AV123" s="21">
        <f>EXP(-LN(2)/25)*AV122+(1-EXP(-LN(2)/25))/(LN(2)/25)*Calculateur!AQ123*Calculateur!AS123*VLOOKUP('Données projet'!$B$10,Paramètres!$A$1:$I$89,3,0)*0.475*44/12</f>
        <v>7.5659092527892993</v>
      </c>
      <c r="AW123" s="21">
        <f>EXP(-LN(2)/2)*AW122+(1-EXP(-LN(2)/2))/(LN(2)/2)*AQ123*AT123*VLOOKUP('Données projet'!$B$10,Paramètres!$A$1:$I$89,3,0)*0.475*44/12</f>
        <v>7.0594825351085019E-16</v>
      </c>
      <c r="AX123" s="21">
        <f t="shared" si="60"/>
        <v>30.903423376923318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739.99999999999966</v>
      </c>
      <c r="BE123" s="13">
        <f>BD123*VLOOKUP('Données projet'!$B$11,Paramètres!$A$1:$I$89,3,0)*VLOOKUP('Données projet'!$B$11,Paramètres!$A$1:$I$89,5,0)</f>
        <v>413.65999999999985</v>
      </c>
      <c r="BF123" s="13">
        <f t="shared" si="91"/>
        <v>94.540585122244352</v>
      </c>
      <c r="BG123" s="20">
        <f t="shared" si="61"/>
        <v>885.11601908790863</v>
      </c>
      <c r="BH123" s="59">
        <f t="shared" si="62"/>
        <v>1178.4493524212419</v>
      </c>
      <c r="BI123" s="59">
        <f ca="1">AVERAGE(OFFSET($BH$3,0,0,'Données projet'!$E$11+1,1))-AVERAGE(OFFSET($H$3,0,0,'Données projet'!$E$11+1,1))</f>
        <v>490.96084572840579</v>
      </c>
      <c r="BJ123" s="59">
        <f t="shared" si="92"/>
        <v>597.91658789908263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37.635853657338131</v>
      </c>
      <c r="BQ123" s="21">
        <f>EXP(-LN(2)/25)*BQ122+(1-EXP(-LN(2)/25))/(LN(2)/25)*Calculateur!BL123*Calculateur!BN123*VLOOKUP('Données projet'!$B$11,Paramètres!$A$1:$I$89,3,0)*0.475*44/12</f>
        <v>4.7652093452191684</v>
      </c>
      <c r="BR123" s="21">
        <f>EXP(-LN(2)/2)*BR122+(1-EXP(-LN(2)/2))/(LN(2)/2)*BL123*BO123*VLOOKUP('Données projet'!$B$11,Paramètres!$A$1:$I$89,3,0)*0.475*44/12</f>
        <v>2.4172191124843754E-14</v>
      </c>
      <c r="BS123" s="22">
        <f t="shared" si="63"/>
        <v>42.401063002557322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1062.9999999999995</v>
      </c>
      <c r="BZ123" s="13">
        <f>BY123*VLOOKUP('Données projet'!$B$12,Paramètres!$A$1:$I$89,3,0)*VLOOKUP('Données projet'!$B$12,Paramètres!$A$1:$I$89,5,0)</f>
        <v>483.66499999999979</v>
      </c>
      <c r="CA123" s="13">
        <f t="shared" si="93"/>
        <v>108.54647574863124</v>
      </c>
      <c r="CB123" s="20">
        <f t="shared" si="64"/>
        <v>1031.4349869288658</v>
      </c>
      <c r="CC123" s="59">
        <f t="shared" si="65"/>
        <v>1324.768320262199</v>
      </c>
      <c r="CD123" s="59">
        <f ca="1">AVERAGE(OFFSET($CC$3,0,0,'Données projet'!$E$12+1,1))-AVERAGE(OFFSET($H$3,0,0,'Données projet'!$E$12+1,1))</f>
        <v>516.24288578650703</v>
      </c>
      <c r="CE123" s="59">
        <f t="shared" si="94"/>
        <v>423.99471649102406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54.485517806781402</v>
      </c>
      <c r="CL123" s="21">
        <f>EXP(-LN(2)/25)*CL122+(1-EXP(-LN(2)/25))/(LN(2)/25)*Calculateur!CG123*Calculateur!CI123*VLOOKUP('Données projet'!$B$12,Paramètres!$A$1:$I$89,3,0)*0.475*44/12</f>
        <v>7.0242521972171881</v>
      </c>
      <c r="CM123" s="21">
        <f>EXP(-LN(2)/2)*CM122+(1-EXP(-LN(2)/2))/(LN(2)/2)*CG123*CJ123*VLOOKUP('Données projet'!$B$12,Paramètres!$A$1:$I$89,3,0)*0.475*44/12</f>
        <v>4.0442888664007633E-16</v>
      </c>
      <c r="CN123" s="22">
        <f t="shared" si="66"/>
        <v>61.50977000399859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856.99999999999955</v>
      </c>
      <c r="CU123" s="17">
        <f>CT123*VLOOKUP('Données projet'!$B$13,Paramètres!$A$1:$I$89,3,0)*VLOOKUP('Données projet'!$B$13,Paramètres!$A$1:$I$89,5,0)</f>
        <v>389.93499999999977</v>
      </c>
      <c r="CV123" s="13">
        <f t="shared" si="95"/>
        <v>89.733124312965614</v>
      </c>
      <c r="CW123" s="20">
        <f t="shared" si="67"/>
        <v>835.42198317841473</v>
      </c>
      <c r="CX123" s="59">
        <f t="shared" si="68"/>
        <v>1128.7553165117481</v>
      </c>
      <c r="CY123" s="59">
        <f ca="1">AVERAGE(OFFSET($CX$3,0,0,'Données projet'!$E$13+1,1))-AVERAGE(OFFSET($H$3,0,0,'Données projet'!$E$13+1,1))</f>
        <v>404.52284278475219</v>
      </c>
      <c r="CZ123" s="59">
        <f t="shared" si="96"/>
        <v>325.2594475455378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43.438278426901235</v>
      </c>
      <c r="DG123" s="21">
        <f>EXP(-LN(2)/25)*DG122+(1-EXP(-LN(2)/25))/(LN(2)/25)*Calculateur!DB123*Calculateur!DD123*VLOOKUP('Données projet'!$B$13,Paramètres!$A$1:$I$89,3,0)*0.475*44/12</f>
        <v>3.9277268487864698</v>
      </c>
      <c r="DH123" s="21">
        <f>EXP(-LN(2)/2)*DH122+(1-EXP(-LN(2)/2))/(LN(2)/2)*DB123*DE123*VLOOKUP('Données projet'!$B$13,Paramètres!$A$1:$I$89,3,0)*0.475*44/12</f>
        <v>2.699598413888715E-14</v>
      </c>
      <c r="DI123" s="22">
        <f t="shared" si="69"/>
        <v>47.366005275687733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266.99999999999983</v>
      </c>
      <c r="DP123" s="17">
        <f>DO123*VLOOKUP('Données projet'!$B$14,Paramètres!$A$1:$I$89,3,0)*VLOOKUP('Données projet'!$B$14,Paramètres!$A$1:$I$89,5,0)</f>
        <v>287.39879999999982</v>
      </c>
      <c r="DQ123" s="13">
        <f t="shared" si="97"/>
        <v>68.528206713592894</v>
      </c>
      <c r="DR123" s="20">
        <f t="shared" si="70"/>
        <v>619.90620335950723</v>
      </c>
      <c r="DS123" s="59">
        <f t="shared" si="71"/>
        <v>913.2395366928406</v>
      </c>
      <c r="DT123" s="59">
        <f ca="1">AVERAGE(OFFSET($DS$3,0,0,'Données projet'!$E$14+1,1))-AVERAGE(OFFSET($H$3,0,0,'Données projet'!$E$14+1,1))</f>
        <v>317.76403063971492</v>
      </c>
      <c r="DU123" s="59">
        <f t="shared" si="98"/>
        <v>310.10458233575025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21.567241853530053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21.567241853530053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735.00000000000011</v>
      </c>
      <c r="EK123" s="17">
        <f>EJ123*VLOOKUP('Données projet'!$B$15,Paramètres!$A$1:$I$89,3,0)*VLOOKUP('Données projet'!$B$15,Paramètres!$A$1:$I$89,5,0)</f>
        <v>343.98</v>
      </c>
      <c r="EL123" s="13">
        <f t="shared" si="99"/>
        <v>80.321681832084693</v>
      </c>
      <c r="EM123" s="20">
        <f t="shared" si="73"/>
        <v>738.9920958575475</v>
      </c>
      <c r="EN123" s="59">
        <f t="shared" si="74"/>
        <v>1032.3254291908809</v>
      </c>
      <c r="EO123" s="59">
        <f ca="1">AVERAGE(OFFSET($EN$3,0,0,'Données projet'!$E$15+1,1))-AVERAGE(OFFSET($H$3,0,0,'Données projet'!$E$15+1,1))</f>
        <v>342.49944586217674</v>
      </c>
      <c r="EP123" s="59">
        <f t="shared" si="100"/>
        <v>282.29766600872563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53.412072509666601</v>
      </c>
      <c r="EW123" s="21">
        <f>EXP(-LN(2)/25)*EW122+(1-EXP(-LN(2)/25))/(LN(2)/25)*Calculateur!ER123*Calculateur!ET123*VLOOKUP('Données projet'!$B$15,Paramètres!$A$1:$I$89,3,0)*0.475*44/12</f>
        <v>3.3054116857319866</v>
      </c>
      <c r="EX123" s="21">
        <f>EXP(-LN(2)/2)*EX122+(1-EXP(-LN(2)/2))/(LN(2)/2)*ER123*EU123*VLOOKUP('Données projet'!$B$15,Paramètres!$A$1:$I$89,3,0)*0.475*44/12</f>
        <v>2.3531608450361693E-15</v>
      </c>
      <c r="EY123" s="22">
        <f t="shared" si="75"/>
        <v>56.71748419539859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670.99999999999977</v>
      </c>
      <c r="FF123" s="17">
        <f>FE123*VLOOKUP('Données projet'!$B$16,Paramètres!$A$1:$I$89,3,0)*VLOOKUP('Données projet'!$B$16,Paramètres!$A$1:$I$89,5,0)</f>
        <v>314.02799999999991</v>
      </c>
      <c r="FG123" s="13">
        <f t="shared" si="101"/>
        <v>74.109403804428752</v>
      </c>
      <c r="FH123" s="20">
        <f t="shared" si="76"/>
        <v>676.00597829271317</v>
      </c>
      <c r="FI123" s="59">
        <f t="shared" si="77"/>
        <v>969.33931162604654</v>
      </c>
      <c r="FJ123" s="59">
        <f ca="1">AVERAGE(OFFSET($FI$3,0,0,'Données projet'!$E$16+1,1))-AVERAGE(OFFSET($H$3,0,0,'Données projet'!$E$16+1,1))</f>
        <v>304.29617570272939</v>
      </c>
      <c r="FK123" s="59">
        <f t="shared" si="102"/>
        <v>246.20695736161576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44.952399970400656</v>
      </c>
      <c r="FR123" s="21">
        <f>EXP(-LN(2)/25)*FR122+(1-EXP(-LN(2)/25))/(LN(2)/25)*Calculateur!FM123*Calculateur!FO123*VLOOKUP('Données projet'!$B$16,Paramètres!$A$1:$I$89,3,0)*0.475*44/12</f>
        <v>3.3750408586562792</v>
      </c>
      <c r="FS123" s="21">
        <f>EXP(-LN(2)/2)*FS122+(1-EXP(-LN(2)/2))/(LN(2)/2)*FM123*FP123*VLOOKUP('Données projet'!$B$16,Paramètres!$A$1:$I$89,3,0)*0.475*44/12</f>
        <v>1.1181649857824894E-13</v>
      </c>
      <c r="FT123" s="22">
        <f t="shared" si="78"/>
        <v>48.327440829057046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543.00000000000011</v>
      </c>
      <c r="GA123" s="17">
        <f>FZ123*VLOOKUP('Données projet'!$B$17,Paramètres!$A$1:$I$89,3,0)*VLOOKUP('Données projet'!$B$17,Paramètres!$A$1:$I$89,5,0)</f>
        <v>324.71400000000011</v>
      </c>
      <c r="GB123" s="13">
        <f t="shared" si="103"/>
        <v>76.333356682914101</v>
      </c>
      <c r="GC123" s="20">
        <f t="shared" si="79"/>
        <v>698.49081288940886</v>
      </c>
      <c r="GD123" s="59">
        <f t="shared" si="80"/>
        <v>991.82414622274223</v>
      </c>
      <c r="GE123" s="59">
        <f ca="1">AVERAGE(OFFSET($GD$3,0,0,'Données projet'!$E$17+1,1))-AVERAGE(OFFSET($H$3,0,0,'Données projet'!$E$17+1,1))</f>
        <v>333.16166938019586</v>
      </c>
      <c r="GF123" s="59">
        <f t="shared" si="104"/>
        <v>286.07945871455388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36.619306034611704</v>
      </c>
      <c r="GM123" s="21">
        <f>EXP(-LN(2)/25)*GM122+(1-EXP(-LN(2)/25))/(LN(2)/25)*Calculateur!GH123*Calculateur!GJ123*VLOOKUP('Données projet'!$B$17,Paramètres!$A$1:$I$89,3,0)*0.475*44/12</f>
        <v>2.6877337444588401</v>
      </c>
      <c r="GN123" s="21">
        <f>EXP(-LN(2)/2)*GN122+(1-EXP(-LN(2)/2))/(LN(2)/2)*GH123*GK123*VLOOKUP('Données projet'!$B$17,Paramètres!$A$1:$I$89,3,0)*0.475*44/12</f>
        <v>2.5257259736721556E-14</v>
      </c>
      <c r="GO123" s="21">
        <f t="shared" si="81"/>
        <v>39.307039779070571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477.9999999999996</v>
      </c>
      <c r="GV123" s="17">
        <f>GU123*VLOOKUP('Données projet'!$B$18,Paramètres!$A$1:$I$89,3,0)*VLOOKUP('Données projet'!$B$18,Paramètres!$A$1:$I$89,5,0)</f>
        <v>285.84399999999977</v>
      </c>
      <c r="GW123" s="13">
        <f t="shared" si="105"/>
        <v>68.200525419065656</v>
      </c>
      <c r="GX123" s="20">
        <f t="shared" si="82"/>
        <v>616.62754843820551</v>
      </c>
      <c r="GY123" s="59">
        <f t="shared" si="83"/>
        <v>909.96088177153888</v>
      </c>
      <c r="GZ123" s="59">
        <f ca="1">AVERAGE(OFFSET($GY$3,0,0,'Données projet'!$E$18+1,1))-AVERAGE(OFFSET($H$3,0,0,'Données projet'!$E$18+1,1))</f>
        <v>288.41846134875794</v>
      </c>
      <c r="HA123" s="59">
        <f t="shared" si="106"/>
        <v>248.93951719818972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32.521961476434022</v>
      </c>
      <c r="HH123" s="21">
        <f>EXP(-LN(2)/25)*HH122+(1-EXP(-LN(2)/25))/(LN(2)/25)*Calculateur!HC123*Calculateur!HE123*VLOOKUP('Données projet'!$B$18,Paramètres!$A$1:$I$89,3,0)*0.475*44/12</f>
        <v>2.3037717809647189</v>
      </c>
      <c r="HI123" s="21">
        <f>EXP(-LN(2)/2)*HI122+(1-EXP(-LN(2)/2))/(LN(2)/2)*HC123*HF123*VLOOKUP('Données projet'!$B$18,Paramètres!$A$1:$I$89,3,0)*0.475*44/12</f>
        <v>1.3831356522490465E-14</v>
      </c>
      <c r="HJ123" s="22">
        <f t="shared" si="84"/>
        <v>34.825733257398753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267</v>
      </c>
      <c r="O124" s="13">
        <f>N124*VLOOKUP('Données projet'!$B$9,Paramètres!$A$1:$I$89,3,0)*VLOOKUP('Données projet'!$B$9,Paramètres!$A$1:$I$89,5,0)</f>
        <v>241.58159999999998</v>
      </c>
      <c r="P124" s="13">
        <f t="shared" si="87"/>
        <v>58.779689232021951</v>
      </c>
      <c r="Q124" s="20">
        <f t="shared" si="107"/>
        <v>523.12924541243819</v>
      </c>
      <c r="R124" s="59">
        <f t="shared" si="55"/>
        <v>816.46257874577145</v>
      </c>
      <c r="S124" s="59">
        <f ca="1">AVERAGE(OFFSET($R$3,0,0,'Données projet'!$E$9+1,1))-AVERAGE(OFFSET($H$3,0,0,'Données projet'!$E$9+1,1))</f>
        <v>269.64423257646359</v>
      </c>
      <c r="T124" s="59">
        <f t="shared" si="88"/>
        <v>161.0819079811821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67.117972005315622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67.117972005315622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401</v>
      </c>
      <c r="AJ124" s="13">
        <f>AI124*VLOOKUP('Données projet'!$B$10,Paramètres!$A$1:$I$89,3,0)*VLOOKUP('Données projet'!$B$10,Paramètres!$A$1:$I$89,5,0)</f>
        <v>250.22399999999999</v>
      </c>
      <c r="AK124" s="13">
        <f t="shared" si="89"/>
        <v>60.633904580527918</v>
      </c>
      <c r="AL124" s="20">
        <f t="shared" si="58"/>
        <v>541.41085047775289</v>
      </c>
      <c r="AM124" s="59">
        <f t="shared" si="59"/>
        <v>834.74418381108626</v>
      </c>
      <c r="AN124" s="59">
        <f ca="1">AVERAGE(OFFSET($AM$3,0,0,'Données projet'!$E$10+1,1))-AVERAGE(OFFSET($H$3,0,0,'Données projet'!$E$10+1,1))</f>
        <v>269.77739619445515</v>
      </c>
      <c r="AO124" s="59">
        <f t="shared" si="90"/>
        <v>347.56964743629885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22.879879706637826</v>
      </c>
      <c r="AV124" s="21">
        <f>EXP(-LN(2)/25)*AV123+(1-EXP(-LN(2)/25))/(LN(2)/25)*Calculateur!AQ124*Calculateur!AS124*VLOOKUP('Données projet'!$B$10,Paramètres!$A$1:$I$89,3,0)*0.475*44/12</f>
        <v>7.3590190663979005</v>
      </c>
      <c r="AW124" s="21">
        <f>EXP(-LN(2)/2)*AW123+(1-EXP(-LN(2)/2))/(LN(2)/2)*AQ124*AT124*VLOOKUP('Données projet'!$B$10,Paramètres!$A$1:$I$89,3,0)*0.475*44/12</f>
        <v>4.9918079722432212E-16</v>
      </c>
      <c r="AX124" s="21">
        <f t="shared" si="60"/>
        <v>30.238898773035729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739.99999999999966</v>
      </c>
      <c r="BE124" s="13">
        <f>BD124*VLOOKUP('Données projet'!$B$11,Paramètres!$A$1:$I$89,3,0)*VLOOKUP('Données projet'!$B$11,Paramètres!$A$1:$I$89,5,0)</f>
        <v>413.65999999999985</v>
      </c>
      <c r="BF124" s="13">
        <f t="shared" si="91"/>
        <v>94.540585122244352</v>
      </c>
      <c r="BG124" s="20">
        <f t="shared" si="61"/>
        <v>885.11601908790863</v>
      </c>
      <c r="BH124" s="59">
        <f t="shared" si="62"/>
        <v>1178.4493524212419</v>
      </c>
      <c r="BI124" s="59">
        <f ca="1">AVERAGE(OFFSET($BH$3,0,0,'Données projet'!$E$11+1,1))-AVERAGE(OFFSET($H$3,0,0,'Données projet'!$E$11+1,1))</f>
        <v>490.96084572840579</v>
      </c>
      <c r="BJ124" s="59">
        <f t="shared" si="92"/>
        <v>597.91658789908263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36.897837522721787</v>
      </c>
      <c r="BQ124" s="21">
        <f>EXP(-LN(2)/25)*BQ123+(1-EXP(-LN(2)/25))/(LN(2)/25)*Calculateur!BL124*Calculateur!BN124*VLOOKUP('Données projet'!$B$11,Paramètres!$A$1:$I$89,3,0)*0.475*44/12</f>
        <v>4.6349044450826815</v>
      </c>
      <c r="BR124" s="21">
        <f>EXP(-LN(2)/2)*BR123+(1-EXP(-LN(2)/2))/(LN(2)/2)*BL124*BO124*VLOOKUP('Données projet'!$B$11,Paramètres!$A$1:$I$89,3,0)*0.475*44/12</f>
        <v>1.7092320260514298E-14</v>
      </c>
      <c r="BS124" s="22">
        <f t="shared" si="63"/>
        <v>41.532741967804483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1062.9999999999995</v>
      </c>
      <c r="BZ124" s="13">
        <f>BY124*VLOOKUP('Données projet'!$B$12,Paramètres!$A$1:$I$89,3,0)*VLOOKUP('Données projet'!$B$12,Paramètres!$A$1:$I$89,5,0)</f>
        <v>483.66499999999979</v>
      </c>
      <c r="CA124" s="13">
        <f t="shared" si="93"/>
        <v>108.54647574863124</v>
      </c>
      <c r="CB124" s="20">
        <f t="shared" si="64"/>
        <v>1031.4349869288658</v>
      </c>
      <c r="CC124" s="59">
        <f t="shared" si="65"/>
        <v>1324.768320262199</v>
      </c>
      <c r="CD124" s="59">
        <f ca="1">AVERAGE(OFFSET($CC$3,0,0,'Données projet'!$E$12+1,1))-AVERAGE(OFFSET($H$3,0,0,'Données projet'!$E$12+1,1))</f>
        <v>516.24288578650703</v>
      </c>
      <c r="CE124" s="59">
        <f t="shared" si="94"/>
        <v>423.99471649102406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53.417090035474807</v>
      </c>
      <c r="CL124" s="21">
        <f>EXP(-LN(2)/25)*CL123+(1-EXP(-LN(2)/25))/(LN(2)/25)*Calculateur!CG124*Calculateur!CI124*VLOOKUP('Données projet'!$B$12,Paramètres!$A$1:$I$89,3,0)*0.475*44/12</f>
        <v>6.832173651494915</v>
      </c>
      <c r="CM124" s="21">
        <f>EXP(-LN(2)/2)*CM123+(1-EXP(-LN(2)/2))/(LN(2)/2)*CG124*CJ124*VLOOKUP('Données projet'!$B$12,Paramètres!$A$1:$I$89,3,0)*0.475*44/12</f>
        <v>2.8597440825092349E-16</v>
      </c>
      <c r="CN124" s="22">
        <f t="shared" si="66"/>
        <v>60.249263686969719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856.99999999999955</v>
      </c>
      <c r="CU124" s="17">
        <f>CT124*VLOOKUP('Données projet'!$B$13,Paramètres!$A$1:$I$89,3,0)*VLOOKUP('Données projet'!$B$13,Paramètres!$A$1:$I$89,5,0)</f>
        <v>389.93499999999977</v>
      </c>
      <c r="CV124" s="13">
        <f t="shared" si="95"/>
        <v>89.733124312965614</v>
      </c>
      <c r="CW124" s="20">
        <f t="shared" si="67"/>
        <v>835.42198317841473</v>
      </c>
      <c r="CX124" s="59">
        <f t="shared" si="68"/>
        <v>1128.7553165117481</v>
      </c>
      <c r="CY124" s="59">
        <f ca="1">AVERAGE(OFFSET($CX$3,0,0,'Données projet'!$E$13+1,1))-AVERAGE(OFFSET($H$3,0,0,'Données projet'!$E$13+1,1))</f>
        <v>404.52284278475219</v>
      </c>
      <c r="CZ124" s="59">
        <f t="shared" si="96"/>
        <v>325.2594475455378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42.586480281683407</v>
      </c>
      <c r="DG124" s="21">
        <f>EXP(-LN(2)/25)*DG123+(1-EXP(-LN(2)/25))/(LN(2)/25)*Calculateur!DB124*Calculateur!DD124*VLOOKUP('Données projet'!$B$13,Paramètres!$A$1:$I$89,3,0)*0.475*44/12</f>
        <v>3.8203229515562258</v>
      </c>
      <c r="DH124" s="21">
        <f>EXP(-LN(2)/2)*DH123+(1-EXP(-LN(2)/2))/(LN(2)/2)*DB124*DE124*VLOOKUP('Données projet'!$B$13,Paramètres!$A$1:$I$89,3,0)*0.475*44/12</f>
        <v>1.9089043449411583E-14</v>
      </c>
      <c r="DI124" s="22">
        <f t="shared" si="69"/>
        <v>46.406803233239657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266.99999999999983</v>
      </c>
      <c r="DP124" s="17">
        <f>DO124*VLOOKUP('Données projet'!$B$14,Paramètres!$A$1:$I$89,3,0)*VLOOKUP('Données projet'!$B$14,Paramètres!$A$1:$I$89,5,0)</f>
        <v>287.39879999999982</v>
      </c>
      <c r="DQ124" s="13">
        <f t="shared" si="97"/>
        <v>68.528206713592894</v>
      </c>
      <c r="DR124" s="20">
        <f t="shared" si="70"/>
        <v>619.90620335950723</v>
      </c>
      <c r="DS124" s="59">
        <f t="shared" si="71"/>
        <v>913.2395366928406</v>
      </c>
      <c r="DT124" s="59">
        <f ca="1">AVERAGE(OFFSET($DS$3,0,0,'Données projet'!$E$14+1,1))-AVERAGE(OFFSET($H$3,0,0,'Données projet'!$E$14+1,1))</f>
        <v>317.76403063971492</v>
      </c>
      <c r="DU124" s="59">
        <f t="shared" si="98"/>
        <v>310.10458233575025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21.144321395500938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21.144321395500938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735.00000000000011</v>
      </c>
      <c r="EK124" s="17">
        <f>EJ124*VLOOKUP('Données projet'!$B$15,Paramètres!$A$1:$I$89,3,0)*VLOOKUP('Données projet'!$B$15,Paramètres!$A$1:$I$89,5,0)</f>
        <v>343.98</v>
      </c>
      <c r="EL124" s="13">
        <f t="shared" si="99"/>
        <v>80.321681832084693</v>
      </c>
      <c r="EM124" s="20">
        <f t="shared" si="73"/>
        <v>738.9920958575475</v>
      </c>
      <c r="EN124" s="59">
        <f t="shared" si="74"/>
        <v>1032.3254291908809</v>
      </c>
      <c r="EO124" s="59">
        <f ca="1">AVERAGE(OFFSET($EN$3,0,0,'Données projet'!$E$15+1,1))-AVERAGE(OFFSET($H$3,0,0,'Données projet'!$E$15+1,1))</f>
        <v>342.49944586217674</v>
      </c>
      <c r="EP124" s="59">
        <f t="shared" si="100"/>
        <v>282.29766600872563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52.364694345899444</v>
      </c>
      <c r="EW124" s="21">
        <f>EXP(-LN(2)/25)*EW123+(1-EXP(-LN(2)/25))/(LN(2)/25)*Calculateur!ER124*Calculateur!ET124*VLOOKUP('Données projet'!$B$15,Paramètres!$A$1:$I$89,3,0)*0.475*44/12</f>
        <v>3.2150250293615996</v>
      </c>
      <c r="EX124" s="21">
        <f>EXP(-LN(2)/2)*EX123+(1-EXP(-LN(2)/2))/(LN(2)/2)*ER124*EU124*VLOOKUP('Données projet'!$B$15,Paramètres!$A$1:$I$89,3,0)*0.475*44/12</f>
        <v>1.6639359907477418E-15</v>
      </c>
      <c r="EY124" s="22">
        <f t="shared" si="75"/>
        <v>55.579719375261043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670.99999999999977</v>
      </c>
      <c r="FF124" s="17">
        <f>FE124*VLOOKUP('Données projet'!$B$16,Paramètres!$A$1:$I$89,3,0)*VLOOKUP('Données projet'!$B$16,Paramètres!$A$1:$I$89,5,0)</f>
        <v>314.02799999999991</v>
      </c>
      <c r="FG124" s="13">
        <f t="shared" si="101"/>
        <v>74.109403804428752</v>
      </c>
      <c r="FH124" s="20">
        <f t="shared" si="76"/>
        <v>676.00597829271317</v>
      </c>
      <c r="FI124" s="59">
        <f t="shared" si="77"/>
        <v>969.33931162604654</v>
      </c>
      <c r="FJ124" s="59">
        <f ca="1">AVERAGE(OFFSET($FI$3,0,0,'Données projet'!$E$16+1,1))-AVERAGE(OFFSET($H$3,0,0,'Données projet'!$E$16+1,1))</f>
        <v>304.29617570272939</v>
      </c>
      <c r="FK124" s="59">
        <f t="shared" si="102"/>
        <v>246.20695736161576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44.070910825237753</v>
      </c>
      <c r="FR124" s="21">
        <f>EXP(-LN(2)/25)*FR123+(1-EXP(-LN(2)/25))/(LN(2)/25)*Calculateur!FM124*Calculateur!FO124*VLOOKUP('Données projet'!$B$16,Paramètres!$A$1:$I$89,3,0)*0.475*44/12</f>
        <v>3.2827501888906383</v>
      </c>
      <c r="FS124" s="21">
        <f>EXP(-LN(2)/2)*FS123+(1-EXP(-LN(2)/2))/(LN(2)/2)*FM124*FP124*VLOOKUP('Données projet'!$B$16,Paramètres!$A$1:$I$89,3,0)*0.475*44/12</f>
        <v>7.9066204393215783E-14</v>
      </c>
      <c r="FT124" s="22">
        <f t="shared" si="78"/>
        <v>47.35366101412847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543.00000000000011</v>
      </c>
      <c r="GA124" s="17">
        <f>FZ124*VLOOKUP('Données projet'!$B$17,Paramètres!$A$1:$I$89,3,0)*VLOOKUP('Données projet'!$B$17,Paramètres!$A$1:$I$89,5,0)</f>
        <v>324.71400000000011</v>
      </c>
      <c r="GB124" s="13">
        <f t="shared" si="103"/>
        <v>76.333356682914101</v>
      </c>
      <c r="GC124" s="20">
        <f t="shared" si="79"/>
        <v>698.49081288940886</v>
      </c>
      <c r="GD124" s="59">
        <f t="shared" si="80"/>
        <v>991.82414622274223</v>
      </c>
      <c r="GE124" s="59">
        <f ca="1">AVERAGE(OFFSET($GD$3,0,0,'Données projet'!$E$17+1,1))-AVERAGE(OFFSET($H$3,0,0,'Données projet'!$E$17+1,1))</f>
        <v>333.16166938019586</v>
      </c>
      <c r="GF124" s="59">
        <f t="shared" si="104"/>
        <v>286.07945871455388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35.901223778844198</v>
      </c>
      <c r="GM124" s="21">
        <f>EXP(-LN(2)/25)*GM123+(1-EXP(-LN(2)/25))/(LN(2)/25)*Calculateur!GH124*Calculateur!GJ124*VLOOKUP('Données projet'!$B$17,Paramètres!$A$1:$I$89,3,0)*0.475*44/12</f>
        <v>2.6142375238748383</v>
      </c>
      <c r="GN124" s="21">
        <f>EXP(-LN(2)/2)*GN123+(1-EXP(-LN(2)/2))/(LN(2)/2)*GH124*GK124*VLOOKUP('Données projet'!$B$17,Paramètres!$A$1:$I$89,3,0)*0.475*44/12</f>
        <v>1.7859579634025766E-14</v>
      </c>
      <c r="GO124" s="21">
        <f t="shared" si="81"/>
        <v>38.515461302719061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477.9999999999996</v>
      </c>
      <c r="GV124" s="17">
        <f>GU124*VLOOKUP('Données projet'!$B$18,Paramètres!$A$1:$I$89,3,0)*VLOOKUP('Données projet'!$B$18,Paramètres!$A$1:$I$89,5,0)</f>
        <v>285.84399999999977</v>
      </c>
      <c r="GW124" s="13">
        <f t="shared" si="105"/>
        <v>68.200525419065656</v>
      </c>
      <c r="GX124" s="20">
        <f t="shared" si="82"/>
        <v>616.62754843820551</v>
      </c>
      <c r="GY124" s="59">
        <f t="shared" si="83"/>
        <v>909.96088177153888</v>
      </c>
      <c r="GZ124" s="59">
        <f ca="1">AVERAGE(OFFSET($GY$3,0,0,'Données projet'!$E$18+1,1))-AVERAGE(OFFSET($H$3,0,0,'Données projet'!$E$18+1,1))</f>
        <v>288.41846134875794</v>
      </c>
      <c r="HA124" s="59">
        <f t="shared" si="106"/>
        <v>248.93951719818972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31.884225648318967</v>
      </c>
      <c r="HH124" s="21">
        <f>EXP(-LN(2)/25)*HH123+(1-EXP(-LN(2)/25))/(LN(2)/25)*Calculateur!HC124*Calculateur!HE124*VLOOKUP('Données projet'!$B$18,Paramètres!$A$1:$I$89,3,0)*0.475*44/12</f>
        <v>2.2407750204641461</v>
      </c>
      <c r="HI124" s="21">
        <f>EXP(-LN(2)/2)*HI123+(1-EXP(-LN(2)/2))/(LN(2)/2)*HC124*HF124*VLOOKUP('Données projet'!$B$18,Paramètres!$A$1:$I$89,3,0)*0.475*44/12</f>
        <v>9.7802459900617933E-15</v>
      </c>
      <c r="HJ124" s="22">
        <f t="shared" si="84"/>
        <v>34.125000668783123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267</v>
      </c>
      <c r="O125" s="13">
        <f>N125*VLOOKUP('Données projet'!$B$9,Paramètres!$A$1:$I$89,3,0)*VLOOKUP('Données projet'!$B$9,Paramètres!$A$1:$I$89,5,0)</f>
        <v>241.58159999999998</v>
      </c>
      <c r="P125" s="13">
        <f t="shared" si="87"/>
        <v>58.779689232021951</v>
      </c>
      <c r="Q125" s="20">
        <f t="shared" si="107"/>
        <v>523.12924541243819</v>
      </c>
      <c r="R125" s="59">
        <f t="shared" si="55"/>
        <v>816.46257874577145</v>
      </c>
      <c r="S125" s="59">
        <f ca="1">AVERAGE(OFFSET($R$3,0,0,'Données projet'!$E$9+1,1))-AVERAGE(OFFSET($H$3,0,0,'Données projet'!$E$9+1,1))</f>
        <v>269.64423257646359</v>
      </c>
      <c r="T125" s="59">
        <f t="shared" si="88"/>
        <v>161.0819079811821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65.801829512212024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65.801829512212024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401</v>
      </c>
      <c r="AJ125" s="13">
        <f>AI125*VLOOKUP('Données projet'!$B$10,Paramètres!$A$1:$I$89,3,0)*VLOOKUP('Données projet'!$B$10,Paramètres!$A$1:$I$89,5,0)</f>
        <v>250.22399999999999</v>
      </c>
      <c r="AK125" s="13">
        <f t="shared" si="89"/>
        <v>60.633904580527918</v>
      </c>
      <c r="AL125" s="20">
        <f t="shared" si="58"/>
        <v>541.41085047775289</v>
      </c>
      <c r="AM125" s="59">
        <f t="shared" si="59"/>
        <v>834.74418381108626</v>
      </c>
      <c r="AN125" s="59">
        <f ca="1">AVERAGE(OFFSET($AM$3,0,0,'Données projet'!$E$10+1,1))-AVERAGE(OFFSET($H$3,0,0,'Données projet'!$E$10+1,1))</f>
        <v>269.77739619445515</v>
      </c>
      <c r="AO125" s="59">
        <f t="shared" si="90"/>
        <v>347.56964743629885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22.431219220939305</v>
      </c>
      <c r="AV125" s="21">
        <f>EXP(-LN(2)/25)*AV124+(1-EXP(-LN(2)/25))/(LN(2)/25)*Calculateur!AQ125*Calculateur!AS125*VLOOKUP('Données projet'!$B$10,Paramètres!$A$1:$I$89,3,0)*0.475*44/12</f>
        <v>7.157786303033256</v>
      </c>
      <c r="AW125" s="21">
        <f>EXP(-LN(2)/2)*AW124+(1-EXP(-LN(2)/2))/(LN(2)/2)*AQ125*AT125*VLOOKUP('Données projet'!$B$10,Paramètres!$A$1:$I$89,3,0)*0.475*44/12</f>
        <v>3.529741267554251E-16</v>
      </c>
      <c r="AX125" s="21">
        <f t="shared" si="60"/>
        <v>29.58900552397256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739.99999999999966</v>
      </c>
      <c r="BE125" s="13">
        <f>BD125*VLOOKUP('Données projet'!$B$11,Paramètres!$A$1:$I$89,3,0)*VLOOKUP('Données projet'!$B$11,Paramètres!$A$1:$I$89,5,0)</f>
        <v>413.65999999999985</v>
      </c>
      <c r="BF125" s="13">
        <f t="shared" si="91"/>
        <v>94.540585122244352</v>
      </c>
      <c r="BG125" s="20">
        <f t="shared" si="61"/>
        <v>885.11601908790863</v>
      </c>
      <c r="BH125" s="59">
        <f t="shared" si="62"/>
        <v>1178.4493524212419</v>
      </c>
      <c r="BI125" s="59">
        <f ca="1">AVERAGE(OFFSET($BH$3,0,0,'Données projet'!$E$11+1,1))-AVERAGE(OFFSET($H$3,0,0,'Données projet'!$E$11+1,1))</f>
        <v>490.96084572840579</v>
      </c>
      <c r="BJ125" s="59">
        <f t="shared" si="92"/>
        <v>597.91658789908263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36.174293434359875</v>
      </c>
      <c r="BQ125" s="21">
        <f>EXP(-LN(2)/25)*BQ124+(1-EXP(-LN(2)/25))/(LN(2)/25)*Calculateur!BL125*Calculateur!BN125*VLOOKUP('Données projet'!$B$11,Paramètres!$A$1:$I$89,3,0)*0.475*44/12</f>
        <v>4.5081627392928638</v>
      </c>
      <c r="BR125" s="21">
        <f>EXP(-LN(2)/2)*BR124+(1-EXP(-LN(2)/2))/(LN(2)/2)*BL125*BO125*VLOOKUP('Données projet'!$B$11,Paramètres!$A$1:$I$89,3,0)*0.475*44/12</f>
        <v>1.2086095562421877E-14</v>
      </c>
      <c r="BS125" s="22">
        <f t="shared" si="63"/>
        <v>40.682456173652753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1062.9999999999995</v>
      </c>
      <c r="BZ125" s="13">
        <f>BY125*VLOOKUP('Données projet'!$B$12,Paramètres!$A$1:$I$89,3,0)*VLOOKUP('Données projet'!$B$12,Paramètres!$A$1:$I$89,5,0)</f>
        <v>483.66499999999979</v>
      </c>
      <c r="CA125" s="13">
        <f t="shared" si="93"/>
        <v>108.54647574863124</v>
      </c>
      <c r="CB125" s="20">
        <f t="shared" si="64"/>
        <v>1031.4349869288658</v>
      </c>
      <c r="CC125" s="59">
        <f t="shared" si="65"/>
        <v>1324.768320262199</v>
      </c>
      <c r="CD125" s="59">
        <f ca="1">AVERAGE(OFFSET($CC$3,0,0,'Données projet'!$E$12+1,1))-AVERAGE(OFFSET($H$3,0,0,'Données projet'!$E$12+1,1))</f>
        <v>516.24288578650703</v>
      </c>
      <c r="CE125" s="59">
        <f t="shared" si="94"/>
        <v>423.99471649102406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52.369613481086944</v>
      </c>
      <c r="CL125" s="21">
        <f>EXP(-LN(2)/25)*CL124+(1-EXP(-LN(2)/25))/(LN(2)/25)*Calculateur!CG125*Calculateur!CI125*VLOOKUP('Données projet'!$B$12,Paramètres!$A$1:$I$89,3,0)*0.475*44/12</f>
        <v>6.6453475037063896</v>
      </c>
      <c r="CM125" s="21">
        <f>EXP(-LN(2)/2)*CM124+(1-EXP(-LN(2)/2))/(LN(2)/2)*CG125*CJ125*VLOOKUP('Données projet'!$B$12,Paramètres!$A$1:$I$89,3,0)*0.475*44/12</f>
        <v>2.0221444332003817E-16</v>
      </c>
      <c r="CN125" s="22">
        <f t="shared" si="66"/>
        <v>59.014960984793333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856.99999999999955</v>
      </c>
      <c r="CU125" s="17">
        <f>CT125*VLOOKUP('Données projet'!$B$13,Paramètres!$A$1:$I$89,3,0)*VLOOKUP('Données projet'!$B$13,Paramètres!$A$1:$I$89,5,0)</f>
        <v>389.93499999999977</v>
      </c>
      <c r="CV125" s="13">
        <f t="shared" si="95"/>
        <v>89.733124312965614</v>
      </c>
      <c r="CW125" s="20">
        <f t="shared" si="67"/>
        <v>835.42198317841473</v>
      </c>
      <c r="CX125" s="59">
        <f t="shared" si="68"/>
        <v>1128.7553165117481</v>
      </c>
      <c r="CY125" s="59">
        <f ca="1">AVERAGE(OFFSET($CX$3,0,0,'Données projet'!$E$13+1,1))-AVERAGE(OFFSET($H$3,0,0,'Données projet'!$E$13+1,1))</f>
        <v>404.52284278475219</v>
      </c>
      <c r="CZ125" s="59">
        <f t="shared" si="96"/>
        <v>325.2594475455378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41.751385378547731</v>
      </c>
      <c r="DG125" s="21">
        <f>EXP(-LN(2)/25)*DG124+(1-EXP(-LN(2)/25))/(LN(2)/25)*Calculateur!DB125*Calculateur!DD125*VLOOKUP('Données projet'!$B$13,Paramètres!$A$1:$I$89,3,0)*0.475*44/12</f>
        <v>3.7158560195438683</v>
      </c>
      <c r="DH125" s="21">
        <f>EXP(-LN(2)/2)*DH124+(1-EXP(-LN(2)/2))/(LN(2)/2)*DB125*DE125*VLOOKUP('Données projet'!$B$13,Paramètres!$A$1:$I$89,3,0)*0.475*44/12</f>
        <v>1.3497992069443575E-14</v>
      </c>
      <c r="DI125" s="22">
        <f t="shared" si="69"/>
        <v>45.467241398091616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266.99999999999983</v>
      </c>
      <c r="DP125" s="17">
        <f>DO125*VLOOKUP('Données projet'!$B$14,Paramètres!$A$1:$I$89,3,0)*VLOOKUP('Données projet'!$B$14,Paramètres!$A$1:$I$89,5,0)</f>
        <v>287.39879999999982</v>
      </c>
      <c r="DQ125" s="13">
        <f t="shared" si="97"/>
        <v>68.528206713592894</v>
      </c>
      <c r="DR125" s="20">
        <f t="shared" si="70"/>
        <v>619.90620335950723</v>
      </c>
      <c r="DS125" s="59">
        <f t="shared" si="71"/>
        <v>913.2395366928406</v>
      </c>
      <c r="DT125" s="59">
        <f ca="1">AVERAGE(OFFSET($DS$3,0,0,'Données projet'!$E$14+1,1))-AVERAGE(OFFSET($H$3,0,0,'Données projet'!$E$14+1,1))</f>
        <v>317.76403063971492</v>
      </c>
      <c r="DU125" s="59">
        <f t="shared" si="98"/>
        <v>310.10458233575025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20.729694149697767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20.729694149697767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735.00000000000011</v>
      </c>
      <c r="EK125" s="17">
        <f>EJ125*VLOOKUP('Données projet'!$B$15,Paramètres!$A$1:$I$89,3,0)*VLOOKUP('Données projet'!$B$15,Paramètres!$A$1:$I$89,5,0)</f>
        <v>343.98</v>
      </c>
      <c r="EL125" s="13">
        <f t="shared" si="99"/>
        <v>80.321681832084693</v>
      </c>
      <c r="EM125" s="20">
        <f t="shared" si="73"/>
        <v>738.9920958575475</v>
      </c>
      <c r="EN125" s="59">
        <f t="shared" si="74"/>
        <v>1032.3254291908809</v>
      </c>
      <c r="EO125" s="59">
        <f ca="1">AVERAGE(OFFSET($EN$3,0,0,'Données projet'!$E$15+1,1))-AVERAGE(OFFSET($H$3,0,0,'Données projet'!$E$15+1,1))</f>
        <v>342.49944586217674</v>
      </c>
      <c r="EP125" s="59">
        <f t="shared" si="100"/>
        <v>282.29766600872563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51.337854629086159</v>
      </c>
      <c r="EW125" s="21">
        <f>EXP(-LN(2)/25)*EW124+(1-EXP(-LN(2)/25))/(LN(2)/25)*Calculateur!ER125*Calculateur!ET125*VLOOKUP('Données projet'!$B$15,Paramètres!$A$1:$I$89,3,0)*0.475*44/12</f>
        <v>3.1271100008628885</v>
      </c>
      <c r="EX125" s="21">
        <f>EXP(-LN(2)/2)*EX124+(1-EXP(-LN(2)/2))/(LN(2)/2)*ER125*EU125*VLOOKUP('Données projet'!$B$15,Paramètres!$A$1:$I$89,3,0)*0.475*44/12</f>
        <v>1.1765804225180846E-15</v>
      </c>
      <c r="EY125" s="22">
        <f t="shared" si="75"/>
        <v>54.464964629949051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670.99999999999977</v>
      </c>
      <c r="FF125" s="17">
        <f>FE125*VLOOKUP('Données projet'!$B$16,Paramètres!$A$1:$I$89,3,0)*VLOOKUP('Données projet'!$B$16,Paramètres!$A$1:$I$89,5,0)</f>
        <v>314.02799999999991</v>
      </c>
      <c r="FG125" s="13">
        <f t="shared" si="101"/>
        <v>74.109403804428752</v>
      </c>
      <c r="FH125" s="20">
        <f t="shared" si="76"/>
        <v>676.00597829271317</v>
      </c>
      <c r="FI125" s="59">
        <f t="shared" si="77"/>
        <v>969.33931162604654</v>
      </c>
      <c r="FJ125" s="59">
        <f ca="1">AVERAGE(OFFSET($FI$3,0,0,'Données projet'!$E$16+1,1))-AVERAGE(OFFSET($H$3,0,0,'Données projet'!$E$16+1,1))</f>
        <v>304.29617570272939</v>
      </c>
      <c r="FK125" s="59">
        <f t="shared" si="102"/>
        <v>246.20695736161576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43.206707144556205</v>
      </c>
      <c r="FR125" s="21">
        <f>EXP(-LN(2)/25)*FR124+(1-EXP(-LN(2)/25))/(LN(2)/25)*Calculateur!FM125*Calculateur!FO125*VLOOKUP('Données projet'!$B$16,Paramètres!$A$1:$I$89,3,0)*0.475*44/12</f>
        <v>3.1929832123430941</v>
      </c>
      <c r="FS125" s="21">
        <f>EXP(-LN(2)/2)*FS124+(1-EXP(-LN(2)/2))/(LN(2)/2)*FM125*FP125*VLOOKUP('Données projet'!$B$16,Paramètres!$A$1:$I$89,3,0)*0.475*44/12</f>
        <v>5.5908249289124481E-14</v>
      </c>
      <c r="FT125" s="22">
        <f t="shared" si="78"/>
        <v>46.399690356899356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543.00000000000011</v>
      </c>
      <c r="GA125" s="17">
        <f>FZ125*VLOOKUP('Données projet'!$B$17,Paramètres!$A$1:$I$89,3,0)*VLOOKUP('Données projet'!$B$17,Paramètres!$A$1:$I$89,5,0)</f>
        <v>324.71400000000011</v>
      </c>
      <c r="GB125" s="13">
        <f t="shared" si="103"/>
        <v>76.333356682914101</v>
      </c>
      <c r="GC125" s="20">
        <f t="shared" si="79"/>
        <v>698.49081288940886</v>
      </c>
      <c r="GD125" s="59">
        <f t="shared" si="80"/>
        <v>991.82414622274223</v>
      </c>
      <c r="GE125" s="59">
        <f ca="1">AVERAGE(OFFSET($GD$3,0,0,'Données projet'!$E$17+1,1))-AVERAGE(OFFSET($H$3,0,0,'Données projet'!$E$17+1,1))</f>
        <v>333.16166938019586</v>
      </c>
      <c r="GF125" s="59">
        <f t="shared" si="104"/>
        <v>286.07945871455388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35.197222678125364</v>
      </c>
      <c r="GM125" s="21">
        <f>EXP(-LN(2)/25)*GM124+(1-EXP(-LN(2)/25))/(LN(2)/25)*Calculateur!GH125*Calculateur!GJ125*VLOOKUP('Données projet'!$B$17,Paramètres!$A$1:$I$89,3,0)*0.475*44/12</f>
        <v>2.5427510613077042</v>
      </c>
      <c r="GN125" s="21">
        <f>EXP(-LN(2)/2)*GN124+(1-EXP(-LN(2)/2))/(LN(2)/2)*GH125*GK125*VLOOKUP('Données projet'!$B$17,Paramètres!$A$1:$I$89,3,0)*0.475*44/12</f>
        <v>1.2628629868360778E-14</v>
      </c>
      <c r="GO125" s="21">
        <f t="shared" si="81"/>
        <v>37.739973739433083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477.9999999999996</v>
      </c>
      <c r="GV125" s="17">
        <f>GU125*VLOOKUP('Données projet'!$B$18,Paramètres!$A$1:$I$89,3,0)*VLOOKUP('Données projet'!$B$18,Paramètres!$A$1:$I$89,5,0)</f>
        <v>285.84399999999977</v>
      </c>
      <c r="GW125" s="13">
        <f t="shared" si="105"/>
        <v>68.200525419065656</v>
      </c>
      <c r="GX125" s="20">
        <f t="shared" si="82"/>
        <v>616.62754843820551</v>
      </c>
      <c r="GY125" s="59">
        <f t="shared" si="83"/>
        <v>909.96088177153888</v>
      </c>
      <c r="GZ125" s="59">
        <f ca="1">AVERAGE(OFFSET($GY$3,0,0,'Données projet'!$E$18+1,1))-AVERAGE(OFFSET($H$3,0,0,'Données projet'!$E$18+1,1))</f>
        <v>288.41846134875794</v>
      </c>
      <c r="HA125" s="59">
        <f t="shared" si="106"/>
        <v>248.93951719818972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31.258995430812799</v>
      </c>
      <c r="HH125" s="21">
        <f>EXP(-LN(2)/25)*HH124+(1-EXP(-LN(2)/25))/(LN(2)/25)*Calculateur!HC125*Calculateur!HE125*VLOOKUP('Données projet'!$B$18,Paramètres!$A$1:$I$89,3,0)*0.475*44/12</f>
        <v>2.179500909692317</v>
      </c>
      <c r="HI125" s="21">
        <f>EXP(-LN(2)/2)*HI124+(1-EXP(-LN(2)/2))/(LN(2)/2)*HC125*HF125*VLOOKUP('Données projet'!$B$18,Paramètres!$A$1:$I$89,3,0)*0.475*44/12</f>
        <v>6.9156782612452334E-15</v>
      </c>
      <c r="HJ125" s="22">
        <f t="shared" si="84"/>
        <v>33.438496340505125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267</v>
      </c>
      <c r="O126" s="13">
        <f>N126*VLOOKUP('Données projet'!$B$9,Paramètres!$A$1:$I$89,3,0)*VLOOKUP('Données projet'!$B$9,Paramètres!$A$1:$I$89,5,0)</f>
        <v>241.58159999999998</v>
      </c>
      <c r="P126" s="13">
        <f t="shared" si="87"/>
        <v>58.779689232021951</v>
      </c>
      <c r="Q126" s="20">
        <f t="shared" si="107"/>
        <v>523.12924541243819</v>
      </c>
      <c r="R126" s="59">
        <f t="shared" si="55"/>
        <v>816.46257874577145</v>
      </c>
      <c r="S126" s="59">
        <f ca="1">AVERAGE(OFFSET($R$3,0,0,'Données projet'!$E$9+1,1))-AVERAGE(OFFSET($H$3,0,0,'Données projet'!$E$9+1,1))</f>
        <v>269.64423257646359</v>
      </c>
      <c r="T126" s="59">
        <f t="shared" si="88"/>
        <v>161.0819079811821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64.511495770630532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64.511495770630532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401</v>
      </c>
      <c r="AJ126" s="13">
        <f>AI126*VLOOKUP('Données projet'!$B$10,Paramètres!$A$1:$I$89,3,0)*VLOOKUP('Données projet'!$B$10,Paramètres!$A$1:$I$89,5,0)</f>
        <v>250.22399999999999</v>
      </c>
      <c r="AK126" s="13">
        <f t="shared" si="89"/>
        <v>60.633904580527918</v>
      </c>
      <c r="AL126" s="20">
        <f t="shared" si="58"/>
        <v>541.41085047775289</v>
      </c>
      <c r="AM126" s="59">
        <f t="shared" si="59"/>
        <v>834.74418381108626</v>
      </c>
      <c r="AN126" s="59">
        <f ca="1">AVERAGE(OFFSET($AM$3,0,0,'Données projet'!$E$10+1,1))-AVERAGE(OFFSET($H$3,0,0,'Données projet'!$E$10+1,1))</f>
        <v>269.77739619445515</v>
      </c>
      <c r="AO126" s="59">
        <f t="shared" si="90"/>
        <v>347.56964743629885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21.991356693709456</v>
      </c>
      <c r="AV126" s="21">
        <f>EXP(-LN(2)/25)*AV125+(1-EXP(-LN(2)/25))/(LN(2)/25)*Calculateur!AQ126*Calculateur!AS126*VLOOKUP('Données projet'!$B$10,Paramètres!$A$1:$I$89,3,0)*0.475*44/12</f>
        <v>6.9620562601651894</v>
      </c>
      <c r="AW126" s="21">
        <f>EXP(-LN(2)/2)*AW125+(1-EXP(-LN(2)/2))/(LN(2)/2)*AQ126*AT126*VLOOKUP('Données projet'!$B$10,Paramètres!$A$1:$I$89,3,0)*0.475*44/12</f>
        <v>2.4959039861216106E-16</v>
      </c>
      <c r="AX126" s="21">
        <f t="shared" si="60"/>
        <v>28.953412953874647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739.99999999999966</v>
      </c>
      <c r="BE126" s="13">
        <f>BD126*VLOOKUP('Données projet'!$B$11,Paramètres!$A$1:$I$89,3,0)*VLOOKUP('Données projet'!$B$11,Paramètres!$A$1:$I$89,5,0)</f>
        <v>413.65999999999985</v>
      </c>
      <c r="BF126" s="13">
        <f t="shared" si="91"/>
        <v>94.540585122244352</v>
      </c>
      <c r="BG126" s="20">
        <f t="shared" si="61"/>
        <v>885.11601908790863</v>
      </c>
      <c r="BH126" s="59">
        <f t="shared" si="62"/>
        <v>1178.4493524212419</v>
      </c>
      <c r="BI126" s="59">
        <f ca="1">AVERAGE(OFFSET($BH$3,0,0,'Données projet'!$E$11+1,1))-AVERAGE(OFFSET($H$3,0,0,'Données projet'!$E$11+1,1))</f>
        <v>490.96084572840579</v>
      </c>
      <c r="BJ126" s="59">
        <f t="shared" si="92"/>
        <v>597.91658789908263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35.46493760425242</v>
      </c>
      <c r="BQ126" s="21">
        <f>EXP(-LN(2)/25)*BQ125+(1-EXP(-LN(2)/25))/(LN(2)/25)*Calculateur!BL126*Calculateur!BN126*VLOOKUP('Données projet'!$B$11,Paramètres!$A$1:$I$89,3,0)*0.475*44/12</f>
        <v>4.3848867921129253</v>
      </c>
      <c r="BR126" s="21">
        <f>EXP(-LN(2)/2)*BR125+(1-EXP(-LN(2)/2))/(LN(2)/2)*BL126*BO126*VLOOKUP('Données projet'!$B$11,Paramètres!$A$1:$I$89,3,0)*0.475*44/12</f>
        <v>8.5461601302571489E-15</v>
      </c>
      <c r="BS126" s="22">
        <f t="shared" si="63"/>
        <v>39.849824396365349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1062.9999999999995</v>
      </c>
      <c r="BZ126" s="13">
        <f>BY126*VLOOKUP('Données projet'!$B$12,Paramètres!$A$1:$I$89,3,0)*VLOOKUP('Données projet'!$B$12,Paramètres!$A$1:$I$89,5,0)</f>
        <v>483.66499999999979</v>
      </c>
      <c r="CA126" s="13">
        <f t="shared" si="93"/>
        <v>108.54647574863124</v>
      </c>
      <c r="CB126" s="20">
        <f t="shared" si="64"/>
        <v>1031.4349869288658</v>
      </c>
      <c r="CC126" s="59">
        <f t="shared" si="65"/>
        <v>1324.768320262199</v>
      </c>
      <c r="CD126" s="59">
        <f ca="1">AVERAGE(OFFSET($CC$3,0,0,'Données projet'!$E$12+1,1))-AVERAGE(OFFSET($H$3,0,0,'Données projet'!$E$12+1,1))</f>
        <v>516.24288578650703</v>
      </c>
      <c r="CE126" s="59">
        <f t="shared" si="94"/>
        <v>423.99471649102406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51.342677303033014</v>
      </c>
      <c r="CL126" s="21">
        <f>EXP(-LN(2)/25)*CL125+(1-EXP(-LN(2)/25))/(LN(2)/25)*Calculateur!CG126*Calculateur!CI126*VLOOKUP('Données projet'!$B$12,Paramètres!$A$1:$I$89,3,0)*0.475*44/12</f>
        <v>6.4636301267539009</v>
      </c>
      <c r="CM126" s="21">
        <f>EXP(-LN(2)/2)*CM125+(1-EXP(-LN(2)/2))/(LN(2)/2)*CG126*CJ126*VLOOKUP('Données projet'!$B$12,Paramètres!$A$1:$I$89,3,0)*0.475*44/12</f>
        <v>1.4298720412546174E-16</v>
      </c>
      <c r="CN126" s="22">
        <f t="shared" si="66"/>
        <v>57.806307429786912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856.99999999999955</v>
      </c>
      <c r="CU126" s="17">
        <f>CT126*VLOOKUP('Données projet'!$B$13,Paramètres!$A$1:$I$89,3,0)*VLOOKUP('Données projet'!$B$13,Paramètres!$A$1:$I$89,5,0)</f>
        <v>389.93499999999977</v>
      </c>
      <c r="CV126" s="13">
        <f t="shared" si="95"/>
        <v>89.733124312965614</v>
      </c>
      <c r="CW126" s="20">
        <f t="shared" si="67"/>
        <v>835.42198317841473</v>
      </c>
      <c r="CX126" s="59">
        <f t="shared" si="68"/>
        <v>1128.7553165117481</v>
      </c>
      <c r="CY126" s="59">
        <f ca="1">AVERAGE(OFFSET($CX$3,0,0,'Données projet'!$E$13+1,1))-AVERAGE(OFFSET($H$3,0,0,'Données projet'!$E$13+1,1))</f>
        <v>404.52284278475219</v>
      </c>
      <c r="CZ126" s="59">
        <f t="shared" si="96"/>
        <v>325.2594475455378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40.932666177104949</v>
      </c>
      <c r="DG126" s="21">
        <f>EXP(-LN(2)/25)*DG125+(1-EXP(-LN(2)/25))/(LN(2)/25)*Calculateur!DB126*Calculateur!DD126*VLOOKUP('Données projet'!$B$13,Paramètres!$A$1:$I$89,3,0)*0.475*44/12</f>
        <v>3.6142457412810658</v>
      </c>
      <c r="DH126" s="21">
        <f>EXP(-LN(2)/2)*DH125+(1-EXP(-LN(2)/2))/(LN(2)/2)*DB126*DE126*VLOOKUP('Données projet'!$B$13,Paramètres!$A$1:$I$89,3,0)*0.475*44/12</f>
        <v>9.5445217247057916E-15</v>
      </c>
      <c r="DI126" s="22">
        <f t="shared" si="69"/>
        <v>44.546911918386023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266.99999999999983</v>
      </c>
      <c r="DP126" s="17">
        <f>DO126*VLOOKUP('Données projet'!$B$14,Paramètres!$A$1:$I$89,3,0)*VLOOKUP('Données projet'!$B$14,Paramètres!$A$1:$I$89,5,0)</f>
        <v>287.39879999999982</v>
      </c>
      <c r="DQ126" s="13">
        <f t="shared" si="97"/>
        <v>68.528206713592894</v>
      </c>
      <c r="DR126" s="20">
        <f t="shared" si="70"/>
        <v>619.90620335950723</v>
      </c>
      <c r="DS126" s="59">
        <f t="shared" si="71"/>
        <v>913.2395366928406</v>
      </c>
      <c r="DT126" s="59">
        <f ca="1">AVERAGE(OFFSET($DS$3,0,0,'Données projet'!$E$14+1,1))-AVERAGE(OFFSET($H$3,0,0,'Données projet'!$E$14+1,1))</f>
        <v>317.76403063971492</v>
      </c>
      <c r="DU126" s="59">
        <f t="shared" si="98"/>
        <v>310.10458233575025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20.323197491287146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20.323197491287146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735.00000000000011</v>
      </c>
      <c r="EK126" s="17">
        <f>EJ126*VLOOKUP('Données projet'!$B$15,Paramètres!$A$1:$I$89,3,0)*VLOOKUP('Données projet'!$B$15,Paramètres!$A$1:$I$89,5,0)</f>
        <v>343.98</v>
      </c>
      <c r="EL126" s="13">
        <f t="shared" si="99"/>
        <v>80.321681832084693</v>
      </c>
      <c r="EM126" s="20">
        <f t="shared" si="73"/>
        <v>738.9920958575475</v>
      </c>
      <c r="EN126" s="59">
        <f t="shared" si="74"/>
        <v>1032.3254291908809</v>
      </c>
      <c r="EO126" s="59">
        <f ca="1">AVERAGE(OFFSET($EN$3,0,0,'Données projet'!$E$15+1,1))-AVERAGE(OFFSET($H$3,0,0,'Données projet'!$E$15+1,1))</f>
        <v>342.49944586217674</v>
      </c>
      <c r="EP126" s="59">
        <f t="shared" si="100"/>
        <v>282.29766600872563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50.331150612809203</v>
      </c>
      <c r="EW126" s="21">
        <f>EXP(-LN(2)/25)*EW125+(1-EXP(-LN(2)/25))/(LN(2)/25)*Calculateur!ER126*Calculateur!ET126*VLOOKUP('Données projet'!$B$15,Paramètres!$A$1:$I$89,3,0)*0.475*44/12</f>
        <v>3.0415990134417248</v>
      </c>
      <c r="EX126" s="21">
        <f>EXP(-LN(2)/2)*EX125+(1-EXP(-LN(2)/2))/(LN(2)/2)*ER126*EU126*VLOOKUP('Données projet'!$B$15,Paramètres!$A$1:$I$89,3,0)*0.475*44/12</f>
        <v>8.3196799537387092E-16</v>
      </c>
      <c r="EY126" s="22">
        <f t="shared" si="75"/>
        <v>53.372749626250929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670.99999999999977</v>
      </c>
      <c r="FF126" s="17">
        <f>FE126*VLOOKUP('Données projet'!$B$16,Paramètres!$A$1:$I$89,3,0)*VLOOKUP('Données projet'!$B$16,Paramètres!$A$1:$I$89,5,0)</f>
        <v>314.02799999999991</v>
      </c>
      <c r="FG126" s="13">
        <f t="shared" si="101"/>
        <v>74.109403804428752</v>
      </c>
      <c r="FH126" s="20">
        <f t="shared" si="76"/>
        <v>676.00597829271317</v>
      </c>
      <c r="FI126" s="59">
        <f t="shared" si="77"/>
        <v>969.33931162604654</v>
      </c>
      <c r="FJ126" s="59">
        <f ca="1">AVERAGE(OFFSET($FI$3,0,0,'Données projet'!$E$16+1,1))-AVERAGE(OFFSET($H$3,0,0,'Données projet'!$E$16+1,1))</f>
        <v>304.29617570272939</v>
      </c>
      <c r="FK126" s="59">
        <f t="shared" si="102"/>
        <v>246.20695736161576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42.359449970940624</v>
      </c>
      <c r="FR126" s="21">
        <f>EXP(-LN(2)/25)*FR125+(1-EXP(-LN(2)/25))/(LN(2)/25)*Calculateur!FM126*Calculateur!FO126*VLOOKUP('Données projet'!$B$16,Paramètres!$A$1:$I$89,3,0)*0.475*44/12</f>
        <v>3.1056709184898827</v>
      </c>
      <c r="FS126" s="21">
        <f>EXP(-LN(2)/2)*FS125+(1-EXP(-LN(2)/2))/(LN(2)/2)*FM126*FP126*VLOOKUP('Données projet'!$B$16,Paramètres!$A$1:$I$89,3,0)*0.475*44/12</f>
        <v>3.9533102196607898E-14</v>
      </c>
      <c r="FT126" s="22">
        <f t="shared" si="78"/>
        <v>45.465120889430551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543.00000000000011</v>
      </c>
      <c r="GA126" s="17">
        <f>FZ126*VLOOKUP('Données projet'!$B$17,Paramètres!$A$1:$I$89,3,0)*VLOOKUP('Données projet'!$B$17,Paramètres!$A$1:$I$89,5,0)</f>
        <v>324.71400000000011</v>
      </c>
      <c r="GB126" s="13">
        <f t="shared" si="103"/>
        <v>76.333356682914101</v>
      </c>
      <c r="GC126" s="20">
        <f t="shared" si="79"/>
        <v>698.49081288940886</v>
      </c>
      <c r="GD126" s="59">
        <f t="shared" si="80"/>
        <v>991.82414622274223</v>
      </c>
      <c r="GE126" s="59">
        <f ca="1">AVERAGE(OFFSET($GD$3,0,0,'Données projet'!$E$17+1,1))-AVERAGE(OFFSET($H$3,0,0,'Données projet'!$E$17+1,1))</f>
        <v>333.16166938019586</v>
      </c>
      <c r="GF126" s="59">
        <f t="shared" si="104"/>
        <v>286.07945871455388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34.507026609593353</v>
      </c>
      <c r="GM126" s="21">
        <f>EXP(-LN(2)/25)*GM125+(1-EXP(-LN(2)/25))/(LN(2)/25)*Calculateur!GH126*Calculateur!GJ126*VLOOKUP('Données projet'!$B$17,Paramètres!$A$1:$I$89,3,0)*0.475*44/12</f>
        <v>2.4732193998187784</v>
      </c>
      <c r="GN126" s="21">
        <f>EXP(-LN(2)/2)*GN125+(1-EXP(-LN(2)/2))/(LN(2)/2)*GH126*GK126*VLOOKUP('Données projet'!$B$17,Paramètres!$A$1:$I$89,3,0)*0.475*44/12</f>
        <v>8.9297898170128831E-15</v>
      </c>
      <c r="GO126" s="21">
        <f t="shared" si="81"/>
        <v>36.980246009412141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477.9999999999996</v>
      </c>
      <c r="GV126" s="17">
        <f>GU126*VLOOKUP('Données projet'!$B$18,Paramètres!$A$1:$I$89,3,0)*VLOOKUP('Données projet'!$B$18,Paramètres!$A$1:$I$89,5,0)</f>
        <v>285.84399999999977</v>
      </c>
      <c r="GW126" s="13">
        <f t="shared" si="105"/>
        <v>68.200525419065656</v>
      </c>
      <c r="GX126" s="20">
        <f t="shared" si="82"/>
        <v>616.62754843820551</v>
      </c>
      <c r="GY126" s="59">
        <f t="shared" si="83"/>
        <v>909.96088177153888</v>
      </c>
      <c r="GZ126" s="59">
        <f ca="1">AVERAGE(OFFSET($GY$3,0,0,'Données projet'!$E$18+1,1))-AVERAGE(OFFSET($H$3,0,0,'Données projet'!$E$18+1,1))</f>
        <v>288.41846134875794</v>
      </c>
      <c r="HA126" s="59">
        <f t="shared" si="106"/>
        <v>248.93951719818972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30.646025596519152</v>
      </c>
      <c r="HH126" s="21">
        <f>EXP(-LN(2)/25)*HH125+(1-EXP(-LN(2)/25))/(LN(2)/25)*Calculateur!HC126*Calculateur!HE126*VLOOKUP('Données projet'!$B$18,Paramètres!$A$1:$I$89,3,0)*0.475*44/12</f>
        <v>2.1199023427018089</v>
      </c>
      <c r="HI126" s="21">
        <f>EXP(-LN(2)/2)*HI125+(1-EXP(-LN(2)/2))/(LN(2)/2)*HC126*HF126*VLOOKUP('Données projet'!$B$18,Paramètres!$A$1:$I$89,3,0)*0.475*44/12</f>
        <v>4.8901229950308974E-15</v>
      </c>
      <c r="HJ126" s="22">
        <f t="shared" si="84"/>
        <v>32.765927939220965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267</v>
      </c>
      <c r="O127" s="13">
        <f>N127*VLOOKUP('Données projet'!$B$9,Paramètres!$A$1:$I$89,3,0)*VLOOKUP('Données projet'!$B$9,Paramètres!$A$1:$I$89,5,0)</f>
        <v>241.58159999999998</v>
      </c>
      <c r="P127" s="13">
        <f t="shared" si="87"/>
        <v>58.779689232021951</v>
      </c>
      <c r="Q127" s="20">
        <f t="shared" si="107"/>
        <v>523.12924541243819</v>
      </c>
      <c r="R127" s="59">
        <f t="shared" si="55"/>
        <v>816.46257874577145</v>
      </c>
      <c r="S127" s="59">
        <f ca="1">AVERAGE(OFFSET($R$3,0,0,'Données projet'!$E$9+1,1))-AVERAGE(OFFSET($H$3,0,0,'Données projet'!$E$9+1,1))</f>
        <v>269.64423257646359</v>
      </c>
      <c r="T127" s="59">
        <f t="shared" si="88"/>
        <v>161.0819079811821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63.246464686695582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63.246464686695582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401</v>
      </c>
      <c r="AJ127" s="13">
        <f>AI127*VLOOKUP('Données projet'!$B$10,Paramètres!$A$1:$I$89,3,0)*VLOOKUP('Données projet'!$B$10,Paramètres!$A$1:$I$89,5,0)</f>
        <v>250.22399999999999</v>
      </c>
      <c r="AK127" s="13">
        <f t="shared" si="89"/>
        <v>60.633904580527918</v>
      </c>
      <c r="AL127" s="20">
        <f t="shared" si="58"/>
        <v>541.41085047775289</v>
      </c>
      <c r="AM127" s="59">
        <f t="shared" si="59"/>
        <v>834.74418381108626</v>
      </c>
      <c r="AN127" s="59">
        <f ca="1">AVERAGE(OFFSET($AM$3,0,0,'Données projet'!$E$10+1,1))-AVERAGE(OFFSET($H$3,0,0,'Données projet'!$E$10+1,1))</f>
        <v>269.77739619445515</v>
      </c>
      <c r="AO127" s="59">
        <f t="shared" si="90"/>
        <v>347.56964743629885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21.560119602348934</v>
      </c>
      <c r="AV127" s="21">
        <f>EXP(-LN(2)/25)*AV126+(1-EXP(-LN(2)/25))/(LN(2)/25)*Calculateur!AQ127*Calculateur!AS127*VLOOKUP('Données projet'!$B$10,Paramètres!$A$1:$I$89,3,0)*0.475*44/12</f>
        <v>6.7716784656123457</v>
      </c>
      <c r="AW127" s="21">
        <f>EXP(-LN(2)/2)*AW126+(1-EXP(-LN(2)/2))/(LN(2)/2)*AQ127*AT127*VLOOKUP('Données projet'!$B$10,Paramètres!$A$1:$I$89,3,0)*0.475*44/12</f>
        <v>1.7648706337771255E-16</v>
      </c>
      <c r="AX127" s="21">
        <f t="shared" si="60"/>
        <v>28.33179806796128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739.99999999999966</v>
      </c>
      <c r="BE127" s="13">
        <f>BD127*VLOOKUP('Données projet'!$B$11,Paramètres!$A$1:$I$89,3,0)*VLOOKUP('Données projet'!$B$11,Paramètres!$A$1:$I$89,5,0)</f>
        <v>413.65999999999985</v>
      </c>
      <c r="BF127" s="13">
        <f t="shared" si="91"/>
        <v>94.540585122244352</v>
      </c>
      <c r="BG127" s="20">
        <f t="shared" si="61"/>
        <v>885.11601908790863</v>
      </c>
      <c r="BH127" s="59">
        <f t="shared" si="62"/>
        <v>1178.4493524212419</v>
      </c>
      <c r="BI127" s="59">
        <f ca="1">AVERAGE(OFFSET($BH$3,0,0,'Données projet'!$E$11+1,1))-AVERAGE(OFFSET($H$3,0,0,'Données projet'!$E$11+1,1))</f>
        <v>490.96084572840579</v>
      </c>
      <c r="BJ127" s="59">
        <f t="shared" si="92"/>
        <v>597.91658789908263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34.769491809309038</v>
      </c>
      <c r="BQ127" s="21">
        <f>EXP(-LN(2)/25)*BQ126+(1-EXP(-LN(2)/25))/(LN(2)/25)*Calculateur!BL127*Calculateur!BN127*VLOOKUP('Données projet'!$B$11,Paramètres!$A$1:$I$89,3,0)*0.475*44/12</f>
        <v>4.264981832191423</v>
      </c>
      <c r="BR127" s="21">
        <f>EXP(-LN(2)/2)*BR126+(1-EXP(-LN(2)/2))/(LN(2)/2)*BL127*BO127*VLOOKUP('Données projet'!$B$11,Paramètres!$A$1:$I$89,3,0)*0.475*44/12</f>
        <v>6.0430477812109384E-15</v>
      </c>
      <c r="BS127" s="22">
        <f t="shared" si="63"/>
        <v>39.034473641500469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1062.9999999999995</v>
      </c>
      <c r="BZ127" s="13">
        <f>BY127*VLOOKUP('Données projet'!$B$12,Paramètres!$A$1:$I$89,3,0)*VLOOKUP('Données projet'!$B$12,Paramètres!$A$1:$I$89,5,0)</f>
        <v>483.66499999999979</v>
      </c>
      <c r="CA127" s="13">
        <f t="shared" si="93"/>
        <v>108.54647574863124</v>
      </c>
      <c r="CB127" s="20">
        <f t="shared" si="64"/>
        <v>1031.4349869288658</v>
      </c>
      <c r="CC127" s="59">
        <f t="shared" si="65"/>
        <v>1324.768320262199</v>
      </c>
      <c r="CD127" s="59">
        <f ca="1">AVERAGE(OFFSET($CC$3,0,0,'Données projet'!$E$12+1,1))-AVERAGE(OFFSET($H$3,0,0,'Données projet'!$E$12+1,1))</f>
        <v>516.24288578650703</v>
      </c>
      <c r="CE127" s="59">
        <f t="shared" si="94"/>
        <v>423.99471649102406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50.335878717061497</v>
      </c>
      <c r="CL127" s="21">
        <f>EXP(-LN(2)/25)*CL126+(1-EXP(-LN(2)/25))/(LN(2)/25)*Calculateur!CG127*Calculateur!CI127*VLOOKUP('Données projet'!$B$12,Paramètres!$A$1:$I$89,3,0)*0.475*44/12</f>
        <v>6.2868818210302804</v>
      </c>
      <c r="CM127" s="21">
        <f>EXP(-LN(2)/2)*CM126+(1-EXP(-LN(2)/2))/(LN(2)/2)*CG127*CJ127*VLOOKUP('Données projet'!$B$12,Paramètres!$A$1:$I$89,3,0)*0.475*44/12</f>
        <v>1.0110722166001908E-16</v>
      </c>
      <c r="CN127" s="22">
        <f t="shared" si="66"/>
        <v>56.622760538091775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856.99999999999955</v>
      </c>
      <c r="CU127" s="17">
        <f>CT127*VLOOKUP('Données projet'!$B$13,Paramètres!$A$1:$I$89,3,0)*VLOOKUP('Données projet'!$B$13,Paramètres!$A$1:$I$89,5,0)</f>
        <v>389.93499999999977</v>
      </c>
      <c r="CV127" s="13">
        <f t="shared" si="95"/>
        <v>89.733124312965614</v>
      </c>
      <c r="CW127" s="20">
        <f t="shared" si="67"/>
        <v>835.42198317841473</v>
      </c>
      <c r="CX127" s="59">
        <f t="shared" si="68"/>
        <v>1128.7553165117481</v>
      </c>
      <c r="CY127" s="59">
        <f ca="1">AVERAGE(OFFSET($CX$3,0,0,'Données projet'!$E$13+1,1))-AVERAGE(OFFSET($H$3,0,0,'Données projet'!$E$13+1,1))</f>
        <v>404.52284278475219</v>
      </c>
      <c r="CZ127" s="59">
        <f t="shared" si="96"/>
        <v>325.2594475455378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40.130001559833055</v>
      </c>
      <c r="DG127" s="21">
        <f>EXP(-LN(2)/25)*DG126+(1-EXP(-LN(2)/25))/(LN(2)/25)*Calculateur!DB127*Calculateur!DD127*VLOOKUP('Données projet'!$B$13,Paramètres!$A$1:$I$89,3,0)*0.475*44/12</f>
        <v>3.5154140014208122</v>
      </c>
      <c r="DH127" s="21">
        <f>EXP(-LN(2)/2)*DH126+(1-EXP(-LN(2)/2))/(LN(2)/2)*DB127*DE127*VLOOKUP('Données projet'!$B$13,Paramètres!$A$1:$I$89,3,0)*0.475*44/12</f>
        <v>6.7489960347217874E-15</v>
      </c>
      <c r="DI127" s="22">
        <f t="shared" si="69"/>
        <v>43.645415561253877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266.99999999999983</v>
      </c>
      <c r="DP127" s="17">
        <f>DO127*VLOOKUP('Données projet'!$B$14,Paramètres!$A$1:$I$89,3,0)*VLOOKUP('Données projet'!$B$14,Paramètres!$A$1:$I$89,5,0)</f>
        <v>287.39879999999982</v>
      </c>
      <c r="DQ127" s="13">
        <f t="shared" si="97"/>
        <v>68.528206713592894</v>
      </c>
      <c r="DR127" s="20">
        <f t="shared" si="70"/>
        <v>619.90620335950723</v>
      </c>
      <c r="DS127" s="59">
        <f t="shared" si="71"/>
        <v>913.2395366928406</v>
      </c>
      <c r="DT127" s="59">
        <f ca="1">AVERAGE(OFFSET($DS$3,0,0,'Données projet'!$E$14+1,1))-AVERAGE(OFFSET($H$3,0,0,'Données projet'!$E$14+1,1))</f>
        <v>317.76403063971492</v>
      </c>
      <c r="DU127" s="59">
        <f t="shared" si="98"/>
        <v>310.10458233575025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19.924671984409478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19.924671984409478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735.00000000000011</v>
      </c>
      <c r="EK127" s="17">
        <f>EJ127*VLOOKUP('Données projet'!$B$15,Paramètres!$A$1:$I$89,3,0)*VLOOKUP('Données projet'!$B$15,Paramètres!$A$1:$I$89,5,0)</f>
        <v>343.98</v>
      </c>
      <c r="EL127" s="13">
        <f t="shared" si="99"/>
        <v>80.321681832084693</v>
      </c>
      <c r="EM127" s="20">
        <f t="shared" si="73"/>
        <v>738.9920958575475</v>
      </c>
      <c r="EN127" s="59">
        <f t="shared" si="74"/>
        <v>1032.3254291908809</v>
      </c>
      <c r="EO127" s="59">
        <f ca="1">AVERAGE(OFFSET($EN$3,0,0,'Données projet'!$E$15+1,1))-AVERAGE(OFFSET($H$3,0,0,'Données projet'!$E$15+1,1))</f>
        <v>342.49944586217674</v>
      </c>
      <c r="EP127" s="59">
        <f t="shared" si="100"/>
        <v>282.29766600872563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49.344187448262616</v>
      </c>
      <c r="EW127" s="21">
        <f>EXP(-LN(2)/25)*EW126+(1-EXP(-LN(2)/25))/(LN(2)/25)*Calculateur!ER127*Calculateur!ET127*VLOOKUP('Données projet'!$B$15,Paramètres!$A$1:$I$89,3,0)*0.475*44/12</f>
        <v>2.9584263284684202</v>
      </c>
      <c r="EX127" s="21">
        <f>EXP(-LN(2)/2)*EX126+(1-EXP(-LN(2)/2))/(LN(2)/2)*ER127*EU127*VLOOKUP('Données projet'!$B$15,Paramètres!$A$1:$I$89,3,0)*0.475*44/12</f>
        <v>5.8829021125904232E-16</v>
      </c>
      <c r="EY127" s="22">
        <f t="shared" si="75"/>
        <v>52.302613776731036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670.99999999999977</v>
      </c>
      <c r="FF127" s="17">
        <f>FE127*VLOOKUP('Données projet'!$B$16,Paramètres!$A$1:$I$89,3,0)*VLOOKUP('Données projet'!$B$16,Paramètres!$A$1:$I$89,5,0)</f>
        <v>314.02799999999991</v>
      </c>
      <c r="FG127" s="13">
        <f t="shared" si="101"/>
        <v>74.109403804428752</v>
      </c>
      <c r="FH127" s="20">
        <f t="shared" si="76"/>
        <v>676.00597829271317</v>
      </c>
      <c r="FI127" s="59">
        <f t="shared" si="77"/>
        <v>969.33931162604654</v>
      </c>
      <c r="FJ127" s="59">
        <f ca="1">AVERAGE(OFFSET($FI$3,0,0,'Données projet'!$E$16+1,1))-AVERAGE(OFFSET($H$3,0,0,'Données projet'!$E$16+1,1))</f>
        <v>304.29617570272939</v>
      </c>
      <c r="FK127" s="59">
        <f t="shared" si="102"/>
        <v>246.20695736161576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41.528806993723798</v>
      </c>
      <c r="FR127" s="21">
        <f>EXP(-LN(2)/25)*FR126+(1-EXP(-LN(2)/25))/(LN(2)/25)*Calculateur!FM127*Calculateur!FO127*VLOOKUP('Données projet'!$B$16,Paramètres!$A$1:$I$89,3,0)*0.475*44/12</f>
        <v>3.0207461839036416</v>
      </c>
      <c r="FS127" s="21">
        <f>EXP(-LN(2)/2)*FS126+(1-EXP(-LN(2)/2))/(LN(2)/2)*FM127*FP127*VLOOKUP('Données projet'!$B$16,Paramètres!$A$1:$I$89,3,0)*0.475*44/12</f>
        <v>2.7954124644562244E-14</v>
      </c>
      <c r="FT127" s="22">
        <f t="shared" si="78"/>
        <v>44.549553177627466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543.00000000000011</v>
      </c>
      <c r="GA127" s="17">
        <f>FZ127*VLOOKUP('Données projet'!$B$17,Paramètres!$A$1:$I$89,3,0)*VLOOKUP('Données projet'!$B$17,Paramètres!$A$1:$I$89,5,0)</f>
        <v>324.71400000000011</v>
      </c>
      <c r="GB127" s="13">
        <f t="shared" si="103"/>
        <v>76.333356682914101</v>
      </c>
      <c r="GC127" s="20">
        <f t="shared" si="79"/>
        <v>698.49081288940886</v>
      </c>
      <c r="GD127" s="59">
        <f t="shared" si="80"/>
        <v>991.82414622274223</v>
      </c>
      <c r="GE127" s="59">
        <f ca="1">AVERAGE(OFFSET($GD$3,0,0,'Données projet'!$E$17+1,1))-AVERAGE(OFFSET($H$3,0,0,'Données projet'!$E$17+1,1))</f>
        <v>333.16166938019586</v>
      </c>
      <c r="GF127" s="59">
        <f t="shared" si="104"/>
        <v>286.07945871455388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33.830364864987217</v>
      </c>
      <c r="GM127" s="21">
        <f>EXP(-LN(2)/25)*GM126+(1-EXP(-LN(2)/25))/(LN(2)/25)*Calculateur!GH127*Calculateur!GJ127*VLOOKUP('Données projet'!$B$17,Paramètres!$A$1:$I$89,3,0)*0.475*44/12</f>
        <v>2.4055890852697783</v>
      </c>
      <c r="GN127" s="21">
        <f>EXP(-LN(2)/2)*GN126+(1-EXP(-LN(2)/2))/(LN(2)/2)*GH127*GK127*VLOOKUP('Données projet'!$B$17,Paramètres!$A$1:$I$89,3,0)*0.475*44/12</f>
        <v>6.314314934180389E-15</v>
      </c>
      <c r="GO127" s="21">
        <f t="shared" si="81"/>
        <v>36.235953950257006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477.9999999999996</v>
      </c>
      <c r="GV127" s="17">
        <f>GU127*VLOOKUP('Données projet'!$B$18,Paramètres!$A$1:$I$89,3,0)*VLOOKUP('Données projet'!$B$18,Paramètres!$A$1:$I$89,5,0)</f>
        <v>285.84399999999977</v>
      </c>
      <c r="GW127" s="13">
        <f t="shared" si="105"/>
        <v>68.200525419065656</v>
      </c>
      <c r="GX127" s="20">
        <f t="shared" si="82"/>
        <v>616.62754843820551</v>
      </c>
      <c r="GY127" s="59">
        <f t="shared" si="83"/>
        <v>909.96088177153888</v>
      </c>
      <c r="GZ127" s="59">
        <f ca="1">AVERAGE(OFFSET($GY$3,0,0,'Données projet'!$E$18+1,1))-AVERAGE(OFFSET($H$3,0,0,'Données projet'!$E$18+1,1))</f>
        <v>288.41846134875794</v>
      </c>
      <c r="HA127" s="59">
        <f t="shared" si="106"/>
        <v>248.93951719818972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30.045075726801322</v>
      </c>
      <c r="HH127" s="21">
        <f>EXP(-LN(2)/25)*HH126+(1-EXP(-LN(2)/25))/(LN(2)/25)*Calculateur!HC127*Calculateur!HE127*VLOOKUP('Données projet'!$B$18,Paramètres!$A$1:$I$89,3,0)*0.475*44/12</f>
        <v>2.0619335016598086</v>
      </c>
      <c r="HI127" s="21">
        <f>EXP(-LN(2)/2)*HI126+(1-EXP(-LN(2)/2))/(LN(2)/2)*HC127*HF127*VLOOKUP('Données projet'!$B$18,Paramètres!$A$1:$I$89,3,0)*0.475*44/12</f>
        <v>3.4578391306226175E-15</v>
      </c>
      <c r="HJ127" s="22">
        <f t="shared" si="84"/>
        <v>32.107009228461131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267</v>
      </c>
      <c r="O128" s="13">
        <f>N128*VLOOKUP('Données projet'!$B$9,Paramètres!$A$1:$I$89,3,0)*VLOOKUP('Données projet'!$B$9,Paramètres!$A$1:$I$89,5,0)</f>
        <v>241.58159999999998</v>
      </c>
      <c r="P128" s="13">
        <f t="shared" si="87"/>
        <v>58.779689232021951</v>
      </c>
      <c r="Q128" s="20">
        <f t="shared" si="107"/>
        <v>523.12924541243819</v>
      </c>
      <c r="R128" s="59">
        <f t="shared" si="55"/>
        <v>816.46257874577145</v>
      </c>
      <c r="S128" s="59">
        <f ca="1">AVERAGE(OFFSET($R$3,0,0,'Données projet'!$E$9+1,1))-AVERAGE(OFFSET($H$3,0,0,'Données projet'!$E$9+1,1))</f>
        <v>269.64423257646359</v>
      </c>
      <c r="T128" s="59">
        <f t="shared" si="88"/>
        <v>161.0819079811821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62.006240090723821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62.006240090723821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401</v>
      </c>
      <c r="AJ128" s="13">
        <f>AI128*VLOOKUP('Données projet'!$B$10,Paramètres!$A$1:$I$89,3,0)*VLOOKUP('Données projet'!$B$10,Paramètres!$A$1:$I$89,5,0)</f>
        <v>250.22399999999999</v>
      </c>
      <c r="AK128" s="13">
        <f t="shared" si="89"/>
        <v>60.633904580527918</v>
      </c>
      <c r="AL128" s="20">
        <f t="shared" si="58"/>
        <v>541.41085047775289</v>
      </c>
      <c r="AM128" s="59">
        <f t="shared" si="59"/>
        <v>834.74418381108626</v>
      </c>
      <c r="AN128" s="59">
        <f ca="1">AVERAGE(OFFSET($AM$3,0,0,'Données projet'!$E$10+1,1))-AVERAGE(OFFSET($H$3,0,0,'Données projet'!$E$10+1,1))</f>
        <v>269.77739619445515</v>
      </c>
      <c r="AO128" s="59">
        <f t="shared" si="90"/>
        <v>347.56964743629885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21.137338807321338</v>
      </c>
      <c r="AV128" s="21">
        <f>EXP(-LN(2)/25)*AV127+(1-EXP(-LN(2)/25))/(LN(2)/25)*Calculateur!AQ128*Calculateur!AS128*VLOOKUP('Données projet'!$B$10,Paramètres!$A$1:$I$89,3,0)*0.475*44/12</f>
        <v>6.5865065618630823</v>
      </c>
      <c r="AW128" s="21">
        <f>EXP(-LN(2)/2)*AW127+(1-EXP(-LN(2)/2))/(LN(2)/2)*AQ128*AT128*VLOOKUP('Données projet'!$B$10,Paramètres!$A$1:$I$89,3,0)*0.475*44/12</f>
        <v>1.2479519930608053E-16</v>
      </c>
      <c r="AX128" s="21">
        <f t="shared" si="60"/>
        <v>27.723845369184421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739.99999999999966</v>
      </c>
      <c r="BE128" s="13">
        <f>BD128*VLOOKUP('Données projet'!$B$11,Paramètres!$A$1:$I$89,3,0)*VLOOKUP('Données projet'!$B$11,Paramètres!$A$1:$I$89,5,0)</f>
        <v>413.65999999999985</v>
      </c>
      <c r="BF128" s="13">
        <f t="shared" si="91"/>
        <v>94.540585122244352</v>
      </c>
      <c r="BG128" s="20">
        <f t="shared" si="61"/>
        <v>885.11601908790863</v>
      </c>
      <c r="BH128" s="59">
        <f t="shared" si="62"/>
        <v>1178.4493524212419</v>
      </c>
      <c r="BI128" s="59">
        <f ca="1">AVERAGE(OFFSET($BH$3,0,0,'Données projet'!$E$11+1,1))-AVERAGE(OFFSET($H$3,0,0,'Données projet'!$E$11+1,1))</f>
        <v>490.96084572840579</v>
      </c>
      <c r="BJ128" s="59">
        <f t="shared" si="92"/>
        <v>597.91658789908263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34.087683282224447</v>
      </c>
      <c r="BQ128" s="21">
        <f>EXP(-LN(2)/25)*BQ127+(1-EXP(-LN(2)/25))/(LN(2)/25)*Calculateur!BL128*Calculateur!BN128*VLOOKUP('Données projet'!$B$11,Paramètres!$A$1:$I$89,3,0)*0.475*44/12</f>
        <v>4.148355679704502</v>
      </c>
      <c r="BR128" s="21">
        <f>EXP(-LN(2)/2)*BR127+(1-EXP(-LN(2)/2))/(LN(2)/2)*BL128*BO128*VLOOKUP('Données projet'!$B$11,Paramètres!$A$1:$I$89,3,0)*0.475*44/12</f>
        <v>4.2730800651285745E-15</v>
      </c>
      <c r="BS128" s="22">
        <f t="shared" si="63"/>
        <v>38.236038961928955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1062.9999999999995</v>
      </c>
      <c r="BZ128" s="13">
        <f>BY128*VLOOKUP('Données projet'!$B$12,Paramètres!$A$1:$I$89,3,0)*VLOOKUP('Données projet'!$B$12,Paramètres!$A$1:$I$89,5,0)</f>
        <v>483.66499999999979</v>
      </c>
      <c r="CA128" s="13">
        <f t="shared" si="93"/>
        <v>108.54647574863124</v>
      </c>
      <c r="CB128" s="20">
        <f t="shared" si="64"/>
        <v>1031.4349869288658</v>
      </c>
      <c r="CC128" s="59">
        <f t="shared" si="65"/>
        <v>1324.768320262199</v>
      </c>
      <c r="CD128" s="59">
        <f ca="1">AVERAGE(OFFSET($CC$3,0,0,'Données projet'!$E$12+1,1))-AVERAGE(OFFSET($H$3,0,0,'Données projet'!$E$12+1,1))</f>
        <v>516.24288578650703</v>
      </c>
      <c r="CE128" s="59">
        <f t="shared" si="94"/>
        <v>423.99471649102406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49.348822837274383</v>
      </c>
      <c r="CL128" s="21">
        <f>EXP(-LN(2)/25)*CL127+(1-EXP(-LN(2)/25))/(LN(2)/25)*Calculateur!CG128*Calculateur!CI128*VLOOKUP('Données projet'!$B$12,Paramètres!$A$1:$I$89,3,0)*0.475*44/12</f>
        <v>6.1149667070214608</v>
      </c>
      <c r="CM128" s="21">
        <f>EXP(-LN(2)/2)*CM127+(1-EXP(-LN(2)/2))/(LN(2)/2)*CG128*CJ128*VLOOKUP('Données projet'!$B$12,Paramètres!$A$1:$I$89,3,0)*0.475*44/12</f>
        <v>7.1493602062730871E-17</v>
      </c>
      <c r="CN128" s="22">
        <f t="shared" si="66"/>
        <v>55.463789544295842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856.99999999999955</v>
      </c>
      <c r="CU128" s="17">
        <f>CT128*VLOOKUP('Données projet'!$B$13,Paramètres!$A$1:$I$89,3,0)*VLOOKUP('Données projet'!$B$13,Paramètres!$A$1:$I$89,5,0)</f>
        <v>389.93499999999977</v>
      </c>
      <c r="CV128" s="13">
        <f t="shared" si="95"/>
        <v>89.733124312965614</v>
      </c>
      <c r="CW128" s="20">
        <f t="shared" si="67"/>
        <v>835.42198317841473</v>
      </c>
      <c r="CX128" s="59">
        <f t="shared" si="68"/>
        <v>1128.7553165117481</v>
      </c>
      <c r="CY128" s="59">
        <f ca="1">AVERAGE(OFFSET($CX$3,0,0,'Données projet'!$E$13+1,1))-AVERAGE(OFFSET($H$3,0,0,'Données projet'!$E$13+1,1))</f>
        <v>404.52284278475219</v>
      </c>
      <c r="CZ128" s="59">
        <f t="shared" si="96"/>
        <v>325.2594475455378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39.343076706128791</v>
      </c>
      <c r="DG128" s="21">
        <f>EXP(-LN(2)/25)*DG127+(1-EXP(-LN(2)/25))/(LN(2)/25)*Calculateur!DB128*Calculateur!DD128*VLOOKUP('Données projet'!$B$13,Paramètres!$A$1:$I$89,3,0)*0.475*44/12</f>
        <v>3.4192848206843722</v>
      </c>
      <c r="DH128" s="21">
        <f>EXP(-LN(2)/2)*DH127+(1-EXP(-LN(2)/2))/(LN(2)/2)*DB128*DE128*VLOOKUP('Données projet'!$B$13,Paramètres!$A$1:$I$89,3,0)*0.475*44/12</f>
        <v>4.7722608623528958E-15</v>
      </c>
      <c r="DI128" s="22">
        <f t="shared" si="69"/>
        <v>42.762361526813173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266.99999999999983</v>
      </c>
      <c r="DP128" s="17">
        <f>DO128*VLOOKUP('Données projet'!$B$14,Paramètres!$A$1:$I$89,3,0)*VLOOKUP('Données projet'!$B$14,Paramètres!$A$1:$I$89,5,0)</f>
        <v>287.39879999999982</v>
      </c>
      <c r="DQ128" s="13">
        <f t="shared" si="97"/>
        <v>68.528206713592894</v>
      </c>
      <c r="DR128" s="20">
        <f t="shared" si="70"/>
        <v>619.90620335950723</v>
      </c>
      <c r="DS128" s="59">
        <f t="shared" si="71"/>
        <v>913.2395366928406</v>
      </c>
      <c r="DT128" s="59">
        <f ca="1">AVERAGE(OFFSET($DS$3,0,0,'Données projet'!$E$14+1,1))-AVERAGE(OFFSET($H$3,0,0,'Données projet'!$E$14+1,1))</f>
        <v>317.76403063971492</v>
      </c>
      <c r="DU128" s="59">
        <f t="shared" si="98"/>
        <v>310.10458233575025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19.533961319645126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19.533961319645126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735.00000000000011</v>
      </c>
      <c r="EK128" s="17">
        <f>EJ128*VLOOKUP('Données projet'!$B$15,Paramètres!$A$1:$I$89,3,0)*VLOOKUP('Données projet'!$B$15,Paramètres!$A$1:$I$89,5,0)</f>
        <v>343.98</v>
      </c>
      <c r="EL128" s="13">
        <f t="shared" si="99"/>
        <v>80.321681832084693</v>
      </c>
      <c r="EM128" s="20">
        <f t="shared" si="73"/>
        <v>738.9920958575475</v>
      </c>
      <c r="EN128" s="59">
        <f t="shared" si="74"/>
        <v>1032.3254291908809</v>
      </c>
      <c r="EO128" s="59">
        <f ca="1">AVERAGE(OFFSET($EN$3,0,0,'Données projet'!$E$15+1,1))-AVERAGE(OFFSET($H$3,0,0,'Données projet'!$E$15+1,1))</f>
        <v>342.49944586217674</v>
      </c>
      <c r="EP128" s="59">
        <f t="shared" si="100"/>
        <v>282.29766600872563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48.376578029384703</v>
      </c>
      <c r="EW128" s="21">
        <f>EXP(-LN(2)/25)*EW127+(1-EXP(-LN(2)/25))/(LN(2)/25)*Calculateur!ER128*Calculateur!ET128*VLOOKUP('Données projet'!$B$15,Paramètres!$A$1:$I$89,3,0)*0.475*44/12</f>
        <v>2.8775280049395722</v>
      </c>
      <c r="EX128" s="21">
        <f>EXP(-LN(2)/2)*EX127+(1-EXP(-LN(2)/2))/(LN(2)/2)*ER128*EU128*VLOOKUP('Données projet'!$B$15,Paramètres!$A$1:$I$89,3,0)*0.475*44/12</f>
        <v>4.1598399768693546E-16</v>
      </c>
      <c r="EY128" s="22">
        <f t="shared" si="75"/>
        <v>51.254106034324273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670.99999999999977</v>
      </c>
      <c r="FF128" s="17">
        <f>FE128*VLOOKUP('Données projet'!$B$16,Paramètres!$A$1:$I$89,3,0)*VLOOKUP('Données projet'!$B$16,Paramètres!$A$1:$I$89,5,0)</f>
        <v>314.02799999999991</v>
      </c>
      <c r="FG128" s="13">
        <f t="shared" si="101"/>
        <v>74.109403804428752</v>
      </c>
      <c r="FH128" s="20">
        <f t="shared" si="76"/>
        <v>676.00597829271317</v>
      </c>
      <c r="FI128" s="59">
        <f t="shared" si="77"/>
        <v>969.33931162604654</v>
      </c>
      <c r="FJ128" s="59">
        <f ca="1">AVERAGE(OFFSET($FI$3,0,0,'Données projet'!$E$16+1,1))-AVERAGE(OFFSET($H$3,0,0,'Données projet'!$E$16+1,1))</f>
        <v>304.29617570272939</v>
      </c>
      <c r="FK128" s="59">
        <f t="shared" si="102"/>
        <v>246.20695736161576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40.714452418648001</v>
      </c>
      <c r="FR128" s="21">
        <f>EXP(-LN(2)/25)*FR127+(1-EXP(-LN(2)/25))/(LN(2)/25)*Calculateur!FM128*Calculateur!FO128*VLOOKUP('Données projet'!$B$16,Paramètres!$A$1:$I$89,3,0)*0.475*44/12</f>
        <v>2.9381437206506589</v>
      </c>
      <c r="FS128" s="21">
        <f>EXP(-LN(2)/2)*FS127+(1-EXP(-LN(2)/2))/(LN(2)/2)*FM128*FP128*VLOOKUP('Données projet'!$B$16,Paramètres!$A$1:$I$89,3,0)*0.475*44/12</f>
        <v>1.9766551098303952E-14</v>
      </c>
      <c r="FT128" s="22">
        <f t="shared" si="78"/>
        <v>43.65259613929868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543.00000000000011</v>
      </c>
      <c r="GA128" s="17">
        <f>FZ128*VLOOKUP('Données projet'!$B$17,Paramètres!$A$1:$I$89,3,0)*VLOOKUP('Données projet'!$B$17,Paramètres!$A$1:$I$89,5,0)</f>
        <v>324.71400000000011</v>
      </c>
      <c r="GB128" s="13">
        <f t="shared" si="103"/>
        <v>76.333356682914101</v>
      </c>
      <c r="GC128" s="20">
        <f t="shared" si="79"/>
        <v>698.49081288940886</v>
      </c>
      <c r="GD128" s="59">
        <f t="shared" si="80"/>
        <v>991.82414622274223</v>
      </c>
      <c r="GE128" s="59">
        <f ca="1">AVERAGE(OFFSET($GD$3,0,0,'Données projet'!$E$17+1,1))-AVERAGE(OFFSET($H$3,0,0,'Données projet'!$E$17+1,1))</f>
        <v>333.16166938019586</v>
      </c>
      <c r="GF128" s="59">
        <f t="shared" si="104"/>
        <v>286.07945871455388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33.166972044469901</v>
      </c>
      <c r="GM128" s="21">
        <f>EXP(-LN(2)/25)*GM127+(1-EXP(-LN(2)/25))/(LN(2)/25)*Calculateur!GH128*Calculateur!GJ128*VLOOKUP('Données projet'!$B$17,Paramètres!$A$1:$I$89,3,0)*0.475*44/12</f>
        <v>2.3398081252286445</v>
      </c>
      <c r="GN128" s="21">
        <f>EXP(-LN(2)/2)*GN127+(1-EXP(-LN(2)/2))/(LN(2)/2)*GH128*GK128*VLOOKUP('Données projet'!$B$17,Paramètres!$A$1:$I$89,3,0)*0.475*44/12</f>
        <v>4.4648949085064415E-15</v>
      </c>
      <c r="GO128" s="21">
        <f t="shared" si="81"/>
        <v>35.506780169698551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477.9999999999996</v>
      </c>
      <c r="GV128" s="17">
        <f>GU128*VLOOKUP('Données projet'!$B$18,Paramètres!$A$1:$I$89,3,0)*VLOOKUP('Données projet'!$B$18,Paramètres!$A$1:$I$89,5,0)</f>
        <v>285.84399999999977</v>
      </c>
      <c r="GW128" s="13">
        <f t="shared" si="105"/>
        <v>68.200525419065656</v>
      </c>
      <c r="GX128" s="20">
        <f t="shared" si="82"/>
        <v>616.62754843820551</v>
      </c>
      <c r="GY128" s="59">
        <f t="shared" si="83"/>
        <v>909.96088177153888</v>
      </c>
      <c r="GZ128" s="59">
        <f ca="1">AVERAGE(OFFSET($GY$3,0,0,'Données projet'!$E$18+1,1))-AVERAGE(OFFSET($H$3,0,0,'Données projet'!$E$18+1,1))</f>
        <v>288.41846134875794</v>
      </c>
      <c r="HA128" s="59">
        <f t="shared" si="106"/>
        <v>248.93951719818972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29.455910117485431</v>
      </c>
      <c r="HH128" s="21">
        <f>EXP(-LN(2)/25)*HH127+(1-EXP(-LN(2)/25))/(LN(2)/25)*Calculateur!HC128*Calculateur!HE128*VLOOKUP('Données projet'!$B$18,Paramètres!$A$1:$I$89,3,0)*0.475*44/12</f>
        <v>2.0055498216245509</v>
      </c>
      <c r="HI128" s="21">
        <f>EXP(-LN(2)/2)*HI127+(1-EXP(-LN(2)/2))/(LN(2)/2)*HC128*HF128*VLOOKUP('Données projet'!$B$18,Paramètres!$A$1:$I$89,3,0)*0.475*44/12</f>
        <v>2.4450614975154491E-15</v>
      </c>
      <c r="HJ128" s="22">
        <f t="shared" si="84"/>
        <v>31.461459939109986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267</v>
      </c>
      <c r="O129" s="13">
        <f>N129*VLOOKUP('Données projet'!$B$9,Paramètres!$A$1:$I$89,3,0)*VLOOKUP('Données projet'!$B$9,Paramètres!$A$1:$I$89,5,0)</f>
        <v>241.58159999999998</v>
      </c>
      <c r="P129" s="13">
        <f t="shared" si="87"/>
        <v>58.779689232021951</v>
      </c>
      <c r="Q129" s="20">
        <f t="shared" si="107"/>
        <v>523.12924541243819</v>
      </c>
      <c r="R129" s="59">
        <f t="shared" si="55"/>
        <v>816.46257874577145</v>
      </c>
      <c r="S129" s="59">
        <f ca="1">AVERAGE(OFFSET($R$3,0,0,'Données projet'!$E$9+1,1))-AVERAGE(OFFSET($H$3,0,0,'Données projet'!$E$9+1,1))</f>
        <v>269.64423257646359</v>
      </c>
      <c r="T129" s="59">
        <f t="shared" si="88"/>
        <v>161.0819079811821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60.790335542616759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60.790335542616759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401</v>
      </c>
      <c r="AJ129" s="13">
        <f>AI129*VLOOKUP('Données projet'!$B$10,Paramètres!$A$1:$I$89,3,0)*VLOOKUP('Données projet'!$B$10,Paramètres!$A$1:$I$89,5,0)</f>
        <v>250.22399999999999</v>
      </c>
      <c r="AK129" s="13">
        <f t="shared" si="89"/>
        <v>60.633904580527918</v>
      </c>
      <c r="AL129" s="20">
        <f t="shared" si="58"/>
        <v>541.41085047775289</v>
      </c>
      <c r="AM129" s="59">
        <f t="shared" si="59"/>
        <v>834.74418381108626</v>
      </c>
      <c r="AN129" s="59">
        <f ca="1">AVERAGE(OFFSET($AM$3,0,0,'Données projet'!$E$10+1,1))-AVERAGE(OFFSET($H$3,0,0,'Données projet'!$E$10+1,1))</f>
        <v>269.77739619445515</v>
      </c>
      <c r="AO129" s="59">
        <f t="shared" si="90"/>
        <v>347.56964743629885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20.722848485813412</v>
      </c>
      <c r="AV129" s="21">
        <f>EXP(-LN(2)/25)*AV128+(1-EXP(-LN(2)/25))/(LN(2)/25)*Calculateur!AQ129*Calculateur!AS129*VLOOKUP('Données projet'!$B$10,Paramètres!$A$1:$I$89,3,0)*0.475*44/12</f>
        <v>6.4063981935596095</v>
      </c>
      <c r="AW129" s="21">
        <f>EXP(-LN(2)/2)*AW128+(1-EXP(-LN(2)/2))/(LN(2)/2)*AQ129*AT129*VLOOKUP('Données projet'!$B$10,Paramètres!$A$1:$I$89,3,0)*0.475*44/12</f>
        <v>8.8243531688856274E-17</v>
      </c>
      <c r="AX129" s="21">
        <f t="shared" si="60"/>
        <v>27.129246679373022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739.99999999999966</v>
      </c>
      <c r="BE129" s="13">
        <f>BD129*VLOOKUP('Données projet'!$B$11,Paramètres!$A$1:$I$89,3,0)*VLOOKUP('Données projet'!$B$11,Paramètres!$A$1:$I$89,5,0)</f>
        <v>413.65999999999985</v>
      </c>
      <c r="BF129" s="13">
        <f t="shared" si="91"/>
        <v>94.540585122244352</v>
      </c>
      <c r="BG129" s="20">
        <f t="shared" si="61"/>
        <v>885.11601908790863</v>
      </c>
      <c r="BH129" s="59">
        <f t="shared" si="62"/>
        <v>1178.4493524212419</v>
      </c>
      <c r="BI129" s="59">
        <f ca="1">AVERAGE(OFFSET($BH$3,0,0,'Données projet'!$E$11+1,1))-AVERAGE(OFFSET($H$3,0,0,'Données projet'!$E$11+1,1))</f>
        <v>490.96084572840579</v>
      </c>
      <c r="BJ129" s="59">
        <f t="shared" si="92"/>
        <v>597.91658789908263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33.419244604493841</v>
      </c>
      <c r="BQ129" s="21">
        <f>EXP(-LN(2)/25)*BQ128+(1-EXP(-LN(2)/25))/(LN(2)/25)*Calculateur!BL129*Calculateur!BN129*VLOOKUP('Données projet'!$B$11,Paramètres!$A$1:$I$89,3,0)*0.475*44/12</f>
        <v>4.034918675490438</v>
      </c>
      <c r="BR129" s="21">
        <f>EXP(-LN(2)/2)*BR128+(1-EXP(-LN(2)/2))/(LN(2)/2)*BL129*BO129*VLOOKUP('Données projet'!$B$11,Paramètres!$A$1:$I$89,3,0)*0.475*44/12</f>
        <v>3.0215238906054692E-15</v>
      </c>
      <c r="BS129" s="22">
        <f t="shared" si="63"/>
        <v>37.454163279984279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1062.9999999999995</v>
      </c>
      <c r="BZ129" s="13">
        <f>BY129*VLOOKUP('Données projet'!$B$12,Paramètres!$A$1:$I$89,3,0)*VLOOKUP('Données projet'!$B$12,Paramètres!$A$1:$I$89,5,0)</f>
        <v>483.66499999999979</v>
      </c>
      <c r="CA129" s="13">
        <f t="shared" si="93"/>
        <v>108.54647574863124</v>
      </c>
      <c r="CB129" s="20">
        <f t="shared" si="64"/>
        <v>1031.4349869288658</v>
      </c>
      <c r="CC129" s="59">
        <f t="shared" si="65"/>
        <v>1324.768320262199</v>
      </c>
      <c r="CD129" s="59">
        <f ca="1">AVERAGE(OFFSET($CC$3,0,0,'Données projet'!$E$12+1,1))-AVERAGE(OFFSET($H$3,0,0,'Données projet'!$E$12+1,1))</f>
        <v>516.24288578650703</v>
      </c>
      <c r="CE129" s="59">
        <f t="shared" si="94"/>
        <v>423.99471649102406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48.381122521245253</v>
      </c>
      <c r="CL129" s="21">
        <f>EXP(-LN(2)/25)*CL128+(1-EXP(-LN(2)/25))/(LN(2)/25)*Calculateur!CG129*Calculateur!CI129*VLOOKUP('Données projet'!$B$12,Paramètres!$A$1:$I$89,3,0)*0.475*44/12</f>
        <v>5.9477526208458356</v>
      </c>
      <c r="CM129" s="21">
        <f>EXP(-LN(2)/2)*CM128+(1-EXP(-LN(2)/2))/(LN(2)/2)*CG129*CJ129*VLOOKUP('Données projet'!$B$12,Paramètres!$A$1:$I$89,3,0)*0.475*44/12</f>
        <v>5.0553610830009542E-17</v>
      </c>
      <c r="CN129" s="22">
        <f t="shared" si="66"/>
        <v>54.328875142091086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856.99999999999955</v>
      </c>
      <c r="CU129" s="17">
        <f>CT129*VLOOKUP('Données projet'!$B$13,Paramètres!$A$1:$I$89,3,0)*VLOOKUP('Données projet'!$B$13,Paramètres!$A$1:$I$89,5,0)</f>
        <v>389.93499999999977</v>
      </c>
      <c r="CV129" s="13">
        <f t="shared" si="95"/>
        <v>89.733124312965614</v>
      </c>
      <c r="CW129" s="20">
        <f t="shared" si="67"/>
        <v>835.42198317841473</v>
      </c>
      <c r="CX129" s="59">
        <f t="shared" si="68"/>
        <v>1128.7553165117481</v>
      </c>
      <c r="CY129" s="59">
        <f ca="1">AVERAGE(OFFSET($CX$3,0,0,'Données projet'!$E$13+1,1))-AVERAGE(OFFSET($H$3,0,0,'Données projet'!$E$13+1,1))</f>
        <v>404.52284278475219</v>
      </c>
      <c r="CZ129" s="59">
        <f t="shared" si="96"/>
        <v>325.2594475455378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38.571582968828899</v>
      </c>
      <c r="DG129" s="21">
        <f>EXP(-LN(2)/25)*DG128+(1-EXP(-LN(2)/25))/(LN(2)/25)*Calculateur!DB129*Calculateur!DD129*VLOOKUP('Données projet'!$B$13,Paramètres!$A$1:$I$89,3,0)*0.475*44/12</f>
        <v>3.3257842974503844</v>
      </c>
      <c r="DH129" s="21">
        <f>EXP(-LN(2)/2)*DH128+(1-EXP(-LN(2)/2))/(LN(2)/2)*DB129*DE129*VLOOKUP('Données projet'!$B$13,Paramètres!$A$1:$I$89,3,0)*0.475*44/12</f>
        <v>3.3744980173608937E-15</v>
      </c>
      <c r="DI129" s="22">
        <f t="shared" si="69"/>
        <v>41.897367266279282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266.99999999999983</v>
      </c>
      <c r="DP129" s="17">
        <f>DO129*VLOOKUP('Données projet'!$B$14,Paramètres!$A$1:$I$89,3,0)*VLOOKUP('Données projet'!$B$14,Paramètres!$A$1:$I$89,5,0)</f>
        <v>287.39879999999982</v>
      </c>
      <c r="DQ129" s="13">
        <f t="shared" si="97"/>
        <v>68.528206713592894</v>
      </c>
      <c r="DR129" s="20">
        <f t="shared" si="70"/>
        <v>619.90620335950723</v>
      </c>
      <c r="DS129" s="59">
        <f t="shared" si="71"/>
        <v>913.2395366928406</v>
      </c>
      <c r="DT129" s="59">
        <f ca="1">AVERAGE(OFFSET($DS$3,0,0,'Données projet'!$E$14+1,1))-AVERAGE(OFFSET($H$3,0,0,'Données projet'!$E$14+1,1))</f>
        <v>317.76403063971492</v>
      </c>
      <c r="DU129" s="59">
        <f t="shared" si="98"/>
        <v>310.10458233575025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19.150912252706828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19.150912252706828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735.00000000000011</v>
      </c>
      <c r="EK129" s="17">
        <f>EJ129*VLOOKUP('Données projet'!$B$15,Paramètres!$A$1:$I$89,3,0)*VLOOKUP('Données projet'!$B$15,Paramètres!$A$1:$I$89,5,0)</f>
        <v>343.98</v>
      </c>
      <c r="EL129" s="13">
        <f t="shared" si="99"/>
        <v>80.321681832084693</v>
      </c>
      <c r="EM129" s="20">
        <f t="shared" si="73"/>
        <v>738.9920958575475</v>
      </c>
      <c r="EN129" s="59">
        <f t="shared" si="74"/>
        <v>1032.3254291908809</v>
      </c>
      <c r="EO129" s="59">
        <f ca="1">AVERAGE(OFFSET($EN$3,0,0,'Données projet'!$E$15+1,1))-AVERAGE(OFFSET($H$3,0,0,'Données projet'!$E$15+1,1))</f>
        <v>342.49944586217674</v>
      </c>
      <c r="EP129" s="59">
        <f t="shared" si="100"/>
        <v>282.29766600872563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47.427942841027516</v>
      </c>
      <c r="EW129" s="21">
        <f>EXP(-LN(2)/25)*EW128+(1-EXP(-LN(2)/25))/(LN(2)/25)*Calculateur!ER129*Calculateur!ET129*VLOOKUP('Données projet'!$B$15,Paramètres!$A$1:$I$89,3,0)*0.475*44/12</f>
        <v>2.7988418503218786</v>
      </c>
      <c r="EX129" s="21">
        <f>EXP(-LN(2)/2)*EX128+(1-EXP(-LN(2)/2))/(LN(2)/2)*ER129*EU129*VLOOKUP('Données projet'!$B$15,Paramètres!$A$1:$I$89,3,0)*0.475*44/12</f>
        <v>2.9414510562952116E-16</v>
      </c>
      <c r="EY129" s="22">
        <f t="shared" si="75"/>
        <v>50.226784691349394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670.99999999999977</v>
      </c>
      <c r="FF129" s="17">
        <f>FE129*VLOOKUP('Données projet'!$B$16,Paramètres!$A$1:$I$89,3,0)*VLOOKUP('Données projet'!$B$16,Paramètres!$A$1:$I$89,5,0)</f>
        <v>314.02799999999991</v>
      </c>
      <c r="FG129" s="13">
        <f t="shared" si="101"/>
        <v>74.109403804428752</v>
      </c>
      <c r="FH129" s="20">
        <f t="shared" si="76"/>
        <v>676.00597829271317</v>
      </c>
      <c r="FI129" s="59">
        <f t="shared" si="77"/>
        <v>969.33931162604654</v>
      </c>
      <c r="FJ129" s="59">
        <f ca="1">AVERAGE(OFFSET($FI$3,0,0,'Données projet'!$E$16+1,1))-AVERAGE(OFFSET($H$3,0,0,'Données projet'!$E$16+1,1))</f>
        <v>304.29617570272939</v>
      </c>
      <c r="FK129" s="59">
        <f t="shared" si="102"/>
        <v>246.20695736161576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39.916066840082195</v>
      </c>
      <c r="FR129" s="21">
        <f>EXP(-LN(2)/25)*FR128+(1-EXP(-LN(2)/25))/(LN(2)/25)*Calculateur!FM129*Calculateur!FO129*VLOOKUP('Données projet'!$B$16,Paramètres!$A$1:$I$89,3,0)*0.475*44/12</f>
        <v>2.8578000260992034</v>
      </c>
      <c r="FS129" s="21">
        <f>EXP(-LN(2)/2)*FS128+(1-EXP(-LN(2)/2))/(LN(2)/2)*FM129*FP129*VLOOKUP('Données projet'!$B$16,Paramètres!$A$1:$I$89,3,0)*0.475*44/12</f>
        <v>1.3977062322281125E-14</v>
      </c>
      <c r="FT129" s="22">
        <f t="shared" si="78"/>
        <v>42.773866866181415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543.00000000000011</v>
      </c>
      <c r="GA129" s="17">
        <f>FZ129*VLOOKUP('Données projet'!$B$17,Paramètres!$A$1:$I$89,3,0)*VLOOKUP('Données projet'!$B$17,Paramètres!$A$1:$I$89,5,0)</f>
        <v>324.71400000000011</v>
      </c>
      <c r="GB129" s="13">
        <f t="shared" si="103"/>
        <v>76.333356682914101</v>
      </c>
      <c r="GC129" s="20">
        <f t="shared" si="79"/>
        <v>698.49081288940886</v>
      </c>
      <c r="GD129" s="59">
        <f t="shared" si="80"/>
        <v>991.82414622274223</v>
      </c>
      <c r="GE129" s="59">
        <f ca="1">AVERAGE(OFFSET($GD$3,0,0,'Données projet'!$E$17+1,1))-AVERAGE(OFFSET($H$3,0,0,'Données projet'!$E$17+1,1))</f>
        <v>333.16166938019586</v>
      </c>
      <c r="GF129" s="59">
        <f t="shared" si="104"/>
        <v>286.07945871455388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32.516587952533264</v>
      </c>
      <c r="GM129" s="21">
        <f>EXP(-LN(2)/25)*GM128+(1-EXP(-LN(2)/25))/(LN(2)/25)*Calculateur!GH129*Calculateur!GJ129*VLOOKUP('Données projet'!$B$17,Paramètres!$A$1:$I$89,3,0)*0.475*44/12</f>
        <v>2.2758259489991057</v>
      </c>
      <c r="GN129" s="21">
        <f>EXP(-LN(2)/2)*GN128+(1-EXP(-LN(2)/2))/(LN(2)/2)*GH129*GK129*VLOOKUP('Données projet'!$B$17,Paramètres!$A$1:$I$89,3,0)*0.475*44/12</f>
        <v>3.1571574670901945E-15</v>
      </c>
      <c r="GO129" s="21">
        <f t="shared" si="81"/>
        <v>34.79241390153237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477.9999999999996</v>
      </c>
      <c r="GV129" s="17">
        <f>GU129*VLOOKUP('Données projet'!$B$18,Paramètres!$A$1:$I$89,3,0)*VLOOKUP('Données projet'!$B$18,Paramètres!$A$1:$I$89,5,0)</f>
        <v>285.84399999999977</v>
      </c>
      <c r="GW129" s="13">
        <f t="shared" si="105"/>
        <v>68.200525419065656</v>
      </c>
      <c r="GX129" s="20">
        <f t="shared" si="82"/>
        <v>616.62754843820551</v>
      </c>
      <c r="GY129" s="59">
        <f t="shared" si="83"/>
        <v>909.96088177153888</v>
      </c>
      <c r="GZ129" s="59">
        <f ca="1">AVERAGE(OFFSET($GY$3,0,0,'Données projet'!$E$18+1,1))-AVERAGE(OFFSET($H$3,0,0,'Données projet'!$E$18+1,1))</f>
        <v>288.41846134875794</v>
      </c>
      <c r="HA129" s="59">
        <f t="shared" si="106"/>
        <v>248.93951719818972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28.878297686412687</v>
      </c>
      <c r="HH129" s="21">
        <f>EXP(-LN(2)/25)*HH128+(1-EXP(-LN(2)/25))/(LN(2)/25)*Calculateur!HC129*Calculateur!HE129*VLOOKUP('Données projet'!$B$18,Paramètres!$A$1:$I$89,3,0)*0.475*44/12</f>
        <v>1.9507079562849461</v>
      </c>
      <c r="HI129" s="21">
        <f>EXP(-LN(2)/2)*HI128+(1-EXP(-LN(2)/2))/(LN(2)/2)*HC129*HF129*VLOOKUP('Données projet'!$B$18,Paramètres!$A$1:$I$89,3,0)*0.475*44/12</f>
        <v>1.7289195653113089E-15</v>
      </c>
      <c r="HJ129" s="22">
        <f t="shared" si="84"/>
        <v>30.829005642697634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267</v>
      </c>
      <c r="O130" s="13">
        <f>N130*VLOOKUP('Données projet'!$B$9,Paramètres!$A$1:$I$89,3,0)*VLOOKUP('Données projet'!$B$9,Paramètres!$A$1:$I$89,5,0)</f>
        <v>241.58159999999998</v>
      </c>
      <c r="P130" s="13">
        <f t="shared" si="87"/>
        <v>58.779689232021951</v>
      </c>
      <c r="Q130" s="20">
        <f t="shared" si="107"/>
        <v>523.12924541243819</v>
      </c>
      <c r="R130" s="59">
        <f t="shared" si="55"/>
        <v>816.46257874577145</v>
      </c>
      <c r="S130" s="59">
        <f ca="1">AVERAGE(OFFSET($R$3,0,0,'Données projet'!$E$9+1,1))-AVERAGE(OFFSET($H$3,0,0,'Données projet'!$E$9+1,1))</f>
        <v>269.64423257646359</v>
      </c>
      <c r="T130" s="59">
        <f t="shared" si="88"/>
        <v>161.0819079811821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59.598274141069531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59.598274141069531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401</v>
      </c>
      <c r="AJ130" s="13">
        <f>AI130*VLOOKUP('Données projet'!$B$10,Paramètres!$A$1:$I$89,3,0)*VLOOKUP('Données projet'!$B$10,Paramètres!$A$1:$I$89,5,0)</f>
        <v>250.22399999999999</v>
      </c>
      <c r="AK130" s="13">
        <f t="shared" si="89"/>
        <v>60.633904580527918</v>
      </c>
      <c r="AL130" s="20">
        <f t="shared" si="58"/>
        <v>541.41085047775289</v>
      </c>
      <c r="AM130" s="59">
        <f t="shared" si="59"/>
        <v>834.74418381108626</v>
      </c>
      <c r="AN130" s="59">
        <f ca="1">AVERAGE(OFFSET($AM$3,0,0,'Données projet'!$E$10+1,1))-AVERAGE(OFFSET($H$3,0,0,'Données projet'!$E$10+1,1))</f>
        <v>269.77739619445515</v>
      </c>
      <c r="AO130" s="59">
        <f t="shared" si="90"/>
        <v>347.56964743629885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20.316486066696122</v>
      </c>
      <c r="AV130" s="21">
        <f>EXP(-LN(2)/25)*AV129+(1-EXP(-LN(2)/25))/(LN(2)/25)*Calculateur!AQ130*Calculateur!AS130*VLOOKUP('Données projet'!$B$10,Paramètres!$A$1:$I$89,3,0)*0.475*44/12</f>
        <v>6.2312148980588828</v>
      </c>
      <c r="AW130" s="21">
        <f>EXP(-LN(2)/2)*AW129+(1-EXP(-LN(2)/2))/(LN(2)/2)*AQ130*AT130*VLOOKUP('Données projet'!$B$10,Paramètres!$A$1:$I$89,3,0)*0.475*44/12</f>
        <v>6.2397599653040265E-17</v>
      </c>
      <c r="AX130" s="21">
        <f t="shared" si="60"/>
        <v>26.547700964755006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739.99999999999966</v>
      </c>
      <c r="BE130" s="13">
        <f>BD130*VLOOKUP('Données projet'!$B$11,Paramètres!$A$1:$I$89,3,0)*VLOOKUP('Données projet'!$B$11,Paramètres!$A$1:$I$89,5,0)</f>
        <v>413.65999999999985</v>
      </c>
      <c r="BF130" s="13">
        <f t="shared" si="91"/>
        <v>94.540585122244352</v>
      </c>
      <c r="BG130" s="20">
        <f t="shared" si="61"/>
        <v>885.11601908790863</v>
      </c>
      <c r="BH130" s="59">
        <f t="shared" si="62"/>
        <v>1178.4493524212419</v>
      </c>
      <c r="BI130" s="59">
        <f ca="1">AVERAGE(OFFSET($BH$3,0,0,'Données projet'!$E$11+1,1))-AVERAGE(OFFSET($H$3,0,0,'Données projet'!$E$11+1,1))</f>
        <v>490.96084572840579</v>
      </c>
      <c r="BJ130" s="59">
        <f t="shared" si="92"/>
        <v>597.91658789908263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32.763913601526198</v>
      </c>
      <c r="BQ130" s="21">
        <f>EXP(-LN(2)/25)*BQ129+(1-EXP(-LN(2)/25))/(LN(2)/25)*Calculateur!BL130*Calculateur!BN130*VLOOKUP('Données projet'!$B$11,Paramètres!$A$1:$I$89,3,0)*0.475*44/12</f>
        <v>3.9245836121220008</v>
      </c>
      <c r="BR130" s="21">
        <f>EXP(-LN(2)/2)*BR129+(1-EXP(-LN(2)/2))/(LN(2)/2)*BL130*BO130*VLOOKUP('Données projet'!$B$11,Paramètres!$A$1:$I$89,3,0)*0.475*44/12</f>
        <v>2.1365400325642872E-15</v>
      </c>
      <c r="BS130" s="22">
        <f t="shared" si="63"/>
        <v>36.688497213648198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1062.9999999999995</v>
      </c>
      <c r="BZ130" s="13">
        <f>BY130*VLOOKUP('Données projet'!$B$12,Paramètres!$A$1:$I$89,3,0)*VLOOKUP('Données projet'!$B$12,Paramètres!$A$1:$I$89,5,0)</f>
        <v>483.66499999999979</v>
      </c>
      <c r="CA130" s="13">
        <f t="shared" si="93"/>
        <v>108.54647574863124</v>
      </c>
      <c r="CB130" s="20">
        <f t="shared" si="64"/>
        <v>1031.4349869288658</v>
      </c>
      <c r="CC130" s="59">
        <f t="shared" si="65"/>
        <v>1324.768320262199</v>
      </c>
      <c r="CD130" s="59">
        <f ca="1">AVERAGE(OFFSET($CC$3,0,0,'Données projet'!$E$12+1,1))-AVERAGE(OFFSET($H$3,0,0,'Données projet'!$E$12+1,1))</f>
        <v>516.24288578650703</v>
      </c>
      <c r="CE130" s="59">
        <f t="shared" si="94"/>
        <v>423.99471649102406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47.432398218174541</v>
      </c>
      <c r="CL130" s="21">
        <f>EXP(-LN(2)/25)*CL129+(1-EXP(-LN(2)/25))/(LN(2)/25)*Calculateur!CG130*Calculateur!CI130*VLOOKUP('Données projet'!$B$12,Paramètres!$A$1:$I$89,3,0)*0.475*44/12</f>
        <v>5.7851110126500895</v>
      </c>
      <c r="CM130" s="21">
        <f>EXP(-LN(2)/2)*CM129+(1-EXP(-LN(2)/2))/(LN(2)/2)*CG130*CJ130*VLOOKUP('Données projet'!$B$12,Paramètres!$A$1:$I$89,3,0)*0.475*44/12</f>
        <v>3.5746801031365436E-17</v>
      </c>
      <c r="CN130" s="22">
        <f t="shared" si="66"/>
        <v>53.217509230824632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856.99999999999955</v>
      </c>
      <c r="CU130" s="17">
        <f>CT130*VLOOKUP('Données projet'!$B$13,Paramètres!$A$1:$I$89,3,0)*VLOOKUP('Données projet'!$B$13,Paramètres!$A$1:$I$89,5,0)</f>
        <v>389.93499999999977</v>
      </c>
      <c r="CV130" s="13">
        <f t="shared" si="95"/>
        <v>89.733124312965614</v>
      </c>
      <c r="CW130" s="20">
        <f t="shared" si="67"/>
        <v>835.42198317841473</v>
      </c>
      <c r="CX130" s="59">
        <f t="shared" si="68"/>
        <v>1128.7553165117481</v>
      </c>
      <c r="CY130" s="59">
        <f ca="1">AVERAGE(OFFSET($CX$3,0,0,'Données projet'!$E$13+1,1))-AVERAGE(OFFSET($H$3,0,0,'Données projet'!$E$13+1,1))</f>
        <v>404.52284278475219</v>
      </c>
      <c r="CZ130" s="59">
        <f t="shared" si="96"/>
        <v>325.2594475455378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37.815217753152744</v>
      </c>
      <c r="DG130" s="21">
        <f>EXP(-LN(2)/25)*DG129+(1-EXP(-LN(2)/25))/(LN(2)/25)*Calculateur!DB130*Calculateur!DD130*VLOOKUP('Données projet'!$B$13,Paramètres!$A$1:$I$89,3,0)*0.475*44/12</f>
        <v>3.2348405509412088</v>
      </c>
      <c r="DH130" s="21">
        <f>EXP(-LN(2)/2)*DH129+(1-EXP(-LN(2)/2))/(LN(2)/2)*DB130*DE130*VLOOKUP('Données projet'!$B$13,Paramètres!$A$1:$I$89,3,0)*0.475*44/12</f>
        <v>2.3861304311764479E-15</v>
      </c>
      <c r="DI130" s="22">
        <f t="shared" si="69"/>
        <v>41.050058304093952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266.99999999999983</v>
      </c>
      <c r="DP130" s="17">
        <f>DO130*VLOOKUP('Données projet'!$B$14,Paramètres!$A$1:$I$89,3,0)*VLOOKUP('Données projet'!$B$14,Paramètres!$A$1:$I$89,5,0)</f>
        <v>287.39879999999982</v>
      </c>
      <c r="DQ130" s="13">
        <f t="shared" si="97"/>
        <v>68.528206713592894</v>
      </c>
      <c r="DR130" s="20">
        <f t="shared" si="70"/>
        <v>619.90620335950723</v>
      </c>
      <c r="DS130" s="59">
        <f t="shared" si="71"/>
        <v>913.2395366928406</v>
      </c>
      <c r="DT130" s="59">
        <f ca="1">AVERAGE(OFFSET($DS$3,0,0,'Données projet'!$E$14+1,1))-AVERAGE(OFFSET($H$3,0,0,'Données projet'!$E$14+1,1))</f>
        <v>317.76403063971492</v>
      </c>
      <c r="DU130" s="59">
        <f t="shared" si="98"/>
        <v>310.10458233575025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18.775374544334326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18.775374544334326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735.00000000000011</v>
      </c>
      <c r="EK130" s="17">
        <f>EJ130*VLOOKUP('Données projet'!$B$15,Paramètres!$A$1:$I$89,3,0)*VLOOKUP('Données projet'!$B$15,Paramètres!$A$1:$I$89,5,0)</f>
        <v>343.98</v>
      </c>
      <c r="EL130" s="13">
        <f t="shared" si="99"/>
        <v>80.321681832084693</v>
      </c>
      <c r="EM130" s="20">
        <f t="shared" si="73"/>
        <v>738.9920958575475</v>
      </c>
      <c r="EN130" s="59">
        <f t="shared" si="74"/>
        <v>1032.3254291908809</v>
      </c>
      <c r="EO130" s="59">
        <f ca="1">AVERAGE(OFFSET($EN$3,0,0,'Données projet'!$E$15+1,1))-AVERAGE(OFFSET($H$3,0,0,'Données projet'!$E$15+1,1))</f>
        <v>342.49944586217674</v>
      </c>
      <c r="EP130" s="59">
        <f t="shared" si="100"/>
        <v>282.29766600872563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46.497909810103678</v>
      </c>
      <c r="EW130" s="21">
        <f>EXP(-LN(2)/25)*EW129+(1-EXP(-LN(2)/25))/(LN(2)/25)*Calculateur!ER130*Calculateur!ET130*VLOOKUP('Données projet'!$B$15,Paramètres!$A$1:$I$89,3,0)*0.475*44/12</f>
        <v>2.7223073727401306</v>
      </c>
      <c r="EX130" s="21">
        <f>EXP(-LN(2)/2)*EX129+(1-EXP(-LN(2)/2))/(LN(2)/2)*ER130*EU130*VLOOKUP('Données projet'!$B$15,Paramètres!$A$1:$I$89,3,0)*0.475*44/12</f>
        <v>2.0799199884346773E-16</v>
      </c>
      <c r="EY130" s="22">
        <f t="shared" si="75"/>
        <v>49.220217182843811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670.99999999999977</v>
      </c>
      <c r="FF130" s="17">
        <f>FE130*VLOOKUP('Données projet'!$B$16,Paramètres!$A$1:$I$89,3,0)*VLOOKUP('Données projet'!$B$16,Paramètres!$A$1:$I$89,5,0)</f>
        <v>314.02799999999991</v>
      </c>
      <c r="FG130" s="13">
        <f t="shared" si="101"/>
        <v>74.109403804428752</v>
      </c>
      <c r="FH130" s="20">
        <f t="shared" si="76"/>
        <v>676.00597829271317</v>
      </c>
      <c r="FI130" s="59">
        <f t="shared" si="77"/>
        <v>969.33931162604654</v>
      </c>
      <c r="FJ130" s="59">
        <f ca="1">AVERAGE(OFFSET($FI$3,0,0,'Données projet'!$E$16+1,1))-AVERAGE(OFFSET($H$3,0,0,'Données projet'!$E$16+1,1))</f>
        <v>304.29617570272939</v>
      </c>
      <c r="FK130" s="59">
        <f t="shared" si="102"/>
        <v>246.20695736161576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39.133337115744951</v>
      </c>
      <c r="FR130" s="21">
        <f>EXP(-LN(2)/25)*FR129+(1-EXP(-LN(2)/25))/(LN(2)/25)*Calculateur!FM130*Calculateur!FO130*VLOOKUP('Données projet'!$B$16,Paramètres!$A$1:$I$89,3,0)*0.475*44/12</f>
        <v>2.7796533341003489</v>
      </c>
      <c r="FS130" s="21">
        <f>EXP(-LN(2)/2)*FS129+(1-EXP(-LN(2)/2))/(LN(2)/2)*FM130*FP130*VLOOKUP('Données projet'!$B$16,Paramètres!$A$1:$I$89,3,0)*0.475*44/12</f>
        <v>9.8832755491519776E-15</v>
      </c>
      <c r="FT130" s="22">
        <f t="shared" si="78"/>
        <v>41.912990449845303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543.00000000000011</v>
      </c>
      <c r="GA130" s="17">
        <f>FZ130*VLOOKUP('Données projet'!$B$17,Paramètres!$A$1:$I$89,3,0)*VLOOKUP('Données projet'!$B$17,Paramètres!$A$1:$I$89,5,0)</f>
        <v>324.71400000000011</v>
      </c>
      <c r="GB130" s="13">
        <f t="shared" si="103"/>
        <v>76.333356682914101</v>
      </c>
      <c r="GC130" s="20">
        <f t="shared" si="79"/>
        <v>698.49081288940886</v>
      </c>
      <c r="GD130" s="59">
        <f t="shared" si="80"/>
        <v>991.82414622274223</v>
      </c>
      <c r="GE130" s="59">
        <f ca="1">AVERAGE(OFFSET($GD$3,0,0,'Données projet'!$E$17+1,1))-AVERAGE(OFFSET($H$3,0,0,'Données projet'!$E$17+1,1))</f>
        <v>333.16166938019586</v>
      </c>
      <c r="GF130" s="59">
        <f t="shared" si="104"/>
        <v>286.07945871455388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31.878957495944377</v>
      </c>
      <c r="GM130" s="21">
        <f>EXP(-LN(2)/25)*GM129+(1-EXP(-LN(2)/25))/(LN(2)/25)*Calculateur!GH130*Calculateur!GJ130*VLOOKUP('Données projet'!$B$17,Paramètres!$A$1:$I$89,3,0)*0.475*44/12</f>
        <v>2.2135933687432399</v>
      </c>
      <c r="GN130" s="21">
        <f>EXP(-LN(2)/2)*GN129+(1-EXP(-LN(2)/2))/(LN(2)/2)*GH130*GK130*VLOOKUP('Données projet'!$B$17,Paramètres!$A$1:$I$89,3,0)*0.475*44/12</f>
        <v>2.2324474542532208E-15</v>
      </c>
      <c r="GO130" s="21">
        <f t="shared" si="81"/>
        <v>34.092550864687617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477.9999999999996</v>
      </c>
      <c r="GV130" s="17">
        <f>GU130*VLOOKUP('Données projet'!$B$18,Paramètres!$A$1:$I$89,3,0)*VLOOKUP('Données projet'!$B$18,Paramètres!$A$1:$I$89,5,0)</f>
        <v>285.84399999999977</v>
      </c>
      <c r="GW130" s="13">
        <f t="shared" si="105"/>
        <v>68.200525419065656</v>
      </c>
      <c r="GX130" s="20">
        <f t="shared" si="82"/>
        <v>616.62754843820551</v>
      </c>
      <c r="GY130" s="59">
        <f t="shared" si="83"/>
        <v>909.96088177153888</v>
      </c>
      <c r="GZ130" s="59">
        <f ca="1">AVERAGE(OFFSET($GY$3,0,0,'Données projet'!$E$18+1,1))-AVERAGE(OFFSET($H$3,0,0,'Données projet'!$E$18+1,1))</f>
        <v>288.41846134875794</v>
      </c>
      <c r="HA130" s="59">
        <f t="shared" si="106"/>
        <v>248.93951719818972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28.312011882804484</v>
      </c>
      <c r="HH130" s="21">
        <f>EXP(-LN(2)/25)*HH129+(1-EXP(-LN(2)/25))/(LN(2)/25)*Calculateur!HC130*Calculateur!HE130*VLOOKUP('Données projet'!$B$18,Paramètres!$A$1:$I$89,3,0)*0.475*44/12</f>
        <v>1.8973657446370613</v>
      </c>
      <c r="HI130" s="21">
        <f>EXP(-LN(2)/2)*HI129+(1-EXP(-LN(2)/2))/(LN(2)/2)*HC130*HF130*VLOOKUP('Données projet'!$B$18,Paramètres!$A$1:$I$89,3,0)*0.475*44/12</f>
        <v>1.2225307487577248E-15</v>
      </c>
      <c r="HJ130" s="22">
        <f t="shared" si="84"/>
        <v>30.209377627441544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267</v>
      </c>
      <c r="O131" s="13">
        <f>N131*VLOOKUP('Données projet'!$B$9,Paramètres!$A$1:$I$89,3,0)*VLOOKUP('Données projet'!$B$9,Paramètres!$A$1:$I$89,5,0)</f>
        <v>241.58159999999998</v>
      </c>
      <c r="P131" s="13">
        <f t="shared" si="87"/>
        <v>58.779689232021951</v>
      </c>
      <c r="Q131" s="20">
        <f t="shared" ref="Q131:Q153" si="108">(O131+P131)*0.475*44/12</f>
        <v>523.12924541243819</v>
      </c>
      <c r="R131" s="59">
        <f t="shared" ref="R131:R194" si="109">Q131+(I131+J131)*44/12</f>
        <v>816.46257874577145</v>
      </c>
      <c r="S131" s="59">
        <f ca="1">AVERAGE(OFFSET($R$3,0,0,'Données projet'!$E$9+1,1))-AVERAGE(OFFSET($H$3,0,0,'Données projet'!$E$9+1,1))</f>
        <v>269.64423257646359</v>
      </c>
      <c r="T131" s="59">
        <f t="shared" si="88"/>
        <v>161.0819079811821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58.429588336520986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58.429588336520986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401</v>
      </c>
      <c r="AJ131" s="13">
        <f>AI131*VLOOKUP('Données projet'!$B$10,Paramètres!$A$1:$I$89,3,0)*VLOOKUP('Données projet'!$B$10,Paramètres!$A$1:$I$89,5,0)</f>
        <v>250.22399999999999</v>
      </c>
      <c r="AK131" s="13">
        <f t="shared" si="89"/>
        <v>60.633904580527918</v>
      </c>
      <c r="AL131" s="20">
        <f t="shared" si="58"/>
        <v>541.41085047775289</v>
      </c>
      <c r="AM131" s="59">
        <f t="shared" si="59"/>
        <v>834.74418381108626</v>
      </c>
      <c r="AN131" s="59">
        <f ca="1">AVERAGE(OFFSET($AM$3,0,0,'Données projet'!$E$10+1,1))-AVERAGE(OFFSET($H$3,0,0,'Données projet'!$E$10+1,1))</f>
        <v>269.77739619445515</v>
      </c>
      <c r="AO131" s="59">
        <f t="shared" si="90"/>
        <v>347.56964743629885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19.91809216676112</v>
      </c>
      <c r="AV131" s="21">
        <f>EXP(-LN(2)/25)*AV130+(1-EXP(-LN(2)/25))/(LN(2)/25)*Calculateur!AQ131*Calculateur!AS131*VLOOKUP('Données projet'!$B$10,Paramètres!$A$1:$I$89,3,0)*0.475*44/12</f>
        <v>6.0608219989861132</v>
      </c>
      <c r="AW131" s="21">
        <f>EXP(-LN(2)/2)*AW130+(1-EXP(-LN(2)/2))/(LN(2)/2)*AQ131*AT131*VLOOKUP('Données projet'!$B$10,Paramètres!$A$1:$I$89,3,0)*0.475*44/12</f>
        <v>4.4121765844428137E-17</v>
      </c>
      <c r="AX131" s="21">
        <f t="shared" si="60"/>
        <v>25.978914165747234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739.99999999999966</v>
      </c>
      <c r="BE131" s="13">
        <f>BD131*VLOOKUP('Données projet'!$B$11,Paramètres!$A$1:$I$89,3,0)*VLOOKUP('Données projet'!$B$11,Paramètres!$A$1:$I$89,5,0)</f>
        <v>413.65999999999985</v>
      </c>
      <c r="BF131" s="13">
        <f t="shared" si="91"/>
        <v>94.540585122244352</v>
      </c>
      <c r="BG131" s="20">
        <f t="shared" si="61"/>
        <v>885.11601908790863</v>
      </c>
      <c r="BH131" s="59">
        <f t="shared" si="62"/>
        <v>1178.4493524212419</v>
      </c>
      <c r="BI131" s="59">
        <f ca="1">AVERAGE(OFFSET($BH$3,0,0,'Données projet'!$E$11+1,1))-AVERAGE(OFFSET($H$3,0,0,'Données projet'!$E$11+1,1))</f>
        <v>490.96084572840579</v>
      </c>
      <c r="BJ131" s="59">
        <f t="shared" si="92"/>
        <v>597.91658789908263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32.121433239814309</v>
      </c>
      <c r="BQ131" s="21">
        <f>EXP(-LN(2)/25)*BQ130+(1-EXP(-LN(2)/25))/(LN(2)/25)*Calculateur!BL131*Calculateur!BN131*VLOOKUP('Données projet'!$B$11,Paramètres!$A$1:$I$89,3,0)*0.475*44/12</f>
        <v>3.8172656668636424</v>
      </c>
      <c r="BR131" s="21">
        <f>EXP(-LN(2)/2)*BR130+(1-EXP(-LN(2)/2))/(LN(2)/2)*BL131*BO131*VLOOKUP('Données projet'!$B$11,Paramètres!$A$1:$I$89,3,0)*0.475*44/12</f>
        <v>1.5107619453027346E-15</v>
      </c>
      <c r="BS131" s="22">
        <f t="shared" si="63"/>
        <v>35.938698906677949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1062.9999999999995</v>
      </c>
      <c r="BZ131" s="13">
        <f>BY131*VLOOKUP('Données projet'!$B$12,Paramètres!$A$1:$I$89,3,0)*VLOOKUP('Données projet'!$B$12,Paramètres!$A$1:$I$89,5,0)</f>
        <v>483.66499999999979</v>
      </c>
      <c r="CA131" s="13">
        <f t="shared" si="93"/>
        <v>108.54647574863124</v>
      </c>
      <c r="CB131" s="20">
        <f t="shared" si="64"/>
        <v>1031.4349869288658</v>
      </c>
      <c r="CC131" s="59">
        <f t="shared" si="65"/>
        <v>1324.768320262199</v>
      </c>
      <c r="CD131" s="59">
        <f ca="1">AVERAGE(OFFSET($CC$3,0,0,'Données projet'!$E$12+1,1))-AVERAGE(OFFSET($H$3,0,0,'Données projet'!$E$12+1,1))</f>
        <v>516.24288578650703</v>
      </c>
      <c r="CE131" s="59">
        <f t="shared" si="94"/>
        <v>423.99471649102406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46.502277820022364</v>
      </c>
      <c r="CL131" s="21">
        <f>EXP(-LN(2)/25)*CL130+(1-EXP(-LN(2)/25))/(LN(2)/25)*Calculateur!CG131*Calculateur!CI131*VLOOKUP('Données projet'!$B$12,Paramètres!$A$1:$I$89,3,0)*0.475*44/12</f>
        <v>5.6269168477834066</v>
      </c>
      <c r="CM131" s="21">
        <f>EXP(-LN(2)/2)*CM130+(1-EXP(-LN(2)/2))/(LN(2)/2)*CG131*CJ131*VLOOKUP('Données projet'!$B$12,Paramètres!$A$1:$I$89,3,0)*0.475*44/12</f>
        <v>2.5276805415004771E-17</v>
      </c>
      <c r="CN131" s="22">
        <f t="shared" si="66"/>
        <v>52.12919466780577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856.99999999999955</v>
      </c>
      <c r="CU131" s="17">
        <f>CT131*VLOOKUP('Données projet'!$B$13,Paramètres!$A$1:$I$89,3,0)*VLOOKUP('Données projet'!$B$13,Paramètres!$A$1:$I$89,5,0)</f>
        <v>389.93499999999977</v>
      </c>
      <c r="CV131" s="13">
        <f t="shared" si="95"/>
        <v>89.733124312965614</v>
      </c>
      <c r="CW131" s="20">
        <f t="shared" si="67"/>
        <v>835.42198317841473</v>
      </c>
      <c r="CX131" s="59">
        <f t="shared" si="68"/>
        <v>1128.7553165117481</v>
      </c>
      <c r="CY131" s="59">
        <f ca="1">AVERAGE(OFFSET($CX$3,0,0,'Données projet'!$E$13+1,1))-AVERAGE(OFFSET($H$3,0,0,'Données projet'!$E$13+1,1))</f>
        <v>404.52284278475219</v>
      </c>
      <c r="CZ131" s="59">
        <f t="shared" si="96"/>
        <v>325.2594475455378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37.07368439801877</v>
      </c>
      <c r="DG131" s="21">
        <f>EXP(-LN(2)/25)*DG130+(1-EXP(-LN(2)/25))/(LN(2)/25)*Calculateur!DB131*Calculateur!DD131*VLOOKUP('Données projet'!$B$13,Paramètres!$A$1:$I$89,3,0)*0.475*44/12</f>
        <v>3.1463836659628504</v>
      </c>
      <c r="DH131" s="21">
        <f>EXP(-LN(2)/2)*DH130+(1-EXP(-LN(2)/2))/(LN(2)/2)*DB131*DE131*VLOOKUP('Données projet'!$B$13,Paramètres!$A$1:$I$89,3,0)*0.475*44/12</f>
        <v>1.6872490086804469E-15</v>
      </c>
      <c r="DI131" s="22">
        <f t="shared" si="69"/>
        <v>40.220068063981621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266.99999999999983</v>
      </c>
      <c r="DP131" s="17">
        <f>DO131*VLOOKUP('Données projet'!$B$14,Paramètres!$A$1:$I$89,3,0)*VLOOKUP('Données projet'!$B$14,Paramètres!$A$1:$I$89,5,0)</f>
        <v>287.39879999999982</v>
      </c>
      <c r="DQ131" s="13">
        <f t="shared" si="97"/>
        <v>68.528206713592894</v>
      </c>
      <c r="DR131" s="20">
        <f t="shared" si="70"/>
        <v>619.90620335950723</v>
      </c>
      <c r="DS131" s="59">
        <f t="shared" si="71"/>
        <v>913.2395366928406</v>
      </c>
      <c r="DT131" s="59">
        <f ca="1">AVERAGE(OFFSET($DS$3,0,0,'Données projet'!$E$14+1,1))-AVERAGE(OFFSET($H$3,0,0,'Données projet'!$E$14+1,1))</f>
        <v>317.76403063971492</v>
      </c>
      <c r="DU131" s="59">
        <f t="shared" si="98"/>
        <v>310.10458233575025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18.407200901367627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18.407200901367627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735.00000000000011</v>
      </c>
      <c r="EK131" s="17">
        <f>EJ131*VLOOKUP('Données projet'!$B$15,Paramètres!$A$1:$I$89,3,0)*VLOOKUP('Données projet'!$B$15,Paramètres!$A$1:$I$89,5,0)</f>
        <v>343.98</v>
      </c>
      <c r="EL131" s="13">
        <f t="shared" si="99"/>
        <v>80.321681832084693</v>
      </c>
      <c r="EM131" s="20">
        <f t="shared" si="73"/>
        <v>738.9920958575475</v>
      </c>
      <c r="EN131" s="59">
        <f t="shared" si="74"/>
        <v>1032.3254291908809</v>
      </c>
      <c r="EO131" s="59">
        <f ca="1">AVERAGE(OFFSET($EN$3,0,0,'Données projet'!$E$15+1,1))-AVERAGE(OFFSET($H$3,0,0,'Données projet'!$E$15+1,1))</f>
        <v>342.49944586217674</v>
      </c>
      <c r="EP131" s="59">
        <f t="shared" si="100"/>
        <v>282.29766600872563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45.586114159652119</v>
      </c>
      <c r="EW131" s="21">
        <f>EXP(-LN(2)/25)*EW130+(1-EXP(-LN(2)/25))/(LN(2)/25)*Calculateur!ER131*Calculateur!ET131*VLOOKUP('Données projet'!$B$15,Paramètres!$A$1:$I$89,3,0)*0.475*44/12</f>
        <v>2.6478657344726289</v>
      </c>
      <c r="EX131" s="21">
        <f>EXP(-LN(2)/2)*EX130+(1-EXP(-LN(2)/2))/(LN(2)/2)*ER131*EU131*VLOOKUP('Données projet'!$B$15,Paramètres!$A$1:$I$89,3,0)*0.475*44/12</f>
        <v>1.4707255281476058E-16</v>
      </c>
      <c r="EY131" s="22">
        <f t="shared" si="75"/>
        <v>48.233979894124751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670.99999999999977</v>
      </c>
      <c r="FF131" s="17">
        <f>FE131*VLOOKUP('Données projet'!$B$16,Paramètres!$A$1:$I$89,3,0)*VLOOKUP('Données projet'!$B$16,Paramètres!$A$1:$I$89,5,0)</f>
        <v>314.02799999999991</v>
      </c>
      <c r="FG131" s="13">
        <f t="shared" si="101"/>
        <v>74.109403804428752</v>
      </c>
      <c r="FH131" s="20">
        <f t="shared" si="76"/>
        <v>676.00597829271317</v>
      </c>
      <c r="FI131" s="59">
        <f t="shared" si="77"/>
        <v>969.33931162604654</v>
      </c>
      <c r="FJ131" s="59">
        <f ca="1">AVERAGE(OFFSET($FI$3,0,0,'Données projet'!$E$16+1,1))-AVERAGE(OFFSET($H$3,0,0,'Données projet'!$E$16+1,1))</f>
        <v>304.29617570272939</v>
      </c>
      <c r="FK131" s="59">
        <f t="shared" si="102"/>
        <v>246.20695736161576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38.365956243883964</v>
      </c>
      <c r="FR131" s="21">
        <f>EXP(-LN(2)/25)*FR130+(1-EXP(-LN(2)/25))/(LN(2)/25)*Calculateur!FM131*Calculateur!FO131*VLOOKUP('Données projet'!$B$16,Paramètres!$A$1:$I$89,3,0)*0.475*44/12</f>
        <v>2.7036435675037591</v>
      </c>
      <c r="FS131" s="21">
        <f>EXP(-LN(2)/2)*FS130+(1-EXP(-LN(2)/2))/(LN(2)/2)*FM131*FP131*VLOOKUP('Données projet'!$B$16,Paramètres!$A$1:$I$89,3,0)*0.475*44/12</f>
        <v>6.9885311611405633E-15</v>
      </c>
      <c r="FT131" s="22">
        <f t="shared" si="78"/>
        <v>41.069599811387732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543.00000000000011</v>
      </c>
      <c r="GA131" s="17">
        <f>FZ131*VLOOKUP('Données projet'!$B$17,Paramètres!$A$1:$I$89,3,0)*VLOOKUP('Données projet'!$B$17,Paramètres!$A$1:$I$89,5,0)</f>
        <v>324.71400000000011</v>
      </c>
      <c r="GB131" s="13">
        <f t="shared" si="103"/>
        <v>76.333356682914101</v>
      </c>
      <c r="GC131" s="20">
        <f t="shared" si="79"/>
        <v>698.49081288940886</v>
      </c>
      <c r="GD131" s="59">
        <f t="shared" si="80"/>
        <v>991.82414622274223</v>
      </c>
      <c r="GE131" s="59">
        <f ca="1">AVERAGE(OFFSET($GD$3,0,0,'Données projet'!$E$17+1,1))-AVERAGE(OFFSET($H$3,0,0,'Données projet'!$E$17+1,1))</f>
        <v>333.16166938019586</v>
      </c>
      <c r="GF131" s="59">
        <f t="shared" si="104"/>
        <v>286.07945871455388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31.25383058369302</v>
      </c>
      <c r="GM131" s="21">
        <f>EXP(-LN(2)/25)*GM130+(1-EXP(-LN(2)/25))/(LN(2)/25)*Calculateur!GH131*Calculateur!GJ131*VLOOKUP('Données projet'!$B$17,Paramètres!$A$1:$I$89,3,0)*0.475*44/12</f>
        <v>2.1530625416671398</v>
      </c>
      <c r="GN131" s="21">
        <f>EXP(-LN(2)/2)*GN130+(1-EXP(-LN(2)/2))/(LN(2)/2)*GH131*GK131*VLOOKUP('Données projet'!$B$17,Paramètres!$A$1:$I$89,3,0)*0.475*44/12</f>
        <v>1.5785787335450973E-15</v>
      </c>
      <c r="GO131" s="21">
        <f t="shared" si="81"/>
        <v>33.406893125360156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477.9999999999996</v>
      </c>
      <c r="GV131" s="17">
        <f>GU131*VLOOKUP('Données projet'!$B$18,Paramètres!$A$1:$I$89,3,0)*VLOOKUP('Données projet'!$B$18,Paramètres!$A$1:$I$89,5,0)</f>
        <v>285.84399999999977</v>
      </c>
      <c r="GW131" s="13">
        <f t="shared" si="105"/>
        <v>68.200525419065656</v>
      </c>
      <c r="GX131" s="20">
        <f t="shared" si="82"/>
        <v>616.62754843820551</v>
      </c>
      <c r="GY131" s="59">
        <f t="shared" si="83"/>
        <v>909.96088177153888</v>
      </c>
      <c r="GZ131" s="59">
        <f ca="1">AVERAGE(OFFSET($GY$3,0,0,'Données projet'!$E$18+1,1))-AVERAGE(OFFSET($H$3,0,0,'Données projet'!$E$18+1,1))</f>
        <v>288.41846134875794</v>
      </c>
      <c r="HA131" s="59">
        <f t="shared" si="106"/>
        <v>248.93951719818972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27.7568305984048</v>
      </c>
      <c r="HH131" s="21">
        <f>EXP(-LN(2)/25)*HH130+(1-EXP(-LN(2)/25))/(LN(2)/25)*Calculateur!HC131*Calculateur!HE131*VLOOKUP('Données projet'!$B$18,Paramètres!$A$1:$I$89,3,0)*0.475*44/12</f>
        <v>1.8454821785718329</v>
      </c>
      <c r="HI131" s="21">
        <f>EXP(-LN(2)/2)*HI130+(1-EXP(-LN(2)/2))/(LN(2)/2)*HC131*HF131*VLOOKUP('Données projet'!$B$18,Paramètres!$A$1:$I$89,3,0)*0.475*44/12</f>
        <v>8.6445978265565467E-16</v>
      </c>
      <c r="HJ131" s="22">
        <f t="shared" si="84"/>
        <v>29.602312776976632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267</v>
      </c>
      <c r="O132" s="13">
        <f>N132*VLOOKUP('Données projet'!$B$9,Paramètres!$A$1:$I$89,3,0)*VLOOKUP('Données projet'!$B$9,Paramètres!$A$1:$I$89,5,0)</f>
        <v>241.58159999999998</v>
      </c>
      <c r="P132" s="13">
        <f t="shared" si="87"/>
        <v>58.779689232021951</v>
      </c>
      <c r="Q132" s="20">
        <f t="shared" si="108"/>
        <v>523.12924541243819</v>
      </c>
      <c r="R132" s="59">
        <f t="shared" si="109"/>
        <v>816.46257874577145</v>
      </c>
      <c r="S132" s="59">
        <f ca="1">AVERAGE(OFFSET($R$3,0,0,'Données projet'!$E$9+1,1))-AVERAGE(OFFSET($H$3,0,0,'Données projet'!$E$9+1,1))</f>
        <v>269.64423257646359</v>
      </c>
      <c r="T132" s="59">
        <f t="shared" si="88"/>
        <v>161.0819079811821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57.28381974777168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57.28381974777168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401</v>
      </c>
      <c r="AJ132" s="13">
        <f>AI132*VLOOKUP('Données projet'!$B$10,Paramètres!$A$1:$I$89,3,0)*VLOOKUP('Données projet'!$B$10,Paramètres!$A$1:$I$89,5,0)</f>
        <v>250.22399999999999</v>
      </c>
      <c r="AK132" s="13">
        <f t="shared" si="89"/>
        <v>60.633904580527918</v>
      </c>
      <c r="AL132" s="20">
        <f t="shared" ref="AL132:AL153" si="112">(AJ132+AK132)*0.475*44/12</f>
        <v>541.41085047775289</v>
      </c>
      <c r="AM132" s="59">
        <f t="shared" ref="AM132:AM195" si="113">AL132+(AD132+AE132)*44/12</f>
        <v>834.74418381108626</v>
      </c>
      <c r="AN132" s="59">
        <f ca="1">AVERAGE(OFFSET($AM$3,0,0,'Données projet'!$E$10+1,1))-AVERAGE(OFFSET($H$3,0,0,'Données projet'!$E$10+1,1))</f>
        <v>269.77739619445515</v>
      </c>
      <c r="AO132" s="59">
        <f t="shared" si="90"/>
        <v>347.56964743629885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19.527510528207557</v>
      </c>
      <c r="AV132" s="21">
        <f>EXP(-LN(2)/25)*AV131+(1-EXP(-LN(2)/25))/(LN(2)/25)*Calculateur!AQ132*Calculateur!AS132*VLOOKUP('Données projet'!$B$10,Paramètres!$A$1:$I$89,3,0)*0.475*44/12</f>
        <v>5.8950885026990614</v>
      </c>
      <c r="AW132" s="21">
        <f>EXP(-LN(2)/2)*AW131+(1-EXP(-LN(2)/2))/(LN(2)/2)*AQ132*AT132*VLOOKUP('Données projet'!$B$10,Paramètres!$A$1:$I$89,3,0)*0.475*44/12</f>
        <v>3.1198799826520132E-17</v>
      </c>
      <c r="AX132" s="21">
        <f t="shared" ref="AX132:AX153" si="114">SUM(AU132:AW132)</f>
        <v>25.422599030906618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739.99999999999966</v>
      </c>
      <c r="BE132" s="13">
        <f>BD132*VLOOKUP('Données projet'!$B$11,Paramètres!$A$1:$I$89,3,0)*VLOOKUP('Données projet'!$B$11,Paramètres!$A$1:$I$89,5,0)</f>
        <v>413.65999999999985</v>
      </c>
      <c r="BF132" s="13">
        <f t="shared" si="91"/>
        <v>94.540585122244352</v>
      </c>
      <c r="BG132" s="20">
        <f t="shared" ref="BG132:BG153" si="115">(BE132+BF132)*0.475*44/12</f>
        <v>885.11601908790863</v>
      </c>
      <c r="BH132" s="59">
        <f t="shared" ref="BH132:BH195" si="116">BG132+(AY132+AZ132)*44/12</f>
        <v>1178.4493524212419</v>
      </c>
      <c r="BI132" s="59">
        <f ca="1">AVERAGE(OFFSET($BH$3,0,0,'Données projet'!$E$11+1,1))-AVERAGE(OFFSET($H$3,0,0,'Données projet'!$E$11+1,1))</f>
        <v>490.96084572840579</v>
      </c>
      <c r="BJ132" s="59">
        <f t="shared" si="92"/>
        <v>597.91658789908263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31.491551526121263</v>
      </c>
      <c r="BQ132" s="21">
        <f>EXP(-LN(2)/25)*BQ131+(1-EXP(-LN(2)/25))/(LN(2)/25)*Calculateur!BL132*Calculateur!BN132*VLOOKUP('Données projet'!$B$11,Paramètres!$A$1:$I$89,3,0)*0.475*44/12</f>
        <v>3.7128823364619792</v>
      </c>
      <c r="BR132" s="21">
        <f>EXP(-LN(2)/2)*BR131+(1-EXP(-LN(2)/2))/(LN(2)/2)*BL132*BO132*VLOOKUP('Données projet'!$B$11,Paramètres!$A$1:$I$89,3,0)*0.475*44/12</f>
        <v>1.0682700162821436E-15</v>
      </c>
      <c r="BS132" s="22">
        <f t="shared" ref="BS132:BS153" si="117">SUM(BP132:BR132)</f>
        <v>35.204433862583244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1062.9999999999995</v>
      </c>
      <c r="BZ132" s="13">
        <f>BY132*VLOOKUP('Données projet'!$B$12,Paramètres!$A$1:$I$89,3,0)*VLOOKUP('Données projet'!$B$12,Paramètres!$A$1:$I$89,5,0)</f>
        <v>483.66499999999979</v>
      </c>
      <c r="CA132" s="13">
        <f t="shared" si="93"/>
        <v>108.54647574863124</v>
      </c>
      <c r="CB132" s="20">
        <f t="shared" ref="CB132:CB153" si="118">(BZ132+CA132)*0.475*44/12</f>
        <v>1031.4349869288658</v>
      </c>
      <c r="CC132" s="59">
        <f t="shared" ref="CC132:CC195" si="119">CB132+(BT132+BU132)*44/12</f>
        <v>1324.768320262199</v>
      </c>
      <c r="CD132" s="59">
        <f ca="1">AVERAGE(OFFSET($CC$3,0,0,'Données projet'!$E$12+1,1))-AVERAGE(OFFSET($H$3,0,0,'Données projet'!$E$12+1,1))</f>
        <v>516.24288578650703</v>
      </c>
      <c r="CE132" s="59">
        <f t="shared" si="94"/>
        <v>423.99471649102406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45.590396515560521</v>
      </c>
      <c r="CL132" s="21">
        <f>EXP(-LN(2)/25)*CL131+(1-EXP(-LN(2)/25))/(LN(2)/25)*Calculateur!CG132*Calculateur!CI132*VLOOKUP('Données projet'!$B$12,Paramètres!$A$1:$I$89,3,0)*0.475*44/12</f>
        <v>5.4730485106740732</v>
      </c>
      <c r="CM132" s="21">
        <f>EXP(-LN(2)/2)*CM131+(1-EXP(-LN(2)/2))/(LN(2)/2)*CG132*CJ132*VLOOKUP('Données projet'!$B$12,Paramètres!$A$1:$I$89,3,0)*0.475*44/12</f>
        <v>1.7873400515682718E-17</v>
      </c>
      <c r="CN132" s="22">
        <f t="shared" ref="CN132:CN153" si="120">SUM(CK132:CM132)</f>
        <v>51.063445026234596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856.99999999999955</v>
      </c>
      <c r="CU132" s="17">
        <f>CT132*VLOOKUP('Données projet'!$B$13,Paramètres!$A$1:$I$89,3,0)*VLOOKUP('Données projet'!$B$13,Paramètres!$A$1:$I$89,5,0)</f>
        <v>389.93499999999977</v>
      </c>
      <c r="CV132" s="13">
        <f t="shared" si="95"/>
        <v>89.733124312965614</v>
      </c>
      <c r="CW132" s="20">
        <f t="shared" ref="CW132:CW153" si="121">(CU132+CV132)*0.475*44/12</f>
        <v>835.42198317841473</v>
      </c>
      <c r="CX132" s="59">
        <f t="shared" ref="CX132:CX195" si="122">CW132+(CO132+CP132)*44/12</f>
        <v>1128.7553165117481</v>
      </c>
      <c r="CY132" s="59">
        <f ca="1">AVERAGE(OFFSET($CX$3,0,0,'Données projet'!$E$13+1,1))-AVERAGE(OFFSET($H$3,0,0,'Données projet'!$E$13+1,1))</f>
        <v>404.52284278475219</v>
      </c>
      <c r="CZ132" s="59">
        <f t="shared" si="96"/>
        <v>325.2594475455378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36.346692059688287</v>
      </c>
      <c r="DG132" s="21">
        <f>EXP(-LN(2)/25)*DG131+(1-EXP(-LN(2)/25))/(LN(2)/25)*Calculateur!DB132*Calculateur!DD132*VLOOKUP('Données projet'!$B$13,Paramètres!$A$1:$I$89,3,0)*0.475*44/12</f>
        <v>3.0603456391559702</v>
      </c>
      <c r="DH132" s="21">
        <f>EXP(-LN(2)/2)*DH131+(1-EXP(-LN(2)/2))/(LN(2)/2)*DB132*DE132*VLOOKUP('Données projet'!$B$13,Paramètres!$A$1:$I$89,3,0)*0.475*44/12</f>
        <v>1.1930652155882239E-15</v>
      </c>
      <c r="DI132" s="22">
        <f t="shared" ref="DI132:DI153" si="123">SUM(DF132:DH132)</f>
        <v>39.407037698844256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266.99999999999983</v>
      </c>
      <c r="DP132" s="17">
        <f>DO132*VLOOKUP('Données projet'!$B$14,Paramètres!$A$1:$I$89,3,0)*VLOOKUP('Données projet'!$B$14,Paramètres!$A$1:$I$89,5,0)</f>
        <v>287.39879999999982</v>
      </c>
      <c r="DQ132" s="13">
        <f t="shared" si="97"/>
        <v>68.528206713592894</v>
      </c>
      <c r="DR132" s="20">
        <f t="shared" ref="DR132:DR153" si="124">(DP132+DQ132)*0.475*44/12</f>
        <v>619.90620335950723</v>
      </c>
      <c r="DS132" s="59">
        <f t="shared" ref="DS132:DS195" si="125">DR132+(DJ132+DK132)*44/12</f>
        <v>913.2395366928406</v>
      </c>
      <c r="DT132" s="59">
        <f ca="1">AVERAGE(OFFSET($DS$3,0,0,'Données projet'!$E$14+1,1))-AVERAGE(OFFSET($H$3,0,0,'Données projet'!$E$14+1,1))</f>
        <v>317.76403063971492</v>
      </c>
      <c r="DU132" s="59">
        <f t="shared" si="98"/>
        <v>310.10458233575025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18.046246918975754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18.046246918975754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735.00000000000011</v>
      </c>
      <c r="EK132" s="17">
        <f>EJ132*VLOOKUP('Données projet'!$B$15,Paramètres!$A$1:$I$89,3,0)*VLOOKUP('Données projet'!$B$15,Paramètres!$A$1:$I$89,5,0)</f>
        <v>343.98</v>
      </c>
      <c r="EL132" s="13">
        <f t="shared" si="99"/>
        <v>80.321681832084693</v>
      </c>
      <c r="EM132" s="20">
        <f t="shared" ref="EM132:EM153" si="127">(EK132+EL132)*0.475*44/12</f>
        <v>738.9920958575475</v>
      </c>
      <c r="EN132" s="59">
        <f t="shared" ref="EN132:EN195" si="128">EM132+(EE132+EF132)*44/12</f>
        <v>1032.3254291908809</v>
      </c>
      <c r="EO132" s="59">
        <f ca="1">AVERAGE(OFFSET($EN$3,0,0,'Données projet'!$E$15+1,1))-AVERAGE(OFFSET($H$3,0,0,'Données projet'!$E$15+1,1))</f>
        <v>342.49944586217674</v>
      </c>
      <c r="EP132" s="59">
        <f t="shared" si="100"/>
        <v>282.29766600872563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44.692198265765484</v>
      </c>
      <c r="EW132" s="21">
        <f>EXP(-LN(2)/25)*EW131+(1-EXP(-LN(2)/25))/(LN(2)/25)*Calculateur!ER132*Calculateur!ET132*VLOOKUP('Données projet'!$B$15,Paramètres!$A$1:$I$89,3,0)*0.475*44/12</f>
        <v>2.5754597067182674</v>
      </c>
      <c r="EX132" s="21">
        <f>EXP(-LN(2)/2)*EX131+(1-EXP(-LN(2)/2))/(LN(2)/2)*ER132*EU132*VLOOKUP('Données projet'!$B$15,Paramètres!$A$1:$I$89,3,0)*0.475*44/12</f>
        <v>1.0399599942173386E-16</v>
      </c>
      <c r="EY132" s="22">
        <f t="shared" ref="EY132:EY153" si="129">SUM(EV132:EX132)</f>
        <v>47.267657972483754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670.99999999999977</v>
      </c>
      <c r="FF132" s="17">
        <f>FE132*VLOOKUP('Données projet'!$B$16,Paramètres!$A$1:$I$89,3,0)*VLOOKUP('Données projet'!$B$16,Paramètres!$A$1:$I$89,5,0)</f>
        <v>314.02799999999991</v>
      </c>
      <c r="FG132" s="13">
        <f t="shared" si="101"/>
        <v>74.109403804428752</v>
      </c>
      <c r="FH132" s="20">
        <f t="shared" ref="FH132:FH153" si="130">(FF132+FG132)*0.475*44/12</f>
        <v>676.00597829271317</v>
      </c>
      <c r="FI132" s="59">
        <f t="shared" ref="FI132:FI195" si="131">FH132+(EZ132+FA132)*44/12</f>
        <v>969.33931162604654</v>
      </c>
      <c r="FJ132" s="59">
        <f ca="1">AVERAGE(OFFSET($FI$3,0,0,'Données projet'!$E$16+1,1))-AVERAGE(OFFSET($H$3,0,0,'Données projet'!$E$16+1,1))</f>
        <v>304.29617570272939</v>
      </c>
      <c r="FK132" s="59">
        <f t="shared" si="102"/>
        <v>246.20695736161576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37.613623242864058</v>
      </c>
      <c r="FR132" s="21">
        <f>EXP(-LN(2)/25)*FR131+(1-EXP(-LN(2)/25))/(LN(2)/25)*Calculateur!FM132*Calculateur!FO132*VLOOKUP('Données projet'!$B$16,Paramètres!$A$1:$I$89,3,0)*0.475*44/12</f>
        <v>2.6297122919719329</v>
      </c>
      <c r="FS132" s="21">
        <f>EXP(-LN(2)/2)*FS131+(1-EXP(-LN(2)/2))/(LN(2)/2)*FM132*FP132*VLOOKUP('Données projet'!$B$16,Paramètres!$A$1:$I$89,3,0)*0.475*44/12</f>
        <v>4.9416377745759896E-15</v>
      </c>
      <c r="FT132" s="22">
        <f t="shared" ref="FT132:FT153" si="132">SUM(FQ132:FS132)</f>
        <v>40.243335534836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543.00000000000011</v>
      </c>
      <c r="GA132" s="17">
        <f>FZ132*VLOOKUP('Données projet'!$B$17,Paramètres!$A$1:$I$89,3,0)*VLOOKUP('Données projet'!$B$17,Paramètres!$A$1:$I$89,5,0)</f>
        <v>324.71400000000011</v>
      </c>
      <c r="GB132" s="13">
        <f t="shared" si="103"/>
        <v>76.333356682914101</v>
      </c>
      <c r="GC132" s="20">
        <f t="shared" ref="GC132:GC153" si="133">(GA132+GB132)*0.475*44/12</f>
        <v>698.49081288940886</v>
      </c>
      <c r="GD132" s="59">
        <f t="shared" ref="GD132:GD195" si="134">GC132+(FU132+FV132)*44/12</f>
        <v>991.82414622274223</v>
      </c>
      <c r="GE132" s="59">
        <f ca="1">AVERAGE(OFFSET($GD$3,0,0,'Données projet'!$E$17+1,1))-AVERAGE(OFFSET($H$3,0,0,'Données projet'!$E$17+1,1))</f>
        <v>333.16166938019586</v>
      </c>
      <c r="GF132" s="59">
        <f t="shared" si="104"/>
        <v>286.07945871455388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30.640962028901146</v>
      </c>
      <c r="GM132" s="21">
        <f>EXP(-LN(2)/25)*GM131+(1-EXP(-LN(2)/25))/(LN(2)/25)*Calculateur!GH132*Calculateur!GJ132*VLOOKUP('Données projet'!$B$17,Paramètres!$A$1:$I$89,3,0)*0.475*44/12</f>
        <v>2.0941869332406138</v>
      </c>
      <c r="GN132" s="21">
        <f>EXP(-LN(2)/2)*GN131+(1-EXP(-LN(2)/2))/(LN(2)/2)*GH132*GK132*VLOOKUP('Données projet'!$B$17,Paramètres!$A$1:$I$89,3,0)*0.475*44/12</f>
        <v>1.1162237271266104E-15</v>
      </c>
      <c r="GO132" s="21">
        <f t="shared" ref="GO132:GO153" si="135">SUM(GL132:GN132)</f>
        <v>32.735148962141757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477.9999999999996</v>
      </c>
      <c r="GV132" s="17">
        <f>GU132*VLOOKUP('Données projet'!$B$18,Paramètres!$A$1:$I$89,3,0)*VLOOKUP('Données projet'!$B$18,Paramètres!$A$1:$I$89,5,0)</f>
        <v>285.84399999999977</v>
      </c>
      <c r="GW132" s="13">
        <f t="shared" si="105"/>
        <v>68.200525419065656</v>
      </c>
      <c r="GX132" s="20">
        <f t="shared" ref="GX132:GX153" si="136">(GV132+GW132)*0.475*44/12</f>
        <v>616.62754843820551</v>
      </c>
      <c r="GY132" s="59">
        <f t="shared" ref="GY132:GY195" si="137">GX132+(GP132+GQ132)*44/12</f>
        <v>909.96088177153888</v>
      </c>
      <c r="GZ132" s="59">
        <f ca="1">AVERAGE(OFFSET($GY$3,0,0,'Données projet'!$E$18+1,1))-AVERAGE(OFFSET($H$3,0,0,'Données projet'!$E$18+1,1))</f>
        <v>288.41846134875794</v>
      </c>
      <c r="HA132" s="59">
        <f t="shared" si="106"/>
        <v>248.93951719818972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27.212536080365048</v>
      </c>
      <c r="HH132" s="21">
        <f>EXP(-LN(2)/25)*HH131+(1-EXP(-LN(2)/25))/(LN(2)/25)*Calculateur!HC132*Calculateur!HE132*VLOOKUP('Données projet'!$B$18,Paramètres!$A$1:$I$89,3,0)*0.475*44/12</f>
        <v>1.7950173713490962</v>
      </c>
      <c r="HI132" s="21">
        <f>EXP(-LN(2)/2)*HI131+(1-EXP(-LN(2)/2))/(LN(2)/2)*HC132*HF132*VLOOKUP('Données projet'!$B$18,Paramètres!$A$1:$I$89,3,0)*0.475*44/12</f>
        <v>6.1126537437886248E-16</v>
      </c>
      <c r="HJ132" s="22">
        <f t="shared" ref="HJ132:HJ153" si="138">SUM(HG132:HI132)</f>
        <v>29.007553451714145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267</v>
      </c>
      <c r="O133" s="13">
        <f>N133*VLOOKUP('Données projet'!$B$9,Paramètres!$A$1:$I$89,3,0)*VLOOKUP('Données projet'!$B$9,Paramètres!$A$1:$I$89,5,0)</f>
        <v>241.58159999999998</v>
      </c>
      <c r="P133" s="13">
        <f t="shared" ref="P133:P196" si="141">EXP(-1.0587+0.8836*LN(O133)+0.284)</f>
        <v>58.779689232021951</v>
      </c>
      <c r="Q133" s="20">
        <f t="shared" si="108"/>
        <v>523.12924541243819</v>
      </c>
      <c r="R133" s="59">
        <f t="shared" si="109"/>
        <v>816.46257874577145</v>
      </c>
      <c r="S133" s="59">
        <f ca="1">AVERAGE(OFFSET($R$3,0,0,'Données projet'!$E$9+1,1))-AVERAGE(OFFSET($H$3,0,0,'Données projet'!$E$9+1,1))</f>
        <v>269.64423257646359</v>
      </c>
      <c r="T133" s="59">
        <f t="shared" ref="T133:T196" si="142">$T$3</f>
        <v>161.0819079811821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56.160518982197914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56.160518982197914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401</v>
      </c>
      <c r="AJ133" s="13">
        <f>AI133*VLOOKUP('Données projet'!$B$10,Paramètres!$A$1:$I$89,3,0)*VLOOKUP('Données projet'!$B$10,Paramètres!$A$1:$I$89,5,0)</f>
        <v>250.22399999999999</v>
      </c>
      <c r="AK133" s="13">
        <f t="shared" ref="AK133:AK153" si="143">EXP(-1.0587+0.8836*LN(AJ133)+0.284)</f>
        <v>60.633904580527918</v>
      </c>
      <c r="AL133" s="20">
        <f t="shared" si="112"/>
        <v>541.41085047775289</v>
      </c>
      <c r="AM133" s="59">
        <f t="shared" si="113"/>
        <v>834.74418381108626</v>
      </c>
      <c r="AN133" s="59">
        <f ca="1">AVERAGE(OFFSET($AM$3,0,0,'Données projet'!$E$10+1,1))-AVERAGE(OFFSET($H$3,0,0,'Données projet'!$E$10+1,1))</f>
        <v>269.77739619445515</v>
      </c>
      <c r="AO133" s="59">
        <f t="shared" ref="AO133:AO196" si="144">$AO$3</f>
        <v>347.56964743629885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19.144587957354755</v>
      </c>
      <c r="AV133" s="21">
        <f>EXP(-LN(2)/25)*AV132+(1-EXP(-LN(2)/25))/(LN(2)/25)*Calculateur!AQ133*Calculateur!AS133*VLOOKUP('Données projet'!$B$10,Paramètres!$A$1:$I$89,3,0)*0.475*44/12</f>
        <v>5.7338869975835243</v>
      </c>
      <c r="AW133" s="21">
        <f>EXP(-LN(2)/2)*AW132+(1-EXP(-LN(2)/2))/(LN(2)/2)*AQ133*AT133*VLOOKUP('Données projet'!$B$10,Paramètres!$A$1:$I$89,3,0)*0.475*44/12</f>
        <v>2.2060882922214069E-17</v>
      </c>
      <c r="AX133" s="21">
        <f t="shared" si="114"/>
        <v>24.87847495493828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739.99999999999966</v>
      </c>
      <c r="BE133" s="13">
        <f>BD133*VLOOKUP('Données projet'!$B$11,Paramètres!$A$1:$I$89,3,0)*VLOOKUP('Données projet'!$B$11,Paramètres!$A$1:$I$89,5,0)</f>
        <v>413.65999999999985</v>
      </c>
      <c r="BF133" s="13">
        <f t="shared" ref="BF133:BF153" si="145">EXP(-1.0587+0.8836*LN(BE133)+0.284)</f>
        <v>94.540585122244352</v>
      </c>
      <c r="BG133" s="20">
        <f t="shared" si="115"/>
        <v>885.11601908790863</v>
      </c>
      <c r="BH133" s="59">
        <f t="shared" si="116"/>
        <v>1178.4493524212419</v>
      </c>
      <c r="BI133" s="59">
        <f ca="1">AVERAGE(OFFSET($BH$3,0,0,'Données projet'!$E$11+1,1))-AVERAGE(OFFSET($H$3,0,0,'Données projet'!$E$11+1,1))</f>
        <v>490.96084572840579</v>
      </c>
      <c r="BJ133" s="59">
        <f t="shared" ref="BJ133:BJ196" si="146">$BJ$3</f>
        <v>597.91658789908263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30.874021408643827</v>
      </c>
      <c r="BQ133" s="21">
        <f>EXP(-LN(2)/25)*BQ132+(1-EXP(-LN(2)/25))/(LN(2)/25)*Calculateur!BL133*Calculateur!BN133*VLOOKUP('Données projet'!$B$11,Paramètres!$A$1:$I$89,3,0)*0.475*44/12</f>
        <v>3.6113533737194303</v>
      </c>
      <c r="BR133" s="21">
        <f>EXP(-LN(2)/2)*BR132+(1-EXP(-LN(2)/2))/(LN(2)/2)*BL133*BO133*VLOOKUP('Données projet'!$B$11,Paramètres!$A$1:$I$89,3,0)*0.475*44/12</f>
        <v>7.553809726513673E-16</v>
      </c>
      <c r="BS133" s="22">
        <f t="shared" si="117"/>
        <v>34.485374782363259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1062.9999999999995</v>
      </c>
      <c r="BZ133" s="13">
        <f>BY133*VLOOKUP('Données projet'!$B$12,Paramètres!$A$1:$I$89,3,0)*VLOOKUP('Données projet'!$B$12,Paramètres!$A$1:$I$89,5,0)</f>
        <v>483.66499999999979</v>
      </c>
      <c r="CA133" s="13">
        <f t="shared" ref="CA133:CA153" si="147">EXP(-1.0587+0.8836*LN(BZ133)+0.284)</f>
        <v>108.54647574863124</v>
      </c>
      <c r="CB133" s="20">
        <f t="shared" si="118"/>
        <v>1031.4349869288658</v>
      </c>
      <c r="CC133" s="59">
        <f t="shared" si="119"/>
        <v>1324.768320262199</v>
      </c>
      <c r="CD133" s="59">
        <f ca="1">AVERAGE(OFFSET($CC$3,0,0,'Données projet'!$E$12+1,1))-AVERAGE(OFFSET($H$3,0,0,'Données projet'!$E$12+1,1))</f>
        <v>516.24288578650703</v>
      </c>
      <c r="CE133" s="59">
        <f t="shared" ref="CE133:CE196" si="148">$CE$3</f>
        <v>423.99471649102406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44.696396647286498</v>
      </c>
      <c r="CL133" s="21">
        <f>EXP(-LN(2)/25)*CL132+(1-EXP(-LN(2)/25))/(LN(2)/25)*Calculateur!CG133*Calculateur!CI133*VLOOKUP('Données projet'!$B$12,Paramètres!$A$1:$I$89,3,0)*0.475*44/12</f>
        <v>5.3233877113345782</v>
      </c>
      <c r="CM133" s="21">
        <f>EXP(-LN(2)/2)*CM132+(1-EXP(-LN(2)/2))/(LN(2)/2)*CG133*CJ133*VLOOKUP('Données projet'!$B$12,Paramètres!$A$1:$I$89,3,0)*0.475*44/12</f>
        <v>1.2638402707502385E-17</v>
      </c>
      <c r="CN133" s="22">
        <f t="shared" si="120"/>
        <v>50.019784358621074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856.99999999999955</v>
      </c>
      <c r="CU133" s="17">
        <f>CT133*VLOOKUP('Données projet'!$B$13,Paramètres!$A$1:$I$89,3,0)*VLOOKUP('Données projet'!$B$13,Paramètres!$A$1:$I$89,5,0)</f>
        <v>389.93499999999977</v>
      </c>
      <c r="CV133" s="13">
        <f t="shared" ref="CV133:CV153" si="149">EXP(-1.0587+0.8836*LN(CU133)+0.284)</f>
        <v>89.733124312965614</v>
      </c>
      <c r="CW133" s="20">
        <f t="shared" si="121"/>
        <v>835.42198317841473</v>
      </c>
      <c r="CX133" s="59">
        <f t="shared" si="122"/>
        <v>1128.7553165117481</v>
      </c>
      <c r="CY133" s="59">
        <f ca="1">AVERAGE(OFFSET($CX$3,0,0,'Données projet'!$E$13+1,1))-AVERAGE(OFFSET($H$3,0,0,'Données projet'!$E$13+1,1))</f>
        <v>404.52284278475219</v>
      </c>
      <c r="CZ133" s="59">
        <f t="shared" ref="CZ133:CZ196" si="150">$CZ$3</f>
        <v>325.2594475455378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35.633955597690921</v>
      </c>
      <c r="DG133" s="21">
        <f>EXP(-LN(2)/25)*DG132+(1-EXP(-LN(2)/25))/(LN(2)/25)*Calculateur!DB133*Calculateur!DD133*VLOOKUP('Données projet'!$B$13,Paramètres!$A$1:$I$89,3,0)*0.475*44/12</f>
        <v>2.9766603267166678</v>
      </c>
      <c r="DH133" s="21">
        <f>EXP(-LN(2)/2)*DH132+(1-EXP(-LN(2)/2))/(LN(2)/2)*DB133*DE133*VLOOKUP('Données projet'!$B$13,Paramètres!$A$1:$I$89,3,0)*0.475*44/12</f>
        <v>8.4362450434022343E-16</v>
      </c>
      <c r="DI133" s="22">
        <f t="shared" si="123"/>
        <v>38.61061592440759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266.99999999999983</v>
      </c>
      <c r="DP133" s="17">
        <f>DO133*VLOOKUP('Données projet'!$B$14,Paramètres!$A$1:$I$89,3,0)*VLOOKUP('Données projet'!$B$14,Paramètres!$A$1:$I$89,5,0)</f>
        <v>287.39879999999982</v>
      </c>
      <c r="DQ133" s="13">
        <f t="shared" ref="DQ133:DQ153" si="151">EXP(-1.0587+0.8836*LN(DP133)+0.284)</f>
        <v>68.528206713592894</v>
      </c>
      <c r="DR133" s="20">
        <f t="shared" si="124"/>
        <v>619.90620335950723</v>
      </c>
      <c r="DS133" s="59">
        <f t="shared" si="125"/>
        <v>913.2395366928406</v>
      </c>
      <c r="DT133" s="59">
        <f ca="1">AVERAGE(OFFSET($DS$3,0,0,'Données projet'!$E$14+1,1))-AVERAGE(OFFSET($H$3,0,0,'Données projet'!$E$14+1,1))</f>
        <v>317.76403063971492</v>
      </c>
      <c r="DU133" s="59">
        <f t="shared" ref="DU133:DU196" si="152">$DU$3</f>
        <v>310.10458233575025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17.692371024018396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17.692371024018396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735.00000000000011</v>
      </c>
      <c r="EK133" s="17">
        <f>EJ133*VLOOKUP('Données projet'!$B$15,Paramètres!$A$1:$I$89,3,0)*VLOOKUP('Données projet'!$B$15,Paramètres!$A$1:$I$89,5,0)</f>
        <v>343.98</v>
      </c>
      <c r="EL133" s="13">
        <f t="shared" ref="EL133:EL153" si="153">EXP(-1.0587+0.8836*LN(EK133)+0.284)</f>
        <v>80.321681832084693</v>
      </c>
      <c r="EM133" s="20">
        <f t="shared" si="127"/>
        <v>738.9920958575475</v>
      </c>
      <c r="EN133" s="59">
        <f t="shared" si="128"/>
        <v>1032.3254291908809</v>
      </c>
      <c r="EO133" s="59">
        <f ca="1">AVERAGE(OFFSET($EN$3,0,0,'Données projet'!$E$15+1,1))-AVERAGE(OFFSET($H$3,0,0,'Données projet'!$E$15+1,1))</f>
        <v>342.49944586217674</v>
      </c>
      <c r="EP133" s="59">
        <f t="shared" ref="EP133:EP196" si="154">$EP$3</f>
        <v>282.29766600872563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43.815811517323105</v>
      </c>
      <c r="EW133" s="21">
        <f>EXP(-LN(2)/25)*EW132+(1-EXP(-LN(2)/25))/(LN(2)/25)*Calculateur!ER133*Calculateur!ET133*VLOOKUP('Données projet'!$B$15,Paramètres!$A$1:$I$89,3,0)*0.475*44/12</f>
        <v>2.5050336256005168</v>
      </c>
      <c r="EX133" s="21">
        <f>EXP(-LN(2)/2)*EX132+(1-EXP(-LN(2)/2))/(LN(2)/2)*ER133*EU133*VLOOKUP('Données projet'!$B$15,Paramètres!$A$1:$I$89,3,0)*0.475*44/12</f>
        <v>7.353627640738029E-17</v>
      </c>
      <c r="EY133" s="22">
        <f t="shared" si="129"/>
        <v>46.320845142923623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670.99999999999977</v>
      </c>
      <c r="FF133" s="17">
        <f>FE133*VLOOKUP('Données projet'!$B$16,Paramètres!$A$1:$I$89,3,0)*VLOOKUP('Données projet'!$B$16,Paramètres!$A$1:$I$89,5,0)</f>
        <v>314.02799999999991</v>
      </c>
      <c r="FG133" s="13">
        <f t="shared" ref="FG133:FG153" si="155">EXP(-1.0587+0.8836*LN(FF133)+0.284)</f>
        <v>74.109403804428752</v>
      </c>
      <c r="FH133" s="20">
        <f t="shared" si="130"/>
        <v>676.00597829271317</v>
      </c>
      <c r="FI133" s="59">
        <f t="shared" si="131"/>
        <v>969.33931162604654</v>
      </c>
      <c r="FJ133" s="59">
        <f ca="1">AVERAGE(OFFSET($FI$3,0,0,'Données projet'!$E$16+1,1))-AVERAGE(OFFSET($H$3,0,0,'Données projet'!$E$16+1,1))</f>
        <v>304.29617570272939</v>
      </c>
      <c r="FK133" s="59">
        <f t="shared" ref="FK133:FK196" si="156">$FK$3</f>
        <v>246.20695736161576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36.876043033116332</v>
      </c>
      <c r="FR133" s="21">
        <f>EXP(-LN(2)/25)*FR132+(1-EXP(-LN(2)/25))/(LN(2)/25)*Calculateur!FM133*Calculateur!FO133*VLOOKUP('Données projet'!$B$16,Paramètres!$A$1:$I$89,3,0)*0.475*44/12</f>
        <v>2.5578026710574013</v>
      </c>
      <c r="FS133" s="21">
        <f>EXP(-LN(2)/2)*FS132+(1-EXP(-LN(2)/2))/(LN(2)/2)*FM133*FP133*VLOOKUP('Données projet'!$B$16,Paramètres!$A$1:$I$89,3,0)*0.475*44/12</f>
        <v>3.494265580570282E-15</v>
      </c>
      <c r="FT133" s="22">
        <f t="shared" si="132"/>
        <v>39.433845704173734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543.00000000000011</v>
      </c>
      <c r="GA133" s="17">
        <f>FZ133*VLOOKUP('Données projet'!$B$17,Paramètres!$A$1:$I$89,3,0)*VLOOKUP('Données projet'!$B$17,Paramètres!$A$1:$I$89,5,0)</f>
        <v>324.71400000000011</v>
      </c>
      <c r="GB133" s="13">
        <f t="shared" ref="GB133:GB153" si="157">EXP(-1.0587+0.8836*LN(GA133)+0.284)</f>
        <v>76.333356682914101</v>
      </c>
      <c r="GC133" s="20">
        <f t="shared" si="133"/>
        <v>698.49081288940886</v>
      </c>
      <c r="GD133" s="59">
        <f t="shared" si="134"/>
        <v>991.82414622274223</v>
      </c>
      <c r="GE133" s="59">
        <f ca="1">AVERAGE(OFFSET($GD$3,0,0,'Données projet'!$E$17+1,1))-AVERAGE(OFFSET($H$3,0,0,'Données projet'!$E$17+1,1))</f>
        <v>333.16166938019586</v>
      </c>
      <c r="GF133" s="59">
        <f t="shared" ref="GF133:GF196" si="158">$GF$3</f>
        <v>286.07945871455388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30.040111452655832</v>
      </c>
      <c r="GM133" s="21">
        <f>EXP(-LN(2)/25)*GM132+(1-EXP(-LN(2)/25))/(LN(2)/25)*Calculateur!GH133*Calculateur!GJ133*VLOOKUP('Données projet'!$B$17,Paramètres!$A$1:$I$89,3,0)*0.475*44/12</f>
        <v>2.0369212814226447</v>
      </c>
      <c r="GN133" s="21">
        <f>EXP(-LN(2)/2)*GN132+(1-EXP(-LN(2)/2))/(LN(2)/2)*GH133*GK133*VLOOKUP('Données projet'!$B$17,Paramètres!$A$1:$I$89,3,0)*0.475*44/12</f>
        <v>7.8928936677254863E-16</v>
      </c>
      <c r="GO133" s="21">
        <f t="shared" si="135"/>
        <v>32.077032734078479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477.9999999999996</v>
      </c>
      <c r="GV133" s="17">
        <f>GU133*VLOOKUP('Données projet'!$B$18,Paramètres!$A$1:$I$89,3,0)*VLOOKUP('Données projet'!$B$18,Paramètres!$A$1:$I$89,5,0)</f>
        <v>285.84399999999977</v>
      </c>
      <c r="GW133" s="13">
        <f t="shared" ref="GW133:GW153" si="159">EXP(-1.0587+0.8836*LN(GV133)+0.284)</f>
        <v>68.200525419065656</v>
      </c>
      <c r="GX133" s="20">
        <f t="shared" si="136"/>
        <v>616.62754843820551</v>
      </c>
      <c r="GY133" s="59">
        <f t="shared" si="137"/>
        <v>909.96088177153888</v>
      </c>
      <c r="GZ133" s="59">
        <f ca="1">AVERAGE(OFFSET($GY$3,0,0,'Données projet'!$E$18+1,1))-AVERAGE(OFFSET($H$3,0,0,'Données projet'!$E$18+1,1))</f>
        <v>288.41846134875794</v>
      </c>
      <c r="HA133" s="59">
        <f t="shared" ref="HA133:HA196" si="160">$HA$3</f>
        <v>248.93951719818972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26.678914845837181</v>
      </c>
      <c r="HH133" s="21">
        <f>EXP(-LN(2)/25)*HH132+(1-EXP(-LN(2)/25))/(LN(2)/25)*Calculateur!HC133*Calculateur!HE133*VLOOKUP('Données projet'!$B$18,Paramètres!$A$1:$I$89,3,0)*0.475*44/12</f>
        <v>1.7459325269336943</v>
      </c>
      <c r="HI133" s="21">
        <f>EXP(-LN(2)/2)*HI132+(1-EXP(-LN(2)/2))/(LN(2)/2)*HC133*HF133*VLOOKUP('Données projet'!$B$18,Paramètres!$A$1:$I$89,3,0)*0.475*44/12</f>
        <v>4.3222989132782738E-16</v>
      </c>
      <c r="HJ133" s="22">
        <f t="shared" si="138"/>
        <v>28.424847372770873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267</v>
      </c>
      <c r="O134" s="13">
        <f>N134*VLOOKUP('Données projet'!$B$9,Paramètres!$A$1:$I$89,3,0)*VLOOKUP('Données projet'!$B$9,Paramètres!$A$1:$I$89,5,0)</f>
        <v>241.58159999999998</v>
      </c>
      <c r="P134" s="13">
        <f t="shared" si="141"/>
        <v>58.779689232021951</v>
      </c>
      <c r="Q134" s="20">
        <f t="shared" si="108"/>
        <v>523.12924541243819</v>
      </c>
      <c r="R134" s="59">
        <f t="shared" si="109"/>
        <v>816.46257874577145</v>
      </c>
      <c r="S134" s="59">
        <f ca="1">AVERAGE(OFFSET($R$3,0,0,'Données projet'!$E$9+1,1))-AVERAGE(OFFSET($H$3,0,0,'Données projet'!$E$9+1,1))</f>
        <v>269.64423257646359</v>
      </c>
      <c r="T134" s="59">
        <f t="shared" si="142"/>
        <v>161.0819079811821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55.059245459491237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55.059245459491237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401</v>
      </c>
      <c r="AJ134" s="13">
        <f>AI134*VLOOKUP('Données projet'!$B$10,Paramètres!$A$1:$I$89,3,0)*VLOOKUP('Données projet'!$B$10,Paramètres!$A$1:$I$89,5,0)</f>
        <v>250.22399999999999</v>
      </c>
      <c r="AK134" s="13">
        <f t="shared" si="143"/>
        <v>60.633904580527918</v>
      </c>
      <c r="AL134" s="20">
        <f t="shared" si="112"/>
        <v>541.41085047775289</v>
      </c>
      <c r="AM134" s="59">
        <f t="shared" si="113"/>
        <v>834.74418381108626</v>
      </c>
      <c r="AN134" s="59">
        <f ca="1">AVERAGE(OFFSET($AM$3,0,0,'Données projet'!$E$10+1,1))-AVERAGE(OFFSET($H$3,0,0,'Données projet'!$E$10+1,1))</f>
        <v>269.77739619445515</v>
      </c>
      <c r="AO134" s="59">
        <f t="shared" si="144"/>
        <v>347.56964743629885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18.769174264556671</v>
      </c>
      <c r="AV134" s="21">
        <f>EXP(-LN(2)/25)*AV133+(1-EXP(-LN(2)/25))/(LN(2)/25)*Calculateur!AQ134*Calculateur!AS134*VLOOKUP('Données projet'!$B$10,Paramètres!$A$1:$I$89,3,0)*0.475*44/12</f>
        <v>5.5770935561025903</v>
      </c>
      <c r="AW134" s="21">
        <f>EXP(-LN(2)/2)*AW133+(1-EXP(-LN(2)/2))/(LN(2)/2)*AQ134*AT134*VLOOKUP('Données projet'!$B$10,Paramètres!$A$1:$I$89,3,0)*0.475*44/12</f>
        <v>1.5599399913260066E-17</v>
      </c>
      <c r="AX134" s="21">
        <f t="shared" si="114"/>
        <v>24.346267820659261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739.99999999999966</v>
      </c>
      <c r="BE134" s="13">
        <f>BD134*VLOOKUP('Données projet'!$B$11,Paramètres!$A$1:$I$89,3,0)*VLOOKUP('Données projet'!$B$11,Paramètres!$A$1:$I$89,5,0)</f>
        <v>413.65999999999985</v>
      </c>
      <c r="BF134" s="13">
        <f t="shared" si="145"/>
        <v>94.540585122244352</v>
      </c>
      <c r="BG134" s="20">
        <f t="shared" si="115"/>
        <v>885.11601908790863</v>
      </c>
      <c r="BH134" s="59">
        <f t="shared" si="116"/>
        <v>1178.4493524212419</v>
      </c>
      <c r="BI134" s="59">
        <f ca="1">AVERAGE(OFFSET($BH$3,0,0,'Données projet'!$E$11+1,1))-AVERAGE(OFFSET($H$3,0,0,'Données projet'!$E$11+1,1))</f>
        <v>490.96084572840579</v>
      </c>
      <c r="BJ134" s="59">
        <f t="shared" si="146"/>
        <v>597.91658789908263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30.268600680113945</v>
      </c>
      <c r="BQ134" s="21">
        <f>EXP(-LN(2)/25)*BQ133+(1-EXP(-LN(2)/25))/(LN(2)/25)*Calculateur!BL134*Calculateur!BN134*VLOOKUP('Données projet'!$B$11,Paramètres!$A$1:$I$89,3,0)*0.475*44/12</f>
        <v>3.5126007258022525</v>
      </c>
      <c r="BR134" s="21">
        <f>EXP(-LN(2)/2)*BR133+(1-EXP(-LN(2)/2))/(LN(2)/2)*BL134*BO134*VLOOKUP('Données projet'!$B$11,Paramètres!$A$1:$I$89,3,0)*0.475*44/12</f>
        <v>5.3413500814107181E-16</v>
      </c>
      <c r="BS134" s="22">
        <f t="shared" si="117"/>
        <v>33.7812014059162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1062.9999999999995</v>
      </c>
      <c r="BZ134" s="13">
        <f>BY134*VLOOKUP('Données projet'!$B$12,Paramètres!$A$1:$I$89,3,0)*VLOOKUP('Données projet'!$B$12,Paramètres!$A$1:$I$89,5,0)</f>
        <v>483.66499999999979</v>
      </c>
      <c r="CA134" s="13">
        <f t="shared" si="147"/>
        <v>108.54647574863124</v>
      </c>
      <c r="CB134" s="20">
        <f t="shared" si="118"/>
        <v>1031.4349869288658</v>
      </c>
      <c r="CC134" s="59">
        <f t="shared" si="119"/>
        <v>1324.768320262199</v>
      </c>
      <c r="CD134" s="59">
        <f ca="1">AVERAGE(OFFSET($CC$3,0,0,'Données projet'!$E$12+1,1))-AVERAGE(OFFSET($H$3,0,0,'Données projet'!$E$12+1,1))</f>
        <v>516.24288578650703</v>
      </c>
      <c r="CE134" s="59">
        <f t="shared" si="148"/>
        <v>423.99471649102406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43.819927571143253</v>
      </c>
      <c r="CL134" s="21">
        <f>EXP(-LN(2)/25)*CL133+(1-EXP(-LN(2)/25))/(LN(2)/25)*Calculateur!CG134*Calculateur!CI134*VLOOKUP('Données projet'!$B$12,Paramètres!$A$1:$I$89,3,0)*0.475*44/12</f>
        <v>5.1778193944233415</v>
      </c>
      <c r="CM134" s="21">
        <f>EXP(-LN(2)/2)*CM133+(1-EXP(-LN(2)/2))/(LN(2)/2)*CG134*CJ134*VLOOKUP('Données projet'!$B$12,Paramètres!$A$1:$I$89,3,0)*0.475*44/12</f>
        <v>8.9367002578413589E-18</v>
      </c>
      <c r="CN134" s="22">
        <f t="shared" si="120"/>
        <v>48.997746965566591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856.99999999999955</v>
      </c>
      <c r="CU134" s="17">
        <f>CT134*VLOOKUP('Données projet'!$B$13,Paramètres!$A$1:$I$89,3,0)*VLOOKUP('Données projet'!$B$13,Paramètres!$A$1:$I$89,5,0)</f>
        <v>389.93499999999977</v>
      </c>
      <c r="CV134" s="13">
        <f t="shared" si="149"/>
        <v>89.733124312965614</v>
      </c>
      <c r="CW134" s="20">
        <f t="shared" si="121"/>
        <v>835.42198317841473</v>
      </c>
      <c r="CX134" s="59">
        <f t="shared" si="122"/>
        <v>1128.7553165117481</v>
      </c>
      <c r="CY134" s="59">
        <f ca="1">AVERAGE(OFFSET($CX$3,0,0,'Données projet'!$E$13+1,1))-AVERAGE(OFFSET($H$3,0,0,'Données projet'!$E$13+1,1))</f>
        <v>404.52284278475219</v>
      </c>
      <c r="CZ134" s="59">
        <f t="shared" si="150"/>
        <v>325.2594475455378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34.935195462987004</v>
      </c>
      <c r="DG134" s="21">
        <f>EXP(-LN(2)/25)*DG133+(1-EXP(-LN(2)/25))/(LN(2)/25)*Calculateur!DB134*Calculateur!DD134*VLOOKUP('Données projet'!$B$13,Paramètres!$A$1:$I$89,3,0)*0.475*44/12</f>
        <v>2.8952633935468373</v>
      </c>
      <c r="DH134" s="21">
        <f>EXP(-LN(2)/2)*DH133+(1-EXP(-LN(2)/2))/(LN(2)/2)*DB134*DE134*VLOOKUP('Données projet'!$B$13,Paramètres!$A$1:$I$89,3,0)*0.475*44/12</f>
        <v>5.9653260779411197E-16</v>
      </c>
      <c r="DI134" s="22">
        <f t="shared" si="123"/>
        <v>37.830458856533838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266.99999999999983</v>
      </c>
      <c r="DP134" s="17">
        <f>DO134*VLOOKUP('Données projet'!$B$14,Paramètres!$A$1:$I$89,3,0)*VLOOKUP('Données projet'!$B$14,Paramètres!$A$1:$I$89,5,0)</f>
        <v>287.39879999999982</v>
      </c>
      <c r="DQ134" s="13">
        <f t="shared" si="151"/>
        <v>68.528206713592894</v>
      </c>
      <c r="DR134" s="20">
        <f t="shared" si="124"/>
        <v>619.90620335950723</v>
      </c>
      <c r="DS134" s="59">
        <f t="shared" si="125"/>
        <v>913.2395366928406</v>
      </c>
      <c r="DT134" s="59">
        <f ca="1">AVERAGE(OFFSET($DS$3,0,0,'Données projet'!$E$14+1,1))-AVERAGE(OFFSET($H$3,0,0,'Données projet'!$E$14+1,1))</f>
        <v>317.76403063971492</v>
      </c>
      <c r="DU134" s="59">
        <f t="shared" si="152"/>
        <v>310.10458233575025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17.34543441951817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17.34543441951817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735.00000000000011</v>
      </c>
      <c r="EK134" s="17">
        <f>EJ134*VLOOKUP('Données projet'!$B$15,Paramètres!$A$1:$I$89,3,0)*VLOOKUP('Données projet'!$B$15,Paramètres!$A$1:$I$89,5,0)</f>
        <v>343.98</v>
      </c>
      <c r="EL134" s="13">
        <f t="shared" si="153"/>
        <v>80.321681832084693</v>
      </c>
      <c r="EM134" s="20">
        <f t="shared" si="127"/>
        <v>738.9920958575475</v>
      </c>
      <c r="EN134" s="59">
        <f t="shared" si="128"/>
        <v>1032.3254291908809</v>
      </c>
      <c r="EO134" s="59">
        <f ca="1">AVERAGE(OFFSET($EN$3,0,0,'Données projet'!$E$15+1,1))-AVERAGE(OFFSET($H$3,0,0,'Données projet'!$E$15+1,1))</f>
        <v>342.49944586217674</v>
      </c>
      <c r="EP134" s="59">
        <f t="shared" si="154"/>
        <v>282.29766600872563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42.956610178474548</v>
      </c>
      <c r="EW134" s="21">
        <f>EXP(-LN(2)/25)*EW133+(1-EXP(-LN(2)/25))/(LN(2)/25)*Calculateur!ER134*Calculateur!ET134*VLOOKUP('Données projet'!$B$15,Paramètres!$A$1:$I$89,3,0)*0.475*44/12</f>
        <v>2.4365333493744776</v>
      </c>
      <c r="EX134" s="21">
        <f>EXP(-LN(2)/2)*EX133+(1-EXP(-LN(2)/2))/(LN(2)/2)*ER134*EU134*VLOOKUP('Données projet'!$B$15,Paramètres!$A$1:$I$89,3,0)*0.475*44/12</f>
        <v>5.1997999710866932E-17</v>
      </c>
      <c r="EY134" s="22">
        <f t="shared" si="129"/>
        <v>45.393143527849027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670.99999999999977</v>
      </c>
      <c r="FF134" s="17">
        <f>FE134*VLOOKUP('Données projet'!$B$16,Paramètres!$A$1:$I$89,3,0)*VLOOKUP('Données projet'!$B$16,Paramètres!$A$1:$I$89,5,0)</f>
        <v>314.02799999999991</v>
      </c>
      <c r="FG134" s="13">
        <f t="shared" si="155"/>
        <v>74.109403804428752</v>
      </c>
      <c r="FH134" s="20">
        <f t="shared" si="130"/>
        <v>676.00597829271317</v>
      </c>
      <c r="FI134" s="59">
        <f t="shared" si="131"/>
        <v>969.33931162604654</v>
      </c>
      <c r="FJ134" s="59">
        <f ca="1">AVERAGE(OFFSET($FI$3,0,0,'Données projet'!$E$16+1,1))-AVERAGE(OFFSET($H$3,0,0,'Données projet'!$E$16+1,1))</f>
        <v>304.29617570272939</v>
      </c>
      <c r="FK134" s="59">
        <f t="shared" si="156"/>
        <v>246.20695736161576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36.152926321402255</v>
      </c>
      <c r="FR134" s="21">
        <f>EXP(-LN(2)/25)*FR133+(1-EXP(-LN(2)/25))/(LN(2)/25)*Calculateur!FM134*Calculateur!FO134*VLOOKUP('Données projet'!$B$16,Paramètres!$A$1:$I$89,3,0)*0.475*44/12</f>
        <v>2.4878594225083401</v>
      </c>
      <c r="FS134" s="21">
        <f>EXP(-LN(2)/2)*FS133+(1-EXP(-LN(2)/2))/(LN(2)/2)*FM134*FP134*VLOOKUP('Données projet'!$B$16,Paramètres!$A$1:$I$89,3,0)*0.475*44/12</f>
        <v>2.4708188872879952E-15</v>
      </c>
      <c r="FT134" s="22">
        <f t="shared" si="132"/>
        <v>38.640785743910598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543.00000000000011</v>
      </c>
      <c r="GA134" s="17">
        <f>FZ134*VLOOKUP('Données projet'!$B$17,Paramètres!$A$1:$I$89,3,0)*VLOOKUP('Données projet'!$B$17,Paramètres!$A$1:$I$89,5,0)</f>
        <v>324.71400000000011</v>
      </c>
      <c r="GB134" s="13">
        <f t="shared" si="157"/>
        <v>76.333356682914101</v>
      </c>
      <c r="GC134" s="20">
        <f t="shared" si="133"/>
        <v>698.49081288940886</v>
      </c>
      <c r="GD134" s="59">
        <f t="shared" si="134"/>
        <v>991.82414622274223</v>
      </c>
      <c r="GE134" s="59">
        <f ca="1">AVERAGE(OFFSET($GD$3,0,0,'Données projet'!$E$17+1,1))-AVERAGE(OFFSET($H$3,0,0,'Données projet'!$E$17+1,1))</f>
        <v>333.16166938019586</v>
      </c>
      <c r="GF134" s="59">
        <f t="shared" si="158"/>
        <v>286.07945871455388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29.451043189728026</v>
      </c>
      <c r="GM134" s="21">
        <f>EXP(-LN(2)/25)*GM133+(1-EXP(-LN(2)/25))/(LN(2)/25)*Calculateur!GH134*Calculateur!GJ134*VLOOKUP('Données projet'!$B$17,Paramètres!$A$1:$I$89,3,0)*0.475*44/12</f>
        <v>1.9812215618651077</v>
      </c>
      <c r="GN134" s="21">
        <f>EXP(-LN(2)/2)*GN133+(1-EXP(-LN(2)/2))/(LN(2)/2)*GH134*GK134*VLOOKUP('Données projet'!$B$17,Paramètres!$A$1:$I$89,3,0)*0.475*44/12</f>
        <v>5.5811186356330519E-16</v>
      </c>
      <c r="GO134" s="21">
        <f t="shared" si="135"/>
        <v>31.432264751593134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477.9999999999996</v>
      </c>
      <c r="GV134" s="17">
        <f>GU134*VLOOKUP('Données projet'!$B$18,Paramètres!$A$1:$I$89,3,0)*VLOOKUP('Données projet'!$B$18,Paramètres!$A$1:$I$89,5,0)</f>
        <v>285.84399999999977</v>
      </c>
      <c r="GW134" s="13">
        <f t="shared" si="159"/>
        <v>68.200525419065656</v>
      </c>
      <c r="GX134" s="20">
        <f t="shared" si="136"/>
        <v>616.62754843820551</v>
      </c>
      <c r="GY134" s="59">
        <f t="shared" si="137"/>
        <v>909.96088177153888</v>
      </c>
      <c r="GZ134" s="59">
        <f ca="1">AVERAGE(OFFSET($GY$3,0,0,'Données projet'!$E$18+1,1))-AVERAGE(OFFSET($H$3,0,0,'Données projet'!$E$18+1,1))</f>
        <v>288.41846134875794</v>
      </c>
      <c r="HA134" s="59">
        <f t="shared" si="160"/>
        <v>248.93951719818972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26.155757598241589</v>
      </c>
      <c r="HH134" s="21">
        <f>EXP(-LN(2)/25)*HH133+(1-EXP(-LN(2)/25))/(LN(2)/25)*Calculateur!HC134*Calculateur!HE134*VLOOKUP('Données projet'!$B$18,Paramètres!$A$1:$I$89,3,0)*0.475*44/12</f>
        <v>1.6981899101700912</v>
      </c>
      <c r="HI134" s="21">
        <f>EXP(-LN(2)/2)*HI133+(1-EXP(-LN(2)/2))/(LN(2)/2)*HC134*HF134*VLOOKUP('Données projet'!$B$18,Paramètres!$A$1:$I$89,3,0)*0.475*44/12</f>
        <v>3.0563268718943129E-16</v>
      </c>
      <c r="HJ134" s="22">
        <f t="shared" si="138"/>
        <v>27.853947508411679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267</v>
      </c>
      <c r="O135" s="13">
        <f>N135*VLOOKUP('Données projet'!$B$9,Paramètres!$A$1:$I$89,3,0)*VLOOKUP('Données projet'!$B$9,Paramètres!$A$1:$I$89,5,0)</f>
        <v>241.58159999999998</v>
      </c>
      <c r="P135" s="13">
        <f t="shared" si="141"/>
        <v>58.779689232021951</v>
      </c>
      <c r="Q135" s="20">
        <f t="shared" si="108"/>
        <v>523.12924541243819</v>
      </c>
      <c r="R135" s="59">
        <f t="shared" si="109"/>
        <v>816.46257874577145</v>
      </c>
      <c r="S135" s="59">
        <f ca="1">AVERAGE(OFFSET($R$3,0,0,'Données projet'!$E$9+1,1))-AVERAGE(OFFSET($H$3,0,0,'Données projet'!$E$9+1,1))</f>
        <v>269.64423257646359</v>
      </c>
      <c r="T135" s="59">
        <f t="shared" si="142"/>
        <v>161.0819079811821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53.979567238854315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53.979567238854315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401</v>
      </c>
      <c r="AJ135" s="13">
        <f>AI135*VLOOKUP('Données projet'!$B$10,Paramètres!$A$1:$I$89,3,0)*VLOOKUP('Données projet'!$B$10,Paramètres!$A$1:$I$89,5,0)</f>
        <v>250.22399999999999</v>
      </c>
      <c r="AK135" s="13">
        <f t="shared" si="143"/>
        <v>60.633904580527918</v>
      </c>
      <c r="AL135" s="20">
        <f t="shared" si="112"/>
        <v>541.41085047775289</v>
      </c>
      <c r="AM135" s="59">
        <f t="shared" si="113"/>
        <v>834.74418381108626</v>
      </c>
      <c r="AN135" s="59">
        <f ca="1">AVERAGE(OFFSET($AM$3,0,0,'Données projet'!$E$10+1,1))-AVERAGE(OFFSET($H$3,0,0,'Données projet'!$E$10+1,1))</f>
        <v>269.77739619445515</v>
      </c>
      <c r="AO135" s="59">
        <f t="shared" si="144"/>
        <v>347.56964743629885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18.401122205294612</v>
      </c>
      <c r="AV135" s="21">
        <f>EXP(-LN(2)/25)*AV134+(1-EXP(-LN(2)/25))/(LN(2)/25)*Calculateur!AQ135*Calculateur!AS135*VLOOKUP('Données projet'!$B$10,Paramètres!$A$1:$I$89,3,0)*0.475*44/12</f>
        <v>5.4245876395243613</v>
      </c>
      <c r="AW135" s="21">
        <f>EXP(-LN(2)/2)*AW134+(1-EXP(-LN(2)/2))/(LN(2)/2)*AQ135*AT135*VLOOKUP('Données projet'!$B$10,Paramètres!$A$1:$I$89,3,0)*0.475*44/12</f>
        <v>1.1030441461107034E-17</v>
      </c>
      <c r="AX135" s="21">
        <f t="shared" si="114"/>
        <v>23.825709844818974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739.99999999999966</v>
      </c>
      <c r="BE135" s="13">
        <f>BD135*VLOOKUP('Données projet'!$B$11,Paramètres!$A$1:$I$89,3,0)*VLOOKUP('Données projet'!$B$11,Paramètres!$A$1:$I$89,5,0)</f>
        <v>413.65999999999985</v>
      </c>
      <c r="BF135" s="13">
        <f t="shared" si="145"/>
        <v>94.540585122244352</v>
      </c>
      <c r="BG135" s="20">
        <f t="shared" si="115"/>
        <v>885.11601908790863</v>
      </c>
      <c r="BH135" s="59">
        <f t="shared" si="116"/>
        <v>1178.4493524212419</v>
      </c>
      <c r="BI135" s="59">
        <f ca="1">AVERAGE(OFFSET($BH$3,0,0,'Données projet'!$E$11+1,1))-AVERAGE(OFFSET($H$3,0,0,'Données projet'!$E$11+1,1))</f>
        <v>490.96084572840579</v>
      </c>
      <c r="BJ135" s="59">
        <f t="shared" si="146"/>
        <v>597.91658789908263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29.675051882800354</v>
      </c>
      <c r="BQ135" s="21">
        <f>EXP(-LN(2)/25)*BQ134+(1-EXP(-LN(2)/25))/(LN(2)/25)*Calculateur!BL135*Calculateur!BN135*VLOOKUP('Données projet'!$B$11,Paramètres!$A$1:$I$89,3,0)*0.475*44/12</f>
        <v>3.4165484742355456</v>
      </c>
      <c r="BR135" s="21">
        <f>EXP(-LN(2)/2)*BR134+(1-EXP(-LN(2)/2))/(LN(2)/2)*BL135*BO135*VLOOKUP('Données projet'!$B$11,Paramètres!$A$1:$I$89,3,0)*0.475*44/12</f>
        <v>3.7769048632568365E-16</v>
      </c>
      <c r="BS135" s="22">
        <f t="shared" si="117"/>
        <v>33.091600357035901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1062.9999999999995</v>
      </c>
      <c r="BZ135" s="13">
        <f>BY135*VLOOKUP('Données projet'!$B$12,Paramètres!$A$1:$I$89,3,0)*VLOOKUP('Données projet'!$B$12,Paramètres!$A$1:$I$89,5,0)</f>
        <v>483.66499999999979</v>
      </c>
      <c r="CA135" s="13">
        <f t="shared" si="147"/>
        <v>108.54647574863124</v>
      </c>
      <c r="CB135" s="20">
        <f t="shared" si="118"/>
        <v>1031.4349869288658</v>
      </c>
      <c r="CC135" s="59">
        <f t="shared" si="119"/>
        <v>1324.768320262199</v>
      </c>
      <c r="CD135" s="59">
        <f ca="1">AVERAGE(OFFSET($CC$3,0,0,'Données projet'!$E$12+1,1))-AVERAGE(OFFSET($H$3,0,0,'Données projet'!$E$12+1,1))</f>
        <v>516.24288578650703</v>
      </c>
      <c r="CE135" s="59">
        <f t="shared" si="148"/>
        <v>423.99471649102406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42.960645518989828</v>
      </c>
      <c r="CL135" s="21">
        <f>EXP(-LN(2)/25)*CL134+(1-EXP(-LN(2)/25))/(LN(2)/25)*Calculateur!CG135*Calculateur!CI135*VLOOKUP('Données projet'!$B$12,Paramètres!$A$1:$I$89,3,0)*0.475*44/12</f>
        <v>5.0362316507931473</v>
      </c>
      <c r="CM135" s="21">
        <f>EXP(-LN(2)/2)*CM134+(1-EXP(-LN(2)/2))/(LN(2)/2)*CG135*CJ135*VLOOKUP('Données projet'!$B$12,Paramètres!$A$1:$I$89,3,0)*0.475*44/12</f>
        <v>6.3192013537511927E-18</v>
      </c>
      <c r="CN135" s="22">
        <f t="shared" si="120"/>
        <v>47.996877169782977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856.99999999999955</v>
      </c>
      <c r="CU135" s="17">
        <f>CT135*VLOOKUP('Données projet'!$B$13,Paramètres!$A$1:$I$89,3,0)*VLOOKUP('Données projet'!$B$13,Paramètres!$A$1:$I$89,5,0)</f>
        <v>389.93499999999977</v>
      </c>
      <c r="CV135" s="13">
        <f t="shared" si="149"/>
        <v>89.733124312965614</v>
      </c>
      <c r="CW135" s="20">
        <f t="shared" si="121"/>
        <v>835.42198317841473</v>
      </c>
      <c r="CX135" s="59">
        <f t="shared" si="122"/>
        <v>1128.7553165117481</v>
      </c>
      <c r="CY135" s="59">
        <f ca="1">AVERAGE(OFFSET($CX$3,0,0,'Données projet'!$E$13+1,1))-AVERAGE(OFFSET($H$3,0,0,'Données projet'!$E$13+1,1))</f>
        <v>404.52284278475219</v>
      </c>
      <c r="CZ135" s="59">
        <f t="shared" si="150"/>
        <v>325.2594475455378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34.250137588323035</v>
      </c>
      <c r="DG135" s="21">
        <f>EXP(-LN(2)/25)*DG134+(1-EXP(-LN(2)/25))/(LN(2)/25)*Calculateur!DB135*Calculateur!DD135*VLOOKUP('Données projet'!$B$13,Paramètres!$A$1:$I$89,3,0)*0.475*44/12</f>
        <v>2.8160922637950145</v>
      </c>
      <c r="DH135" s="21">
        <f>EXP(-LN(2)/2)*DH134+(1-EXP(-LN(2)/2))/(LN(2)/2)*DB135*DE135*VLOOKUP('Données projet'!$B$13,Paramètres!$A$1:$I$89,3,0)*0.475*44/12</f>
        <v>4.2181225217011171E-16</v>
      </c>
      <c r="DI135" s="22">
        <f t="shared" si="123"/>
        <v>37.066229852118049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266.99999999999983</v>
      </c>
      <c r="DP135" s="17">
        <f>DO135*VLOOKUP('Données projet'!$B$14,Paramètres!$A$1:$I$89,3,0)*VLOOKUP('Données projet'!$B$14,Paramètres!$A$1:$I$89,5,0)</f>
        <v>287.39879999999982</v>
      </c>
      <c r="DQ135" s="13">
        <f t="shared" si="151"/>
        <v>68.528206713592894</v>
      </c>
      <c r="DR135" s="20">
        <f t="shared" si="124"/>
        <v>619.90620335950723</v>
      </c>
      <c r="DS135" s="59">
        <f t="shared" si="125"/>
        <v>913.2395366928406</v>
      </c>
      <c r="DT135" s="59">
        <f ca="1">AVERAGE(OFFSET($DS$3,0,0,'Données projet'!$E$14+1,1))-AVERAGE(OFFSET($H$3,0,0,'Données projet'!$E$14+1,1))</f>
        <v>317.76403063971492</v>
      </c>
      <c r="DU135" s="59">
        <f t="shared" si="152"/>
        <v>310.10458233575025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17.005301030221759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17.005301030221759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735.00000000000011</v>
      </c>
      <c r="EK135" s="17">
        <f>EJ135*VLOOKUP('Données projet'!$B$15,Paramètres!$A$1:$I$89,3,0)*VLOOKUP('Données projet'!$B$15,Paramètres!$A$1:$I$89,5,0)</f>
        <v>343.98</v>
      </c>
      <c r="EL135" s="13">
        <f t="shared" si="153"/>
        <v>80.321681832084693</v>
      </c>
      <c r="EM135" s="20">
        <f t="shared" si="127"/>
        <v>738.9920958575475</v>
      </c>
      <c r="EN135" s="59">
        <f t="shared" si="128"/>
        <v>1032.3254291908809</v>
      </c>
      <c r="EO135" s="59">
        <f ca="1">AVERAGE(OFFSET($EN$3,0,0,'Données projet'!$E$15+1,1))-AVERAGE(OFFSET($H$3,0,0,'Données projet'!$E$15+1,1))</f>
        <v>342.49944586217674</v>
      </c>
      <c r="EP135" s="59">
        <f t="shared" si="154"/>
        <v>282.29766600872563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42.114257253819744</v>
      </c>
      <c r="EW135" s="21">
        <f>EXP(-LN(2)/25)*EW134+(1-EXP(-LN(2)/25))/(LN(2)/25)*Calculateur!ER135*Calculateur!ET135*VLOOKUP('Données projet'!$B$15,Paramètres!$A$1:$I$89,3,0)*0.475*44/12</f>
        <v>2.3699062168041123</v>
      </c>
      <c r="EX135" s="21">
        <f>EXP(-LN(2)/2)*EX134+(1-EXP(-LN(2)/2))/(LN(2)/2)*ER135*EU135*VLOOKUP('Données projet'!$B$15,Paramètres!$A$1:$I$89,3,0)*0.475*44/12</f>
        <v>3.6768138203690145E-17</v>
      </c>
      <c r="EY135" s="22">
        <f t="shared" si="129"/>
        <v>44.484163470623855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670.99999999999977</v>
      </c>
      <c r="FF135" s="17">
        <f>FE135*VLOOKUP('Données projet'!$B$16,Paramètres!$A$1:$I$89,3,0)*VLOOKUP('Données projet'!$B$16,Paramètres!$A$1:$I$89,5,0)</f>
        <v>314.02799999999991</v>
      </c>
      <c r="FG135" s="13">
        <f t="shared" si="155"/>
        <v>74.109403804428752</v>
      </c>
      <c r="FH135" s="20">
        <f t="shared" si="130"/>
        <v>676.00597829271317</v>
      </c>
      <c r="FI135" s="59">
        <f t="shared" si="131"/>
        <v>969.33931162604654</v>
      </c>
      <c r="FJ135" s="59">
        <f ca="1">AVERAGE(OFFSET($FI$3,0,0,'Données projet'!$E$16+1,1))-AVERAGE(OFFSET($H$3,0,0,'Données projet'!$E$16+1,1))</f>
        <v>304.29617570272939</v>
      </c>
      <c r="FK135" s="59">
        <f t="shared" si="156"/>
        <v>246.20695736161576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35.443989487347245</v>
      </c>
      <c r="FR135" s="21">
        <f>EXP(-LN(2)/25)*FR134+(1-EXP(-LN(2)/25))/(LN(2)/25)*Calculateur!FM135*Calculateur!FO135*VLOOKUP('Données projet'!$B$16,Paramètres!$A$1:$I$89,3,0)*0.475*44/12</f>
        <v>2.4198287757690085</v>
      </c>
      <c r="FS135" s="21">
        <f>EXP(-LN(2)/2)*FS134+(1-EXP(-LN(2)/2))/(LN(2)/2)*FM135*FP135*VLOOKUP('Données projet'!$B$16,Paramètres!$A$1:$I$89,3,0)*0.475*44/12</f>
        <v>1.7471327902851414E-15</v>
      </c>
      <c r="FT135" s="22">
        <f t="shared" si="132"/>
        <v>37.863818263116251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543.00000000000011</v>
      </c>
      <c r="GA135" s="17">
        <f>FZ135*VLOOKUP('Données projet'!$B$17,Paramètres!$A$1:$I$89,3,0)*VLOOKUP('Données projet'!$B$17,Paramètres!$A$1:$I$89,5,0)</f>
        <v>324.71400000000011</v>
      </c>
      <c r="GB135" s="13">
        <f t="shared" si="157"/>
        <v>76.333356682914101</v>
      </c>
      <c r="GC135" s="20">
        <f t="shared" si="133"/>
        <v>698.49081288940886</v>
      </c>
      <c r="GD135" s="59">
        <f t="shared" si="134"/>
        <v>991.82414622274223</v>
      </c>
      <c r="GE135" s="59">
        <f ca="1">AVERAGE(OFFSET($GD$3,0,0,'Données projet'!$E$17+1,1))-AVERAGE(OFFSET($H$3,0,0,'Données projet'!$E$17+1,1))</f>
        <v>333.16166938019586</v>
      </c>
      <c r="GF135" s="59">
        <f t="shared" si="158"/>
        <v>286.07945871455388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28.87352619614007</v>
      </c>
      <c r="GM135" s="21">
        <f>EXP(-LN(2)/25)*GM134+(1-EXP(-LN(2)/25))/(LN(2)/25)*Calculateur!GH135*Calculateur!GJ135*VLOOKUP('Données projet'!$B$17,Paramètres!$A$1:$I$89,3,0)*0.475*44/12</f>
        <v>1.9270449540679926</v>
      </c>
      <c r="GN135" s="21">
        <f>EXP(-LN(2)/2)*GN134+(1-EXP(-LN(2)/2))/(LN(2)/2)*GH135*GK135*VLOOKUP('Données projet'!$B$17,Paramètres!$A$1:$I$89,3,0)*0.475*44/12</f>
        <v>3.9464468338627432E-16</v>
      </c>
      <c r="GO135" s="21">
        <f t="shared" si="135"/>
        <v>30.800571150208061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477.9999999999996</v>
      </c>
      <c r="GV135" s="17">
        <f>GU135*VLOOKUP('Données projet'!$B$18,Paramètres!$A$1:$I$89,3,0)*VLOOKUP('Données projet'!$B$18,Paramètres!$A$1:$I$89,5,0)</f>
        <v>285.84399999999977</v>
      </c>
      <c r="GW135" s="13">
        <f t="shared" si="159"/>
        <v>68.200525419065656</v>
      </c>
      <c r="GX135" s="20">
        <f t="shared" si="136"/>
        <v>616.62754843820551</v>
      </c>
      <c r="GY135" s="59">
        <f t="shared" si="137"/>
        <v>909.96088177153888</v>
      </c>
      <c r="GZ135" s="59">
        <f ca="1">AVERAGE(OFFSET($GY$3,0,0,'Données projet'!$E$18+1,1))-AVERAGE(OFFSET($H$3,0,0,'Données projet'!$E$18+1,1))</f>
        <v>288.41846134875794</v>
      </c>
      <c r="HA135" s="59">
        <f t="shared" si="160"/>
        <v>248.93951719818972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25.642859145176935</v>
      </c>
      <c r="HH135" s="21">
        <f>EXP(-LN(2)/25)*HH134+(1-EXP(-LN(2)/25))/(LN(2)/25)*Calculateur!HC135*Calculateur!HE135*VLOOKUP('Données projet'!$B$18,Paramètres!$A$1:$I$89,3,0)*0.475*44/12</f>
        <v>1.651752817772564</v>
      </c>
      <c r="HI135" s="21">
        <f>EXP(-LN(2)/2)*HI134+(1-EXP(-LN(2)/2))/(LN(2)/2)*HC135*HF135*VLOOKUP('Données projet'!$B$18,Paramètres!$A$1:$I$89,3,0)*0.475*44/12</f>
        <v>2.1611494566391374E-16</v>
      </c>
      <c r="HJ135" s="22">
        <f t="shared" si="138"/>
        <v>27.294611962949499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267</v>
      </c>
      <c r="O136" s="13">
        <f>N136*VLOOKUP('Données projet'!$B$9,Paramètres!$A$1:$I$89,3,0)*VLOOKUP('Données projet'!$B$9,Paramètres!$A$1:$I$89,5,0)</f>
        <v>241.58159999999998</v>
      </c>
      <c r="P136" s="13">
        <f t="shared" si="141"/>
        <v>58.779689232021951</v>
      </c>
      <c r="Q136" s="20">
        <f t="shared" si="108"/>
        <v>523.12924541243819</v>
      </c>
      <c r="R136" s="59">
        <f t="shared" si="109"/>
        <v>816.46257874577145</v>
      </c>
      <c r="S136" s="59">
        <f ca="1">AVERAGE(OFFSET($R$3,0,0,'Données projet'!$E$9+1,1))-AVERAGE(OFFSET($H$3,0,0,'Données projet'!$E$9+1,1))</f>
        <v>269.64423257646359</v>
      </c>
      <c r="T136" s="59">
        <f t="shared" si="142"/>
        <v>161.0819079811821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52.921060849585395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52.921060849585395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401</v>
      </c>
      <c r="AJ136" s="13">
        <f>AI136*VLOOKUP('Données projet'!$B$10,Paramètres!$A$1:$I$89,3,0)*VLOOKUP('Données projet'!$B$10,Paramètres!$A$1:$I$89,5,0)</f>
        <v>250.22399999999999</v>
      </c>
      <c r="AK136" s="13">
        <f t="shared" si="143"/>
        <v>60.633904580527918</v>
      </c>
      <c r="AL136" s="20">
        <f t="shared" si="112"/>
        <v>541.41085047775289</v>
      </c>
      <c r="AM136" s="59">
        <f t="shared" si="113"/>
        <v>834.74418381108626</v>
      </c>
      <c r="AN136" s="59">
        <f ca="1">AVERAGE(OFFSET($AM$3,0,0,'Données projet'!$E$10+1,1))-AVERAGE(OFFSET($H$3,0,0,'Données projet'!$E$10+1,1))</f>
        <v>269.77739619445515</v>
      </c>
      <c r="AO136" s="59">
        <f t="shared" si="144"/>
        <v>347.56964743629885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18.040287422425095</v>
      </c>
      <c r="AV136" s="21">
        <f>EXP(-LN(2)/25)*AV135+(1-EXP(-LN(2)/25))/(LN(2)/25)*Calculateur!AQ136*Calculateur!AS136*VLOOKUP('Données projet'!$B$10,Paramètres!$A$1:$I$89,3,0)*0.475*44/12</f>
        <v>5.2762520052549018</v>
      </c>
      <c r="AW136" s="21">
        <f>EXP(-LN(2)/2)*AW135+(1-EXP(-LN(2)/2))/(LN(2)/2)*AQ136*AT136*VLOOKUP('Données projet'!$B$10,Paramètres!$A$1:$I$89,3,0)*0.475*44/12</f>
        <v>7.7996999566300331E-18</v>
      </c>
      <c r="AX136" s="21">
        <f t="shared" si="114"/>
        <v>23.316539427679999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739.99999999999966</v>
      </c>
      <c r="BE136" s="13">
        <f>BD136*VLOOKUP('Données projet'!$B$11,Paramètres!$A$1:$I$89,3,0)*VLOOKUP('Données projet'!$B$11,Paramètres!$A$1:$I$89,5,0)</f>
        <v>413.65999999999985</v>
      </c>
      <c r="BF136" s="13">
        <f t="shared" si="145"/>
        <v>94.540585122244352</v>
      </c>
      <c r="BG136" s="20">
        <f t="shared" si="115"/>
        <v>885.11601908790863</v>
      </c>
      <c r="BH136" s="59">
        <f t="shared" si="116"/>
        <v>1178.4493524212419</v>
      </c>
      <c r="BI136" s="59">
        <f ca="1">AVERAGE(OFFSET($BH$3,0,0,'Données projet'!$E$11+1,1))-AVERAGE(OFFSET($H$3,0,0,'Données projet'!$E$11+1,1))</f>
        <v>490.96084572840579</v>
      </c>
      <c r="BJ136" s="59">
        <f t="shared" si="146"/>
        <v>597.91658789908263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29.09314221537306</v>
      </c>
      <c r="BQ136" s="21">
        <f>EXP(-LN(2)/25)*BQ135+(1-EXP(-LN(2)/25))/(LN(2)/25)*Calculateur!BL136*Calculateur!BN136*VLOOKUP('Données projet'!$B$11,Paramètres!$A$1:$I$89,3,0)*0.475*44/12</f>
        <v>3.3231227765390989</v>
      </c>
      <c r="BR136" s="21">
        <f>EXP(-LN(2)/2)*BR135+(1-EXP(-LN(2)/2))/(LN(2)/2)*BL136*BO136*VLOOKUP('Données projet'!$B$11,Paramètres!$A$1:$I$89,3,0)*0.475*44/12</f>
        <v>2.670675040705359E-16</v>
      </c>
      <c r="BS136" s="22">
        <f t="shared" si="117"/>
        <v>32.416264991912158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1062.9999999999995</v>
      </c>
      <c r="BZ136" s="13">
        <f>BY136*VLOOKUP('Données projet'!$B$12,Paramètres!$A$1:$I$89,3,0)*VLOOKUP('Données projet'!$B$12,Paramètres!$A$1:$I$89,5,0)</f>
        <v>483.66499999999979</v>
      </c>
      <c r="CA136" s="13">
        <f t="shared" si="147"/>
        <v>108.54647574863124</v>
      </c>
      <c r="CB136" s="20">
        <f t="shared" si="118"/>
        <v>1031.4349869288658</v>
      </c>
      <c r="CC136" s="59">
        <f t="shared" si="119"/>
        <v>1324.768320262199</v>
      </c>
      <c r="CD136" s="59">
        <f ca="1">AVERAGE(OFFSET($CC$3,0,0,'Données projet'!$E$12+1,1))-AVERAGE(OFFSET($H$3,0,0,'Données projet'!$E$12+1,1))</f>
        <v>516.24288578650703</v>
      </c>
      <c r="CE136" s="59">
        <f t="shared" si="148"/>
        <v>423.99471649102406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42.118213463768832</v>
      </c>
      <c r="CL136" s="21">
        <f>EXP(-LN(2)/25)*CL135+(1-EXP(-LN(2)/25))/(LN(2)/25)*Calculateur!CG136*Calculateur!CI136*VLOOKUP('Données projet'!$B$12,Paramètres!$A$1:$I$89,3,0)*0.475*44/12</f>
        <v>4.8985156314582969</v>
      </c>
      <c r="CM136" s="21">
        <f>EXP(-LN(2)/2)*CM135+(1-EXP(-LN(2)/2))/(LN(2)/2)*CG136*CJ136*VLOOKUP('Données projet'!$B$12,Paramètres!$A$1:$I$89,3,0)*0.475*44/12</f>
        <v>4.4683501289206795E-18</v>
      </c>
      <c r="CN136" s="22">
        <f t="shared" si="120"/>
        <v>47.016729095227127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856.99999999999955</v>
      </c>
      <c r="CU136" s="17">
        <f>CT136*VLOOKUP('Données projet'!$B$13,Paramètres!$A$1:$I$89,3,0)*VLOOKUP('Données projet'!$B$13,Paramètres!$A$1:$I$89,5,0)</f>
        <v>389.93499999999977</v>
      </c>
      <c r="CV136" s="13">
        <f t="shared" si="149"/>
        <v>89.733124312965614</v>
      </c>
      <c r="CW136" s="20">
        <f t="shared" si="121"/>
        <v>835.42198317841473</v>
      </c>
      <c r="CX136" s="59">
        <f t="shared" si="122"/>
        <v>1128.7553165117481</v>
      </c>
      <c r="CY136" s="59">
        <f ca="1">AVERAGE(OFFSET($CX$3,0,0,'Données projet'!$E$13+1,1))-AVERAGE(OFFSET($H$3,0,0,'Données projet'!$E$13+1,1))</f>
        <v>404.52284278475219</v>
      </c>
      <c r="CZ136" s="59">
        <f t="shared" si="150"/>
        <v>325.2594475455378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33.578513280737184</v>
      </c>
      <c r="DG136" s="21">
        <f>EXP(-LN(2)/25)*DG135+(1-EXP(-LN(2)/25))/(LN(2)/25)*Calculateur!DB136*Calculateur!DD136*VLOOKUP('Données projet'!$B$13,Paramètres!$A$1:$I$89,3,0)*0.475*44/12</f>
        <v>2.739086072749684</v>
      </c>
      <c r="DH136" s="21">
        <f>EXP(-LN(2)/2)*DH135+(1-EXP(-LN(2)/2))/(LN(2)/2)*DB136*DE136*VLOOKUP('Données projet'!$B$13,Paramètres!$A$1:$I$89,3,0)*0.475*44/12</f>
        <v>2.9826630389705599E-16</v>
      </c>
      <c r="DI136" s="22">
        <f t="shared" si="123"/>
        <v>36.31759935348687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266.99999999999983</v>
      </c>
      <c r="DP136" s="17">
        <f>DO136*VLOOKUP('Données projet'!$B$14,Paramètres!$A$1:$I$89,3,0)*VLOOKUP('Données projet'!$B$14,Paramètres!$A$1:$I$89,5,0)</f>
        <v>287.39879999999982</v>
      </c>
      <c r="DQ136" s="13">
        <f t="shared" si="151"/>
        <v>68.528206713592894</v>
      </c>
      <c r="DR136" s="20">
        <f t="shared" si="124"/>
        <v>619.90620335950723</v>
      </c>
      <c r="DS136" s="59">
        <f t="shared" si="125"/>
        <v>913.2395366928406</v>
      </c>
      <c r="DT136" s="59">
        <f ca="1">AVERAGE(OFFSET($DS$3,0,0,'Données projet'!$E$14+1,1))-AVERAGE(OFFSET($H$3,0,0,'Données projet'!$E$14+1,1))</f>
        <v>317.76403063971492</v>
      </c>
      <c r="DU136" s="59">
        <f t="shared" si="152"/>
        <v>310.10458233575025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16.671837449228569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16.671837449228569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735.00000000000011</v>
      </c>
      <c r="EK136" s="17">
        <f>EJ136*VLOOKUP('Données projet'!$B$15,Paramètres!$A$1:$I$89,3,0)*VLOOKUP('Données projet'!$B$15,Paramètres!$A$1:$I$89,5,0)</f>
        <v>343.98</v>
      </c>
      <c r="EL136" s="13">
        <f t="shared" si="153"/>
        <v>80.321681832084693</v>
      </c>
      <c r="EM136" s="20">
        <f t="shared" si="127"/>
        <v>738.9920958575475</v>
      </c>
      <c r="EN136" s="59">
        <f t="shared" si="128"/>
        <v>1032.3254291908809</v>
      </c>
      <c r="EO136" s="59">
        <f ca="1">AVERAGE(OFFSET($EN$3,0,0,'Données projet'!$E$15+1,1))-AVERAGE(OFFSET($H$3,0,0,'Données projet'!$E$15+1,1))</f>
        <v>342.49944586217674</v>
      </c>
      <c r="EP136" s="59">
        <f t="shared" si="154"/>
        <v>282.29766600872563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41.288422356232864</v>
      </c>
      <c r="EW136" s="21">
        <f>EXP(-LN(2)/25)*EW135+(1-EXP(-LN(2)/25))/(LN(2)/25)*Calculateur!ER136*Calculateur!ET136*VLOOKUP('Données projet'!$B$15,Paramètres!$A$1:$I$89,3,0)*0.475*44/12</f>
        <v>2.3051010066776523</v>
      </c>
      <c r="EX136" s="21">
        <f>EXP(-LN(2)/2)*EX135+(1-EXP(-LN(2)/2))/(LN(2)/2)*ER136*EU136*VLOOKUP('Données projet'!$B$15,Paramètres!$A$1:$I$89,3,0)*0.475*44/12</f>
        <v>2.5998999855433466E-17</v>
      </c>
      <c r="EY136" s="22">
        <f t="shared" si="129"/>
        <v>43.593523362910517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670.99999999999977</v>
      </c>
      <c r="FF136" s="17">
        <f>FE136*VLOOKUP('Données projet'!$B$16,Paramètres!$A$1:$I$89,3,0)*VLOOKUP('Données projet'!$B$16,Paramètres!$A$1:$I$89,5,0)</f>
        <v>314.02799999999991</v>
      </c>
      <c r="FG136" s="13">
        <f t="shared" si="155"/>
        <v>74.109403804428752</v>
      </c>
      <c r="FH136" s="20">
        <f t="shared" si="130"/>
        <v>676.00597829271317</v>
      </c>
      <c r="FI136" s="59">
        <f t="shared" si="131"/>
        <v>969.33931162604654</v>
      </c>
      <c r="FJ136" s="59">
        <f ca="1">AVERAGE(OFFSET($FI$3,0,0,'Données projet'!$E$16+1,1))-AVERAGE(OFFSET($H$3,0,0,'Données projet'!$E$16+1,1))</f>
        <v>304.29617570272939</v>
      </c>
      <c r="FK136" s="59">
        <f t="shared" si="156"/>
        <v>246.20695736161576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34.748954472199287</v>
      </c>
      <c r="FR136" s="21">
        <f>EXP(-LN(2)/25)*FR135+(1-EXP(-LN(2)/25))/(LN(2)/25)*Calculateur!FM136*Calculateur!FO136*VLOOKUP('Données projet'!$B$16,Paramètres!$A$1:$I$89,3,0)*0.475*44/12</f>
        <v>2.3536584306423403</v>
      </c>
      <c r="FS136" s="21">
        <f>EXP(-LN(2)/2)*FS135+(1-EXP(-LN(2)/2))/(LN(2)/2)*FM136*FP136*VLOOKUP('Données projet'!$B$16,Paramètres!$A$1:$I$89,3,0)*0.475*44/12</f>
        <v>1.2354094436439978E-15</v>
      </c>
      <c r="FT136" s="22">
        <f t="shared" si="132"/>
        <v>37.102612902841628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543.00000000000011</v>
      </c>
      <c r="GA136" s="17">
        <f>FZ136*VLOOKUP('Données projet'!$B$17,Paramètres!$A$1:$I$89,3,0)*VLOOKUP('Données projet'!$B$17,Paramètres!$A$1:$I$89,5,0)</f>
        <v>324.71400000000011</v>
      </c>
      <c r="GB136" s="13">
        <f t="shared" si="157"/>
        <v>76.333356682914101</v>
      </c>
      <c r="GC136" s="20">
        <f t="shared" si="133"/>
        <v>698.49081288940886</v>
      </c>
      <c r="GD136" s="59">
        <f t="shared" si="134"/>
        <v>991.82414622274223</v>
      </c>
      <c r="GE136" s="59">
        <f ca="1">AVERAGE(OFFSET($GD$3,0,0,'Données projet'!$E$17+1,1))-AVERAGE(OFFSET($H$3,0,0,'Données projet'!$E$17+1,1))</f>
        <v>333.16166938019586</v>
      </c>
      <c r="GF136" s="59">
        <f t="shared" si="158"/>
        <v>286.07945871455388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28.30733395854579</v>
      </c>
      <c r="GM136" s="21">
        <f>EXP(-LN(2)/25)*GM135+(1-EXP(-LN(2)/25))/(LN(2)/25)*Calculateur!GH136*Calculateur!GJ136*VLOOKUP('Données projet'!$B$17,Paramètres!$A$1:$I$89,3,0)*0.475*44/12</f>
        <v>1.8743498084601136</v>
      </c>
      <c r="GN136" s="21">
        <f>EXP(-LN(2)/2)*GN135+(1-EXP(-LN(2)/2))/(LN(2)/2)*GH136*GK136*VLOOKUP('Données projet'!$B$17,Paramètres!$A$1:$I$89,3,0)*0.475*44/12</f>
        <v>2.790559317816526E-16</v>
      </c>
      <c r="GO136" s="21">
        <f t="shared" si="135"/>
        <v>30.181683767005904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477.9999999999996</v>
      </c>
      <c r="GV136" s="17">
        <f>GU136*VLOOKUP('Données projet'!$B$18,Paramètres!$A$1:$I$89,3,0)*VLOOKUP('Données projet'!$B$18,Paramètres!$A$1:$I$89,5,0)</f>
        <v>285.84399999999977</v>
      </c>
      <c r="GW136" s="13">
        <f t="shared" si="159"/>
        <v>68.200525419065656</v>
      </c>
      <c r="GX136" s="20">
        <f t="shared" si="136"/>
        <v>616.62754843820551</v>
      </c>
      <c r="GY136" s="59">
        <f t="shared" si="137"/>
        <v>909.96088177153888</v>
      </c>
      <c r="GZ136" s="59">
        <f ca="1">AVERAGE(OFFSET($GY$3,0,0,'Données projet'!$E$18+1,1))-AVERAGE(OFFSET($H$3,0,0,'Données projet'!$E$18+1,1))</f>
        <v>288.41846134875794</v>
      </c>
      <c r="HA136" s="59">
        <f t="shared" si="160"/>
        <v>248.93951719818972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25.140018317939713</v>
      </c>
      <c r="HH136" s="21">
        <f>EXP(-LN(2)/25)*HH135+(1-EXP(-LN(2)/25))/(LN(2)/25)*Calculateur!HC136*Calculateur!HE136*VLOOKUP('Données projet'!$B$18,Paramètres!$A$1:$I$89,3,0)*0.475*44/12</f>
        <v>1.6065855501086677</v>
      </c>
      <c r="HI136" s="21">
        <f>EXP(-LN(2)/2)*HI135+(1-EXP(-LN(2)/2))/(LN(2)/2)*HC136*HF136*VLOOKUP('Données projet'!$B$18,Paramètres!$A$1:$I$89,3,0)*0.475*44/12</f>
        <v>1.5281634359471567E-16</v>
      </c>
      <c r="HJ136" s="22">
        <f t="shared" si="138"/>
        <v>26.746603868048382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267</v>
      </c>
      <c r="O137" s="13">
        <f>N137*VLOOKUP('Données projet'!$B$9,Paramètres!$A$1:$I$89,3,0)*VLOOKUP('Données projet'!$B$9,Paramètres!$A$1:$I$89,5,0)</f>
        <v>241.58159999999998</v>
      </c>
      <c r="P137" s="13">
        <f t="shared" si="141"/>
        <v>58.779689232021951</v>
      </c>
      <c r="Q137" s="20">
        <f t="shared" si="108"/>
        <v>523.12924541243819</v>
      </c>
      <c r="R137" s="59">
        <f t="shared" si="109"/>
        <v>816.46257874577145</v>
      </c>
      <c r="S137" s="59">
        <f ca="1">AVERAGE(OFFSET($R$3,0,0,'Données projet'!$E$9+1,1))-AVERAGE(OFFSET($H$3,0,0,'Données projet'!$E$9+1,1))</f>
        <v>269.64423257646359</v>
      </c>
      <c r="T137" s="59">
        <f t="shared" si="142"/>
        <v>161.0819079811821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51.883311124984893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51.883311124984893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401</v>
      </c>
      <c r="AJ137" s="13">
        <f>AI137*VLOOKUP('Données projet'!$B$10,Paramètres!$A$1:$I$89,3,0)*VLOOKUP('Données projet'!$B$10,Paramètres!$A$1:$I$89,5,0)</f>
        <v>250.22399999999999</v>
      </c>
      <c r="AK137" s="13">
        <f t="shared" si="143"/>
        <v>60.633904580527918</v>
      </c>
      <c r="AL137" s="20">
        <f t="shared" si="112"/>
        <v>541.41085047775289</v>
      </c>
      <c r="AM137" s="59">
        <f t="shared" si="113"/>
        <v>834.74418381108626</v>
      </c>
      <c r="AN137" s="59">
        <f ca="1">AVERAGE(OFFSET($AM$3,0,0,'Données projet'!$E$10+1,1))-AVERAGE(OFFSET($H$3,0,0,'Données projet'!$E$10+1,1))</f>
        <v>269.77739619445515</v>
      </c>
      <c r="AO137" s="59">
        <f t="shared" si="144"/>
        <v>347.56964743629885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17.686528389560163</v>
      </c>
      <c r="AV137" s="21">
        <f>EXP(-LN(2)/25)*AV136+(1-EXP(-LN(2)/25))/(LN(2)/25)*Calculateur!AQ137*Calculateur!AS137*VLOOKUP('Données projet'!$B$10,Paramètres!$A$1:$I$89,3,0)*0.475*44/12</f>
        <v>5.1319726167051725</v>
      </c>
      <c r="AW137" s="21">
        <f>EXP(-LN(2)/2)*AW136+(1-EXP(-LN(2)/2))/(LN(2)/2)*AQ137*AT137*VLOOKUP('Données projet'!$B$10,Paramètres!$A$1:$I$89,3,0)*0.475*44/12</f>
        <v>5.5152207305535171E-18</v>
      </c>
      <c r="AX137" s="21">
        <f t="shared" si="114"/>
        <v>22.818501006265336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739.99999999999966</v>
      </c>
      <c r="BE137" s="13">
        <f>BD137*VLOOKUP('Données projet'!$B$11,Paramètres!$A$1:$I$89,3,0)*VLOOKUP('Données projet'!$B$11,Paramètres!$A$1:$I$89,5,0)</f>
        <v>413.65999999999985</v>
      </c>
      <c r="BF137" s="13">
        <f t="shared" si="145"/>
        <v>94.540585122244352</v>
      </c>
      <c r="BG137" s="20">
        <f t="shared" si="115"/>
        <v>885.11601908790863</v>
      </c>
      <c r="BH137" s="59">
        <f t="shared" si="116"/>
        <v>1178.4493524212419</v>
      </c>
      <c r="BI137" s="59">
        <f ca="1">AVERAGE(OFFSET($BH$3,0,0,'Données projet'!$E$11+1,1))-AVERAGE(OFFSET($H$3,0,0,'Données projet'!$E$11+1,1))</f>
        <v>490.96084572840579</v>
      </c>
      <c r="BJ137" s="59">
        <f t="shared" si="146"/>
        <v>597.91658789908263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28.522643441594166</v>
      </c>
      <c r="BQ137" s="21">
        <f>EXP(-LN(2)/25)*BQ136+(1-EXP(-LN(2)/25))/(LN(2)/25)*Calculateur!BL137*Calculateur!BN137*VLOOKUP('Données projet'!$B$11,Paramètres!$A$1:$I$89,3,0)*0.475*44/12</f>
        <v>3.2322518094592056</v>
      </c>
      <c r="BR137" s="21">
        <f>EXP(-LN(2)/2)*BR136+(1-EXP(-LN(2)/2))/(LN(2)/2)*BL137*BO137*VLOOKUP('Données projet'!$B$11,Paramètres!$A$1:$I$89,3,0)*0.475*44/12</f>
        <v>1.8884524316284183E-16</v>
      </c>
      <c r="BS137" s="22">
        <f t="shared" si="117"/>
        <v>31.754895251053373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1062.9999999999995</v>
      </c>
      <c r="BZ137" s="13">
        <f>BY137*VLOOKUP('Données projet'!$B$12,Paramètres!$A$1:$I$89,3,0)*VLOOKUP('Données projet'!$B$12,Paramètres!$A$1:$I$89,5,0)</f>
        <v>483.66499999999979</v>
      </c>
      <c r="CA137" s="13">
        <f t="shared" si="147"/>
        <v>108.54647574863124</v>
      </c>
      <c r="CB137" s="20">
        <f t="shared" si="118"/>
        <v>1031.4349869288658</v>
      </c>
      <c r="CC137" s="59">
        <f t="shared" si="119"/>
        <v>1324.768320262199</v>
      </c>
      <c r="CD137" s="59">
        <f ca="1">AVERAGE(OFFSET($CC$3,0,0,'Données projet'!$E$12+1,1))-AVERAGE(OFFSET($H$3,0,0,'Données projet'!$E$12+1,1))</f>
        <v>516.24288578650703</v>
      </c>
      <c r="CE137" s="59">
        <f t="shared" si="148"/>
        <v>423.99471649102406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41.292300987317901</v>
      </c>
      <c r="CL137" s="21">
        <f>EXP(-LN(2)/25)*CL136+(1-EXP(-LN(2)/25))/(LN(2)/25)*Calculateur!CG137*Calculateur!CI137*VLOOKUP('Données projet'!$B$12,Paramètres!$A$1:$I$89,3,0)*0.475*44/12</f>
        <v>4.7645654639143284</v>
      </c>
      <c r="CM137" s="21">
        <f>EXP(-LN(2)/2)*CM136+(1-EXP(-LN(2)/2))/(LN(2)/2)*CG137*CJ137*VLOOKUP('Données projet'!$B$12,Paramètres!$A$1:$I$89,3,0)*0.475*44/12</f>
        <v>3.1596006768755964E-18</v>
      </c>
      <c r="CN137" s="22">
        <f t="shared" si="120"/>
        <v>46.056866451232231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856.99999999999955</v>
      </c>
      <c r="CU137" s="17">
        <f>CT137*VLOOKUP('Données projet'!$B$13,Paramètres!$A$1:$I$89,3,0)*VLOOKUP('Données projet'!$B$13,Paramètres!$A$1:$I$89,5,0)</f>
        <v>389.93499999999977</v>
      </c>
      <c r="CV137" s="13">
        <f t="shared" si="149"/>
        <v>89.733124312965614</v>
      </c>
      <c r="CW137" s="20">
        <f t="shared" si="121"/>
        <v>835.42198317841473</v>
      </c>
      <c r="CX137" s="59">
        <f t="shared" si="122"/>
        <v>1128.7553165117481</v>
      </c>
      <c r="CY137" s="59">
        <f ca="1">AVERAGE(OFFSET($CX$3,0,0,'Données projet'!$E$13+1,1))-AVERAGE(OFFSET($H$3,0,0,'Données projet'!$E$13+1,1))</f>
        <v>404.52284278475219</v>
      </c>
      <c r="CZ137" s="59">
        <f t="shared" si="150"/>
        <v>325.2594475455378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32.920059116172709</v>
      </c>
      <c r="DG137" s="21">
        <f>EXP(-LN(2)/25)*DG136+(1-EXP(-LN(2)/25))/(LN(2)/25)*Calculateur!DB137*Calculateur!DD137*VLOOKUP('Données projet'!$B$13,Paramètres!$A$1:$I$89,3,0)*0.475*44/12</f>
        <v>2.6641856200480674</v>
      </c>
      <c r="DH137" s="21">
        <f>EXP(-LN(2)/2)*DH136+(1-EXP(-LN(2)/2))/(LN(2)/2)*DB137*DE137*VLOOKUP('Données projet'!$B$13,Paramètres!$A$1:$I$89,3,0)*0.475*44/12</f>
        <v>2.1090612608505586E-16</v>
      </c>
      <c r="DI137" s="22">
        <f t="shared" si="123"/>
        <v>35.584244736220775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266.99999999999983</v>
      </c>
      <c r="DP137" s="17">
        <f>DO137*VLOOKUP('Données projet'!$B$14,Paramètres!$A$1:$I$89,3,0)*VLOOKUP('Données projet'!$B$14,Paramètres!$A$1:$I$89,5,0)</f>
        <v>287.39879999999982</v>
      </c>
      <c r="DQ137" s="13">
        <f t="shared" si="151"/>
        <v>68.528206713592894</v>
      </c>
      <c r="DR137" s="20">
        <f t="shared" si="124"/>
        <v>619.90620335950723</v>
      </c>
      <c r="DS137" s="59">
        <f t="shared" si="125"/>
        <v>913.2395366928406</v>
      </c>
      <c r="DT137" s="59">
        <f ca="1">AVERAGE(OFFSET($DS$3,0,0,'Données projet'!$E$14+1,1))-AVERAGE(OFFSET($H$3,0,0,'Données projet'!$E$14+1,1))</f>
        <v>317.76403063971492</v>
      </c>
      <c r="DU137" s="59">
        <f t="shared" si="152"/>
        <v>310.10458233575025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16.344912885665952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16.344912885665952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735.00000000000011</v>
      </c>
      <c r="EK137" s="17">
        <f>EJ137*VLOOKUP('Données projet'!$B$15,Paramètres!$A$1:$I$89,3,0)*VLOOKUP('Données projet'!$B$15,Paramètres!$A$1:$I$89,5,0)</f>
        <v>343.98</v>
      </c>
      <c r="EL137" s="13">
        <f t="shared" si="153"/>
        <v>80.321681832084693</v>
      </c>
      <c r="EM137" s="20">
        <f t="shared" si="127"/>
        <v>738.9920958575475</v>
      </c>
      <c r="EN137" s="59">
        <f t="shared" si="128"/>
        <v>1032.3254291908809</v>
      </c>
      <c r="EO137" s="59">
        <f ca="1">AVERAGE(OFFSET($EN$3,0,0,'Données projet'!$E$15+1,1))-AVERAGE(OFFSET($H$3,0,0,'Données projet'!$E$15+1,1))</f>
        <v>342.49944586217674</v>
      </c>
      <c r="EP137" s="59">
        <f t="shared" si="154"/>
        <v>282.29766600872563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40.478781577278113</v>
      </c>
      <c r="EW137" s="21">
        <f>EXP(-LN(2)/25)*EW136+(1-EXP(-LN(2)/25))/(LN(2)/25)*Calculateur!ER137*Calculateur!ET137*VLOOKUP('Données projet'!$B$15,Paramètres!$A$1:$I$89,3,0)*0.475*44/12</f>
        <v>2.2420678984300584</v>
      </c>
      <c r="EX137" s="21">
        <f>EXP(-LN(2)/2)*EX136+(1-EXP(-LN(2)/2))/(LN(2)/2)*ER137*EU137*VLOOKUP('Données projet'!$B$15,Paramètres!$A$1:$I$89,3,0)*0.475*44/12</f>
        <v>1.8384069101845072E-17</v>
      </c>
      <c r="EY137" s="22">
        <f t="shared" si="129"/>
        <v>42.720849475708171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670.99999999999977</v>
      </c>
      <c r="FF137" s="17">
        <f>FE137*VLOOKUP('Données projet'!$B$16,Paramètres!$A$1:$I$89,3,0)*VLOOKUP('Données projet'!$B$16,Paramètres!$A$1:$I$89,5,0)</f>
        <v>314.02799999999991</v>
      </c>
      <c r="FG137" s="13">
        <f t="shared" si="155"/>
        <v>74.109403804428752</v>
      </c>
      <c r="FH137" s="20">
        <f t="shared" si="130"/>
        <v>676.00597829271317</v>
      </c>
      <c r="FI137" s="59">
        <f t="shared" si="131"/>
        <v>969.33931162604654</v>
      </c>
      <c r="FJ137" s="59">
        <f ca="1">AVERAGE(OFFSET($FI$3,0,0,'Données projet'!$E$16+1,1))-AVERAGE(OFFSET($H$3,0,0,'Données projet'!$E$16+1,1))</f>
        <v>304.29617570272939</v>
      </c>
      <c r="FK137" s="59">
        <f t="shared" si="156"/>
        <v>246.20695736161576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34.067548669768875</v>
      </c>
      <c r="FR137" s="21">
        <f>EXP(-LN(2)/25)*FR136+(1-EXP(-LN(2)/25))/(LN(2)/25)*Calculateur!FM137*Calculateur!FO137*VLOOKUP('Données projet'!$B$16,Paramètres!$A$1:$I$89,3,0)*0.475*44/12</f>
        <v>2.289297517082908</v>
      </c>
      <c r="FS137" s="21">
        <f>EXP(-LN(2)/2)*FS136+(1-EXP(-LN(2)/2))/(LN(2)/2)*FM137*FP137*VLOOKUP('Données projet'!$B$16,Paramètres!$A$1:$I$89,3,0)*0.475*44/12</f>
        <v>8.735663951425708E-16</v>
      </c>
      <c r="FT137" s="22">
        <f t="shared" si="132"/>
        <v>36.356846186851783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543.00000000000011</v>
      </c>
      <c r="GA137" s="17">
        <f>FZ137*VLOOKUP('Données projet'!$B$17,Paramètres!$A$1:$I$89,3,0)*VLOOKUP('Données projet'!$B$17,Paramètres!$A$1:$I$89,5,0)</f>
        <v>324.71400000000011</v>
      </c>
      <c r="GB137" s="13">
        <f t="shared" si="157"/>
        <v>76.333356682914101</v>
      </c>
      <c r="GC137" s="20">
        <f t="shared" si="133"/>
        <v>698.49081288940886</v>
      </c>
      <c r="GD137" s="59">
        <f t="shared" si="134"/>
        <v>991.82414622274223</v>
      </c>
      <c r="GE137" s="59">
        <f ca="1">AVERAGE(OFFSET($GD$3,0,0,'Données projet'!$E$17+1,1))-AVERAGE(OFFSET($H$3,0,0,'Données projet'!$E$17+1,1))</f>
        <v>333.16166938019586</v>
      </c>
      <c r="GF137" s="59">
        <f t="shared" si="158"/>
        <v>286.07945871455388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27.752244405387568</v>
      </c>
      <c r="GM137" s="21">
        <f>EXP(-LN(2)/25)*GM136+(1-EXP(-LN(2)/25))/(LN(2)/25)*Calculateur!GH137*Calculateur!GJ137*VLOOKUP('Données projet'!$B$17,Paramètres!$A$1:$I$89,3,0)*0.475*44/12</f>
        <v>1.8230956143799992</v>
      </c>
      <c r="GN137" s="21">
        <f>EXP(-LN(2)/2)*GN136+(1-EXP(-LN(2)/2))/(LN(2)/2)*GH137*GK137*VLOOKUP('Données projet'!$B$17,Paramètres!$A$1:$I$89,3,0)*0.475*44/12</f>
        <v>1.9732234169313716E-16</v>
      </c>
      <c r="GO137" s="21">
        <f t="shared" si="135"/>
        <v>29.575340019767566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477.9999999999996</v>
      </c>
      <c r="GV137" s="17">
        <f>GU137*VLOOKUP('Données projet'!$B$18,Paramètres!$A$1:$I$89,3,0)*VLOOKUP('Données projet'!$B$18,Paramètres!$A$1:$I$89,5,0)</f>
        <v>285.84399999999977</v>
      </c>
      <c r="GW137" s="13">
        <f t="shared" si="159"/>
        <v>68.200525419065656</v>
      </c>
      <c r="GX137" s="20">
        <f t="shared" si="136"/>
        <v>616.62754843820551</v>
      </c>
      <c r="GY137" s="59">
        <f t="shared" si="137"/>
        <v>909.96088177153888</v>
      </c>
      <c r="GZ137" s="59">
        <f ca="1">AVERAGE(OFFSET($GY$3,0,0,'Données projet'!$E$18+1,1))-AVERAGE(OFFSET($H$3,0,0,'Données projet'!$E$18+1,1))</f>
        <v>288.41846134875794</v>
      </c>
      <c r="HA137" s="59">
        <f t="shared" si="160"/>
        <v>248.93951719818972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24.647037892621992</v>
      </c>
      <c r="HH137" s="21">
        <f>EXP(-LN(2)/25)*HH136+(1-EXP(-LN(2)/25))/(LN(2)/25)*Calculateur!HC137*Calculateur!HE137*VLOOKUP('Données projet'!$B$18,Paramètres!$A$1:$I$89,3,0)*0.475*44/12</f>
        <v>1.562653383754284</v>
      </c>
      <c r="HI137" s="21">
        <f>EXP(-LN(2)/2)*HI136+(1-EXP(-LN(2)/2))/(LN(2)/2)*HC137*HF137*VLOOKUP('Données projet'!$B$18,Paramètres!$A$1:$I$89,3,0)*0.475*44/12</f>
        <v>1.0805747283195688E-16</v>
      </c>
      <c r="HJ137" s="22">
        <f t="shared" si="138"/>
        <v>26.209691276376276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267</v>
      </c>
      <c r="O138" s="13">
        <f>N138*VLOOKUP('Données projet'!$B$9,Paramètres!$A$1:$I$89,3,0)*VLOOKUP('Données projet'!$B$9,Paramètres!$A$1:$I$89,5,0)</f>
        <v>241.58159999999998</v>
      </c>
      <c r="P138" s="13">
        <f t="shared" si="141"/>
        <v>58.779689232021951</v>
      </c>
      <c r="Q138" s="20">
        <f t="shared" si="108"/>
        <v>523.12924541243819</v>
      </c>
      <c r="R138" s="59">
        <f t="shared" si="109"/>
        <v>816.46257874577145</v>
      </c>
      <c r="S138" s="59">
        <f ca="1">AVERAGE(OFFSET($R$3,0,0,'Données projet'!$E$9+1,1))-AVERAGE(OFFSET($H$3,0,0,'Données projet'!$E$9+1,1))</f>
        <v>269.64423257646359</v>
      </c>
      <c r="T138" s="59">
        <f t="shared" si="142"/>
        <v>161.0819079811821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50.86591103951897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50.86591103951897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401</v>
      </c>
      <c r="AJ138" s="13">
        <f>AI138*VLOOKUP('Données projet'!$B$10,Paramètres!$A$1:$I$89,3,0)*VLOOKUP('Données projet'!$B$10,Paramètres!$A$1:$I$89,5,0)</f>
        <v>250.22399999999999</v>
      </c>
      <c r="AK138" s="13">
        <f t="shared" si="143"/>
        <v>60.633904580527918</v>
      </c>
      <c r="AL138" s="20">
        <f t="shared" si="112"/>
        <v>541.41085047775289</v>
      </c>
      <c r="AM138" s="59">
        <f t="shared" si="113"/>
        <v>834.74418381108626</v>
      </c>
      <c r="AN138" s="59">
        <f ca="1">AVERAGE(OFFSET($AM$3,0,0,'Données projet'!$E$10+1,1))-AVERAGE(OFFSET($H$3,0,0,'Données projet'!$E$10+1,1))</f>
        <v>269.77739619445515</v>
      </c>
      <c r="AO138" s="59">
        <f t="shared" si="144"/>
        <v>347.56964743629885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17.339706355558008</v>
      </c>
      <c r="AV138" s="21">
        <f>EXP(-LN(2)/25)*AV137+(1-EXP(-LN(2)/25))/(LN(2)/25)*Calculateur!AQ138*Calculateur!AS138*VLOOKUP('Données projet'!$B$10,Paramètres!$A$1:$I$89,3,0)*0.475*44/12</f>
        <v>4.991638555622659</v>
      </c>
      <c r="AW138" s="21">
        <f>EXP(-LN(2)/2)*AW137+(1-EXP(-LN(2)/2))/(LN(2)/2)*AQ138*AT138*VLOOKUP('Données projet'!$B$10,Paramètres!$A$1:$I$89,3,0)*0.475*44/12</f>
        <v>3.8998499783150165E-18</v>
      </c>
      <c r="AX138" s="21">
        <f t="shared" si="114"/>
        <v>22.331344911180665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739.99999999999966</v>
      </c>
      <c r="BE138" s="13">
        <f>BD138*VLOOKUP('Données projet'!$B$11,Paramètres!$A$1:$I$89,3,0)*VLOOKUP('Données projet'!$B$11,Paramètres!$A$1:$I$89,5,0)</f>
        <v>413.65999999999985</v>
      </c>
      <c r="BF138" s="13">
        <f t="shared" si="145"/>
        <v>94.540585122244352</v>
      </c>
      <c r="BG138" s="20">
        <f t="shared" si="115"/>
        <v>885.11601908790863</v>
      </c>
      <c r="BH138" s="59">
        <f t="shared" si="116"/>
        <v>1178.4493524212419</v>
      </c>
      <c r="BI138" s="59">
        <f ca="1">AVERAGE(OFFSET($BH$3,0,0,'Données projet'!$E$11+1,1))-AVERAGE(OFFSET($H$3,0,0,'Données projet'!$E$11+1,1))</f>
        <v>490.96084572840579</v>
      </c>
      <c r="BJ138" s="59">
        <f t="shared" si="146"/>
        <v>597.91658789908263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27.963331800799182</v>
      </c>
      <c r="BQ138" s="21">
        <f>EXP(-LN(2)/25)*BQ137+(1-EXP(-LN(2)/25))/(LN(2)/25)*Calculateur!BL138*Calculateur!BN138*VLOOKUP('Données projet'!$B$11,Paramètres!$A$1:$I$89,3,0)*0.475*44/12</f>
        <v>3.1438657137528083</v>
      </c>
      <c r="BR138" s="21">
        <f>EXP(-LN(2)/2)*BR137+(1-EXP(-LN(2)/2))/(LN(2)/2)*BL138*BO138*VLOOKUP('Données projet'!$B$11,Paramètres!$A$1:$I$89,3,0)*0.475*44/12</f>
        <v>1.3353375203526795E-16</v>
      </c>
      <c r="BS138" s="22">
        <f t="shared" si="117"/>
        <v>31.107197514551991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1062.9999999999995</v>
      </c>
      <c r="BZ138" s="13">
        <f>BY138*VLOOKUP('Données projet'!$B$12,Paramètres!$A$1:$I$89,3,0)*VLOOKUP('Données projet'!$B$12,Paramètres!$A$1:$I$89,5,0)</f>
        <v>483.66499999999979</v>
      </c>
      <c r="CA138" s="13">
        <f t="shared" si="147"/>
        <v>108.54647574863124</v>
      </c>
      <c r="CB138" s="20">
        <f t="shared" si="118"/>
        <v>1031.4349869288658</v>
      </c>
      <c r="CC138" s="59">
        <f t="shared" si="119"/>
        <v>1324.768320262199</v>
      </c>
      <c r="CD138" s="59">
        <f ca="1">AVERAGE(OFFSET($CC$3,0,0,'Données projet'!$E$12+1,1))-AVERAGE(OFFSET($H$3,0,0,'Données projet'!$E$12+1,1))</f>
        <v>516.24288578650703</v>
      </c>
      <c r="CE138" s="59">
        <f t="shared" si="148"/>
        <v>423.99471649102406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40.482584150773306</v>
      </c>
      <c r="CL138" s="21">
        <f>EXP(-LN(2)/25)*CL137+(1-EXP(-LN(2)/25))/(LN(2)/25)*Calculateur!CG138*Calculateur!CI138*VLOOKUP('Données projet'!$B$12,Paramètres!$A$1:$I$89,3,0)*0.475*44/12</f>
        <v>4.6342781707459828</v>
      </c>
      <c r="CM138" s="21">
        <f>EXP(-LN(2)/2)*CM137+(1-EXP(-LN(2)/2))/(LN(2)/2)*CG138*CJ138*VLOOKUP('Données projet'!$B$12,Paramètres!$A$1:$I$89,3,0)*0.475*44/12</f>
        <v>2.2341750644603397E-18</v>
      </c>
      <c r="CN138" s="22">
        <f t="shared" si="120"/>
        <v>45.116862321519292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856.99999999999955</v>
      </c>
      <c r="CU138" s="17">
        <f>CT138*VLOOKUP('Données projet'!$B$13,Paramètres!$A$1:$I$89,3,0)*VLOOKUP('Données projet'!$B$13,Paramètres!$A$1:$I$89,5,0)</f>
        <v>389.93499999999977</v>
      </c>
      <c r="CV138" s="13">
        <f t="shared" si="149"/>
        <v>89.733124312965614</v>
      </c>
      <c r="CW138" s="20">
        <f t="shared" si="121"/>
        <v>835.42198317841473</v>
      </c>
      <c r="CX138" s="59">
        <f t="shared" si="122"/>
        <v>1128.7553165117481</v>
      </c>
      <c r="CY138" s="59">
        <f ca="1">AVERAGE(OFFSET($CX$3,0,0,'Données projet'!$E$13+1,1))-AVERAGE(OFFSET($H$3,0,0,'Données projet'!$E$13+1,1))</f>
        <v>404.52284278475219</v>
      </c>
      <c r="CZ138" s="59">
        <f t="shared" si="150"/>
        <v>325.2594475455378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32.274516836157964</v>
      </c>
      <c r="DG138" s="21">
        <f>EXP(-LN(2)/25)*DG137+(1-EXP(-LN(2)/25))/(LN(2)/25)*Calculateur!DB138*Calculateur!DD138*VLOOKUP('Données projet'!$B$13,Paramètres!$A$1:$I$89,3,0)*0.475*44/12</f>
        <v>2.5913333241644203</v>
      </c>
      <c r="DH138" s="21">
        <f>EXP(-LN(2)/2)*DH137+(1-EXP(-LN(2)/2))/(LN(2)/2)*DB138*DE138*VLOOKUP('Données projet'!$B$13,Paramètres!$A$1:$I$89,3,0)*0.475*44/12</f>
        <v>1.4913315194852799E-16</v>
      </c>
      <c r="DI138" s="22">
        <f t="shared" si="123"/>
        <v>34.865850160322381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266.99999999999983</v>
      </c>
      <c r="DP138" s="17">
        <f>DO138*VLOOKUP('Données projet'!$B$14,Paramètres!$A$1:$I$89,3,0)*VLOOKUP('Données projet'!$B$14,Paramètres!$A$1:$I$89,5,0)</f>
        <v>287.39879999999982</v>
      </c>
      <c r="DQ138" s="13">
        <f t="shared" si="151"/>
        <v>68.528206713592894</v>
      </c>
      <c r="DR138" s="20">
        <f t="shared" si="124"/>
        <v>619.90620335950723</v>
      </c>
      <c r="DS138" s="59">
        <f t="shared" si="125"/>
        <v>913.2395366928406</v>
      </c>
      <c r="DT138" s="59">
        <f ca="1">AVERAGE(OFFSET($DS$3,0,0,'Données projet'!$E$14+1,1))-AVERAGE(OFFSET($H$3,0,0,'Données projet'!$E$14+1,1))</f>
        <v>317.76403063971492</v>
      </c>
      <c r="DU138" s="59">
        <f t="shared" si="152"/>
        <v>310.10458233575025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16.024399113390505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16.024399113390505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735.00000000000011</v>
      </c>
      <c r="EK138" s="17">
        <f>EJ138*VLOOKUP('Données projet'!$B$15,Paramètres!$A$1:$I$89,3,0)*VLOOKUP('Données projet'!$B$15,Paramètres!$A$1:$I$89,5,0)</f>
        <v>343.98</v>
      </c>
      <c r="EL138" s="13">
        <f t="shared" si="153"/>
        <v>80.321681832084693</v>
      </c>
      <c r="EM138" s="20">
        <f t="shared" si="127"/>
        <v>738.9920958575475</v>
      </c>
      <c r="EN138" s="59">
        <f t="shared" si="128"/>
        <v>1032.3254291908809</v>
      </c>
      <c r="EO138" s="59">
        <f ca="1">AVERAGE(OFFSET($EN$3,0,0,'Données projet'!$E$15+1,1))-AVERAGE(OFFSET($H$3,0,0,'Données projet'!$E$15+1,1))</f>
        <v>342.49944586217674</v>
      </c>
      <c r="EP138" s="59">
        <f t="shared" si="154"/>
        <v>282.29766600872563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39.685017360166555</v>
      </c>
      <c r="EW138" s="21">
        <f>EXP(-LN(2)/25)*EW137+(1-EXP(-LN(2)/25))/(LN(2)/25)*Calculateur!ER138*Calculateur!ET138*VLOOKUP('Données projet'!$B$15,Paramètres!$A$1:$I$89,3,0)*0.475*44/12</f>
        <v>2.1807584338422621</v>
      </c>
      <c r="EX138" s="21">
        <f>EXP(-LN(2)/2)*EX137+(1-EXP(-LN(2)/2))/(LN(2)/2)*ER138*EU138*VLOOKUP('Données projet'!$B$15,Paramètres!$A$1:$I$89,3,0)*0.475*44/12</f>
        <v>1.2999499927716733E-17</v>
      </c>
      <c r="EY138" s="22">
        <f t="shared" si="129"/>
        <v>41.865775794008819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670.99999999999977</v>
      </c>
      <c r="FF138" s="17">
        <f>FE138*VLOOKUP('Données projet'!$B$16,Paramètres!$A$1:$I$89,3,0)*VLOOKUP('Données projet'!$B$16,Paramètres!$A$1:$I$89,5,0)</f>
        <v>314.02799999999991</v>
      </c>
      <c r="FG138" s="13">
        <f t="shared" si="155"/>
        <v>74.109403804428752</v>
      </c>
      <c r="FH138" s="20">
        <f t="shared" si="130"/>
        <v>676.00597829271317</v>
      </c>
      <c r="FI138" s="59">
        <f t="shared" si="131"/>
        <v>969.33931162604654</v>
      </c>
      <c r="FJ138" s="59">
        <f ca="1">AVERAGE(OFFSET($FI$3,0,0,'Données projet'!$E$16+1,1))-AVERAGE(OFFSET($H$3,0,0,'Données projet'!$E$16+1,1))</f>
        <v>304.29617570272939</v>
      </c>
      <c r="FK138" s="59">
        <f t="shared" si="156"/>
        <v>246.20695736161576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33.399504819507627</v>
      </c>
      <c r="FR138" s="21">
        <f>EXP(-LN(2)/25)*FR137+(1-EXP(-LN(2)/25))/(LN(2)/25)*Calculateur!FM138*Calculateur!FO138*VLOOKUP('Données projet'!$B$16,Paramètres!$A$1:$I$89,3,0)*0.475*44/12</f>
        <v>2.2266965560893515</v>
      </c>
      <c r="FS138" s="21">
        <f>EXP(-LN(2)/2)*FS137+(1-EXP(-LN(2)/2))/(LN(2)/2)*FM138*FP138*VLOOKUP('Données projet'!$B$16,Paramètres!$A$1:$I$89,3,0)*0.475*44/12</f>
        <v>6.17704721821999E-16</v>
      </c>
      <c r="FT138" s="22">
        <f t="shared" si="132"/>
        <v>35.626201375596978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543.00000000000011</v>
      </c>
      <c r="GA138" s="17">
        <f>FZ138*VLOOKUP('Données projet'!$B$17,Paramètres!$A$1:$I$89,3,0)*VLOOKUP('Données projet'!$B$17,Paramètres!$A$1:$I$89,5,0)</f>
        <v>324.71400000000011</v>
      </c>
      <c r="GB138" s="13">
        <f t="shared" si="157"/>
        <v>76.333356682914101</v>
      </c>
      <c r="GC138" s="20">
        <f t="shared" si="133"/>
        <v>698.49081288940886</v>
      </c>
      <c r="GD138" s="59">
        <f t="shared" si="134"/>
        <v>991.82414622274223</v>
      </c>
      <c r="GE138" s="59">
        <f ca="1">AVERAGE(OFFSET($GD$3,0,0,'Données projet'!$E$17+1,1))-AVERAGE(OFFSET($H$3,0,0,'Données projet'!$E$17+1,1))</f>
        <v>333.16166938019586</v>
      </c>
      <c r="GF138" s="59">
        <f t="shared" si="158"/>
        <v>286.07945871455388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27.208039819795584</v>
      </c>
      <c r="GM138" s="21">
        <f>EXP(-LN(2)/25)*GM137+(1-EXP(-LN(2)/25))/(LN(2)/25)*Calculateur!GH138*Calculateur!GJ138*VLOOKUP('Données projet'!$B$17,Paramètres!$A$1:$I$89,3,0)*0.475*44/12</f>
        <v>1.7732429689323466</v>
      </c>
      <c r="GN138" s="21">
        <f>EXP(-LN(2)/2)*GN137+(1-EXP(-LN(2)/2))/(LN(2)/2)*GH138*GK138*VLOOKUP('Données projet'!$B$17,Paramètres!$A$1:$I$89,3,0)*0.475*44/12</f>
        <v>1.395279658908263E-16</v>
      </c>
      <c r="GO138" s="21">
        <f t="shared" si="135"/>
        <v>28.981282788727931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477.9999999999996</v>
      </c>
      <c r="GV138" s="17">
        <f>GU138*VLOOKUP('Données projet'!$B$18,Paramètres!$A$1:$I$89,3,0)*VLOOKUP('Données projet'!$B$18,Paramètres!$A$1:$I$89,5,0)</f>
        <v>285.84399999999977</v>
      </c>
      <c r="GW138" s="13">
        <f t="shared" si="159"/>
        <v>68.200525419065656</v>
      </c>
      <c r="GX138" s="20">
        <f t="shared" si="136"/>
        <v>616.62754843820551</v>
      </c>
      <c r="GY138" s="59">
        <f t="shared" si="137"/>
        <v>909.96088177153888</v>
      </c>
      <c r="GZ138" s="59">
        <f ca="1">AVERAGE(OFFSET($GY$3,0,0,'Données projet'!$E$18+1,1))-AVERAGE(OFFSET($H$3,0,0,'Données projet'!$E$18+1,1))</f>
        <v>288.41846134875794</v>
      </c>
      <c r="HA138" s="59">
        <f t="shared" si="160"/>
        <v>248.93951719818972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24.163724512756382</v>
      </c>
      <c r="HH138" s="21">
        <f>EXP(-LN(2)/25)*HH137+(1-EXP(-LN(2)/25))/(LN(2)/25)*Calculateur!HC138*Calculateur!HE138*VLOOKUP('Données projet'!$B$18,Paramètres!$A$1:$I$89,3,0)*0.475*44/12</f>
        <v>1.5199225447991531</v>
      </c>
      <c r="HI138" s="21">
        <f>EXP(-LN(2)/2)*HI137+(1-EXP(-LN(2)/2))/(LN(2)/2)*HC138*HF138*VLOOKUP('Données projet'!$B$18,Paramètres!$A$1:$I$89,3,0)*0.475*44/12</f>
        <v>7.6408171797357846E-17</v>
      </c>
      <c r="HJ138" s="22">
        <f t="shared" si="138"/>
        <v>25.683647057555536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267</v>
      </c>
      <c r="O139" s="13">
        <f>N139*VLOOKUP('Données projet'!$B$9,Paramètres!$A$1:$I$89,3,0)*VLOOKUP('Données projet'!$B$9,Paramètres!$A$1:$I$89,5,0)</f>
        <v>241.58159999999998</v>
      </c>
      <c r="P139" s="13">
        <f t="shared" si="141"/>
        <v>58.779689232021951</v>
      </c>
      <c r="Q139" s="20">
        <f t="shared" si="108"/>
        <v>523.12924541243819</v>
      </c>
      <c r="R139" s="59">
        <f t="shared" si="109"/>
        <v>816.46257874577145</v>
      </c>
      <c r="S139" s="59">
        <f ca="1">AVERAGE(OFFSET($R$3,0,0,'Données projet'!$E$9+1,1))-AVERAGE(OFFSET($H$3,0,0,'Données projet'!$E$9+1,1))</f>
        <v>269.64423257646359</v>
      </c>
      <c r="T139" s="59">
        <f t="shared" si="142"/>
        <v>161.0819079811821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49.86846154917626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49.86846154917626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401</v>
      </c>
      <c r="AJ139" s="13">
        <f>AI139*VLOOKUP('Données projet'!$B$10,Paramètres!$A$1:$I$89,3,0)*VLOOKUP('Données projet'!$B$10,Paramètres!$A$1:$I$89,5,0)</f>
        <v>250.22399999999999</v>
      </c>
      <c r="AK139" s="13">
        <f t="shared" si="143"/>
        <v>60.633904580527918</v>
      </c>
      <c r="AL139" s="20">
        <f t="shared" si="112"/>
        <v>541.41085047775289</v>
      </c>
      <c r="AM139" s="59">
        <f t="shared" si="113"/>
        <v>834.74418381108626</v>
      </c>
      <c r="AN139" s="59">
        <f ca="1">AVERAGE(OFFSET($AM$3,0,0,'Données projet'!$E$10+1,1))-AVERAGE(OFFSET($H$3,0,0,'Données projet'!$E$10+1,1))</f>
        <v>269.77739619445515</v>
      </c>
      <c r="AO139" s="59">
        <f t="shared" si="144"/>
        <v>347.56964743629885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16.999685290102082</v>
      </c>
      <c r="AV139" s="21">
        <f>EXP(-LN(2)/25)*AV138+(1-EXP(-LN(2)/25))/(LN(2)/25)*Calculateur!AQ139*Calculateur!AS139*VLOOKUP('Données projet'!$B$10,Paramètres!$A$1:$I$89,3,0)*0.475*44/12</f>
        <v>4.8551419368202939</v>
      </c>
      <c r="AW139" s="21">
        <f>EXP(-LN(2)/2)*AW138+(1-EXP(-LN(2)/2))/(LN(2)/2)*AQ139*AT139*VLOOKUP('Données projet'!$B$10,Paramètres!$A$1:$I$89,3,0)*0.475*44/12</f>
        <v>2.7576103652767586E-18</v>
      </c>
      <c r="AX139" s="21">
        <f t="shared" si="114"/>
        <v>21.854827226922374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739.99999999999966</v>
      </c>
      <c r="BE139" s="13">
        <f>BD139*VLOOKUP('Données projet'!$B$11,Paramètres!$A$1:$I$89,3,0)*VLOOKUP('Données projet'!$B$11,Paramètres!$A$1:$I$89,5,0)</f>
        <v>413.65999999999985</v>
      </c>
      <c r="BF139" s="13">
        <f t="shared" si="145"/>
        <v>94.540585122244352</v>
      </c>
      <c r="BG139" s="20">
        <f t="shared" si="115"/>
        <v>885.11601908790863</v>
      </c>
      <c r="BH139" s="59">
        <f t="shared" si="116"/>
        <v>1178.4493524212419</v>
      </c>
      <c r="BI139" s="59">
        <f ca="1">AVERAGE(OFFSET($BH$3,0,0,'Données projet'!$E$11+1,1))-AVERAGE(OFFSET($H$3,0,0,'Données projet'!$E$11+1,1))</f>
        <v>490.96084572840579</v>
      </c>
      <c r="BJ139" s="59">
        <f t="shared" si="146"/>
        <v>597.91658789908263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27.414987920133772</v>
      </c>
      <c r="BQ139" s="21">
        <f>EXP(-LN(2)/25)*BQ138+(1-EXP(-LN(2)/25))/(LN(2)/25)*Calculateur!BL139*Calculateur!BN139*VLOOKUP('Données projet'!$B$11,Paramètres!$A$1:$I$89,3,0)*0.475*44/12</f>
        <v>3.0578965404815253</v>
      </c>
      <c r="BR139" s="21">
        <f>EXP(-LN(2)/2)*BR138+(1-EXP(-LN(2)/2))/(LN(2)/2)*BL139*BO139*VLOOKUP('Données projet'!$B$11,Paramètres!$A$1:$I$89,3,0)*0.475*44/12</f>
        <v>9.4422621581420913E-17</v>
      </c>
      <c r="BS139" s="22">
        <f t="shared" si="117"/>
        <v>30.472884460615298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1062.9999999999995</v>
      </c>
      <c r="BZ139" s="13">
        <f>BY139*VLOOKUP('Données projet'!$B$12,Paramètres!$A$1:$I$89,3,0)*VLOOKUP('Données projet'!$B$12,Paramètres!$A$1:$I$89,5,0)</f>
        <v>483.66499999999979</v>
      </c>
      <c r="CA139" s="13">
        <f t="shared" si="147"/>
        <v>108.54647574863124</v>
      </c>
      <c r="CB139" s="20">
        <f t="shared" si="118"/>
        <v>1031.4349869288658</v>
      </c>
      <c r="CC139" s="59">
        <f t="shared" si="119"/>
        <v>1324.768320262199</v>
      </c>
      <c r="CD139" s="59">
        <f ca="1">AVERAGE(OFFSET($CC$3,0,0,'Données projet'!$E$12+1,1))-AVERAGE(OFFSET($H$3,0,0,'Données projet'!$E$12+1,1))</f>
        <v>516.24288578650703</v>
      </c>
      <c r="CE139" s="59">
        <f t="shared" si="148"/>
        <v>423.99471649102406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39.688745367514848</v>
      </c>
      <c r="CL139" s="21">
        <f>EXP(-LN(2)/25)*CL138+(1-EXP(-LN(2)/25))/(LN(2)/25)*Calculateur!CG139*Calculateur!CI139*VLOOKUP('Données projet'!$B$12,Paramètres!$A$1:$I$89,3,0)*0.475*44/12</f>
        <v>4.5075535904608364</v>
      </c>
      <c r="CM139" s="21">
        <f>EXP(-LN(2)/2)*CM138+(1-EXP(-LN(2)/2))/(LN(2)/2)*CG139*CJ139*VLOOKUP('Données projet'!$B$12,Paramètres!$A$1:$I$89,3,0)*0.475*44/12</f>
        <v>1.5798003384377982E-18</v>
      </c>
      <c r="CN139" s="22">
        <f t="shared" si="120"/>
        <v>44.196298957975685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856.99999999999955</v>
      </c>
      <c r="CU139" s="17">
        <f>CT139*VLOOKUP('Données projet'!$B$13,Paramètres!$A$1:$I$89,3,0)*VLOOKUP('Données projet'!$B$13,Paramètres!$A$1:$I$89,5,0)</f>
        <v>389.93499999999977</v>
      </c>
      <c r="CV139" s="13">
        <f t="shared" si="149"/>
        <v>89.733124312965614</v>
      </c>
      <c r="CW139" s="20">
        <f t="shared" si="121"/>
        <v>835.42198317841473</v>
      </c>
      <c r="CX139" s="59">
        <f t="shared" si="122"/>
        <v>1128.7553165117481</v>
      </c>
      <c r="CY139" s="59">
        <f ca="1">AVERAGE(OFFSET($CX$3,0,0,'Données projet'!$E$13+1,1))-AVERAGE(OFFSET($H$3,0,0,'Données projet'!$E$13+1,1))</f>
        <v>404.52284278475219</v>
      </c>
      <c r="CZ139" s="59">
        <f t="shared" si="150"/>
        <v>325.2594475455378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31.641633246512395</v>
      </c>
      <c r="DG139" s="21">
        <f>EXP(-LN(2)/25)*DG138+(1-EXP(-LN(2)/25))/(LN(2)/25)*Calculateur!DB139*Calculateur!DD139*VLOOKUP('Données projet'!$B$13,Paramètres!$A$1:$I$89,3,0)*0.475*44/12</f>
        <v>2.5204731781428471</v>
      </c>
      <c r="DH139" s="21">
        <f>EXP(-LN(2)/2)*DH138+(1-EXP(-LN(2)/2))/(LN(2)/2)*DB139*DE139*VLOOKUP('Données projet'!$B$13,Paramètres!$A$1:$I$89,3,0)*0.475*44/12</f>
        <v>1.0545306304252793E-16</v>
      </c>
      <c r="DI139" s="22">
        <f t="shared" si="123"/>
        <v>34.162106424655242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266.99999999999983</v>
      </c>
      <c r="DP139" s="17">
        <f>DO139*VLOOKUP('Données projet'!$B$14,Paramètres!$A$1:$I$89,3,0)*VLOOKUP('Données projet'!$B$14,Paramètres!$A$1:$I$89,5,0)</f>
        <v>287.39879999999982</v>
      </c>
      <c r="DQ139" s="13">
        <f t="shared" si="151"/>
        <v>68.528206713592894</v>
      </c>
      <c r="DR139" s="20">
        <f t="shared" si="124"/>
        <v>619.90620335950723</v>
      </c>
      <c r="DS139" s="59">
        <f t="shared" si="125"/>
        <v>913.2395366928406</v>
      </c>
      <c r="DT139" s="59">
        <f ca="1">AVERAGE(OFFSET($DS$3,0,0,'Données projet'!$E$14+1,1))-AVERAGE(OFFSET($H$3,0,0,'Données projet'!$E$14+1,1))</f>
        <v>317.76403063971492</v>
      </c>
      <c r="DU139" s="59">
        <f t="shared" si="152"/>
        <v>310.10458233575025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15.710170420695283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15.710170420695283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735.00000000000011</v>
      </c>
      <c r="EK139" s="17">
        <f>EJ139*VLOOKUP('Données projet'!$B$15,Paramètres!$A$1:$I$89,3,0)*VLOOKUP('Données projet'!$B$15,Paramètres!$A$1:$I$89,5,0)</f>
        <v>343.98</v>
      </c>
      <c r="EL139" s="13">
        <f t="shared" si="153"/>
        <v>80.321681832084693</v>
      </c>
      <c r="EM139" s="20">
        <f t="shared" si="127"/>
        <v>738.9920958575475</v>
      </c>
      <c r="EN139" s="59">
        <f t="shared" si="128"/>
        <v>1032.3254291908809</v>
      </c>
      <c r="EO139" s="59">
        <f ca="1">AVERAGE(OFFSET($EN$3,0,0,'Données projet'!$E$15+1,1))-AVERAGE(OFFSET($H$3,0,0,'Données projet'!$E$15+1,1))</f>
        <v>342.49944586217674</v>
      </c>
      <c r="EP139" s="59">
        <f t="shared" si="154"/>
        <v>282.29766600872563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38.906818375204189</v>
      </c>
      <c r="EW139" s="21">
        <f>EXP(-LN(2)/25)*EW138+(1-EXP(-LN(2)/25))/(LN(2)/25)*Calculateur!ER139*Calculateur!ET139*VLOOKUP('Données projet'!$B$15,Paramètres!$A$1:$I$89,3,0)*0.475*44/12</f>
        <v>2.1211254797877435</v>
      </c>
      <c r="EX139" s="21">
        <f>EXP(-LN(2)/2)*EX138+(1-EXP(-LN(2)/2))/(LN(2)/2)*ER139*EU139*VLOOKUP('Données projet'!$B$15,Paramètres!$A$1:$I$89,3,0)*0.475*44/12</f>
        <v>9.1920345509225362E-18</v>
      </c>
      <c r="EY139" s="22">
        <f t="shared" si="129"/>
        <v>41.027943854991932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670.99999999999977</v>
      </c>
      <c r="FF139" s="17">
        <f>FE139*VLOOKUP('Données projet'!$B$16,Paramètres!$A$1:$I$89,3,0)*VLOOKUP('Données projet'!$B$16,Paramètres!$A$1:$I$89,5,0)</f>
        <v>314.02799999999991</v>
      </c>
      <c r="FG139" s="13">
        <f t="shared" si="155"/>
        <v>74.109403804428752</v>
      </c>
      <c r="FH139" s="20">
        <f t="shared" si="130"/>
        <v>676.00597829271317</v>
      </c>
      <c r="FI139" s="59">
        <f t="shared" si="131"/>
        <v>969.33931162604654</v>
      </c>
      <c r="FJ139" s="59">
        <f ca="1">AVERAGE(OFFSET($FI$3,0,0,'Données projet'!$E$16+1,1))-AVERAGE(OFFSET($H$3,0,0,'Données projet'!$E$16+1,1))</f>
        <v>304.29617570272939</v>
      </c>
      <c r="FK139" s="59">
        <f t="shared" si="156"/>
        <v>246.20695736161576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32.744560901683485</v>
      </c>
      <c r="FR139" s="21">
        <f>EXP(-LN(2)/25)*FR138+(1-EXP(-LN(2)/25))/(LN(2)/25)*Calculateur!FM139*Calculateur!FO139*VLOOKUP('Données projet'!$B$16,Paramètres!$A$1:$I$89,3,0)*0.475*44/12</f>
        <v>2.1658074216662055</v>
      </c>
      <c r="FS139" s="21">
        <f>EXP(-LN(2)/2)*FS138+(1-EXP(-LN(2)/2))/(LN(2)/2)*FM139*FP139*VLOOKUP('Données projet'!$B$16,Paramètres!$A$1:$I$89,3,0)*0.475*44/12</f>
        <v>4.367831975712855E-16</v>
      </c>
      <c r="FT139" s="22">
        <f t="shared" si="132"/>
        <v>34.910368323349694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543.00000000000011</v>
      </c>
      <c r="GA139" s="17">
        <f>FZ139*VLOOKUP('Données projet'!$B$17,Paramètres!$A$1:$I$89,3,0)*VLOOKUP('Données projet'!$B$17,Paramètres!$A$1:$I$89,5,0)</f>
        <v>324.71400000000011</v>
      </c>
      <c r="GB139" s="13">
        <f t="shared" si="157"/>
        <v>76.333356682914101</v>
      </c>
      <c r="GC139" s="20">
        <f t="shared" si="133"/>
        <v>698.49081288940886</v>
      </c>
      <c r="GD139" s="59">
        <f t="shared" si="134"/>
        <v>991.82414622274223</v>
      </c>
      <c r="GE139" s="59">
        <f ca="1">AVERAGE(OFFSET($GD$3,0,0,'Données projet'!$E$17+1,1))-AVERAGE(OFFSET($H$3,0,0,'Données projet'!$E$17+1,1))</f>
        <v>333.16166938019586</v>
      </c>
      <c r="GF139" s="59">
        <f t="shared" si="158"/>
        <v>286.07945871455388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26.674506754195036</v>
      </c>
      <c r="GM139" s="21">
        <f>EXP(-LN(2)/25)*GM138+(1-EXP(-LN(2)/25))/(LN(2)/25)*Calculateur!GH139*Calculateur!GJ139*VLOOKUP('Données projet'!$B$17,Paramètres!$A$1:$I$89,3,0)*0.475*44/12</f>
        <v>1.7247535466960966</v>
      </c>
      <c r="GN139" s="21">
        <f>EXP(-LN(2)/2)*GN138+(1-EXP(-LN(2)/2))/(LN(2)/2)*GH139*GK139*VLOOKUP('Données projet'!$B$17,Paramètres!$A$1:$I$89,3,0)*0.475*44/12</f>
        <v>9.8661170846568579E-17</v>
      </c>
      <c r="GO139" s="21">
        <f t="shared" si="135"/>
        <v>28.399260300891132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477.9999999999996</v>
      </c>
      <c r="GV139" s="17">
        <f>GU139*VLOOKUP('Données projet'!$B$18,Paramètres!$A$1:$I$89,3,0)*VLOOKUP('Données projet'!$B$18,Paramètres!$A$1:$I$89,5,0)</f>
        <v>285.84399999999977</v>
      </c>
      <c r="GW139" s="13">
        <f t="shared" si="159"/>
        <v>68.200525419065656</v>
      </c>
      <c r="GX139" s="20">
        <f t="shared" si="136"/>
        <v>616.62754843820551</v>
      </c>
      <c r="GY139" s="59">
        <f t="shared" si="137"/>
        <v>909.96088177153888</v>
      </c>
      <c r="GZ139" s="59">
        <f ca="1">AVERAGE(OFFSET($GY$3,0,0,'Données projet'!$E$18+1,1))-AVERAGE(OFFSET($H$3,0,0,'Données projet'!$E$18+1,1))</f>
        <v>288.41846134875794</v>
      </c>
      <c r="HA139" s="59">
        <f t="shared" si="160"/>
        <v>248.93951719818972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23.689888613477883</v>
      </c>
      <c r="HH139" s="21">
        <f>EXP(-LN(2)/25)*HH138+(1-EXP(-LN(2)/25))/(LN(2)/25)*Calculateur!HC139*Calculateur!HE139*VLOOKUP('Données projet'!$B$18,Paramètres!$A$1:$I$89,3,0)*0.475*44/12</f>
        <v>1.4783601828823674</v>
      </c>
      <c r="HI139" s="21">
        <f>EXP(-LN(2)/2)*HI138+(1-EXP(-LN(2)/2))/(LN(2)/2)*HC139*HF139*VLOOKUP('Données projet'!$B$18,Paramètres!$A$1:$I$89,3,0)*0.475*44/12</f>
        <v>5.4028736415978448E-17</v>
      </c>
      <c r="HJ139" s="22">
        <f t="shared" si="138"/>
        <v>25.168248796360253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267</v>
      </c>
      <c r="O140" s="13">
        <f>N140*VLOOKUP('Données projet'!$B$9,Paramètres!$A$1:$I$89,3,0)*VLOOKUP('Données projet'!$B$9,Paramètres!$A$1:$I$89,5,0)</f>
        <v>241.58159999999998</v>
      </c>
      <c r="P140" s="13">
        <f t="shared" si="141"/>
        <v>58.779689232021951</v>
      </c>
      <c r="Q140" s="20">
        <f t="shared" si="108"/>
        <v>523.12924541243819</v>
      </c>
      <c r="R140" s="59">
        <f t="shared" si="109"/>
        <v>816.46257874577145</v>
      </c>
      <c r="S140" s="59">
        <f ca="1">AVERAGE(OFFSET($R$3,0,0,'Données projet'!$E$9+1,1))-AVERAGE(OFFSET($H$3,0,0,'Données projet'!$E$9+1,1))</f>
        <v>269.64423257646359</v>
      </c>
      <c r="T140" s="59">
        <f t="shared" si="142"/>
        <v>161.0819079811821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48.890571434955056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48.890571434955056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401</v>
      </c>
      <c r="AJ140" s="13">
        <f>AI140*VLOOKUP('Données projet'!$B$10,Paramètres!$A$1:$I$89,3,0)*VLOOKUP('Données projet'!$B$10,Paramètres!$A$1:$I$89,5,0)</f>
        <v>250.22399999999999</v>
      </c>
      <c r="AK140" s="13">
        <f t="shared" si="143"/>
        <v>60.633904580527918</v>
      </c>
      <c r="AL140" s="20">
        <f t="shared" si="112"/>
        <v>541.41085047775289</v>
      </c>
      <c r="AM140" s="59">
        <f t="shared" si="113"/>
        <v>834.74418381108626</v>
      </c>
      <c r="AN140" s="59">
        <f ca="1">AVERAGE(OFFSET($AM$3,0,0,'Données projet'!$E$10+1,1))-AVERAGE(OFFSET($H$3,0,0,'Données projet'!$E$10+1,1))</f>
        <v>269.77739619445515</v>
      </c>
      <c r="AO140" s="59">
        <f t="shared" si="144"/>
        <v>347.56964743629885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16.666331830347374</v>
      </c>
      <c r="AV140" s="21">
        <f>EXP(-LN(2)/25)*AV139+(1-EXP(-LN(2)/25))/(LN(2)/25)*Calculateur!AQ140*Calculateur!AS140*VLOOKUP('Données projet'!$B$10,Paramètres!$A$1:$I$89,3,0)*0.475*44/12</f>
        <v>4.7223778252371247</v>
      </c>
      <c r="AW140" s="21">
        <f>EXP(-LN(2)/2)*AW139+(1-EXP(-LN(2)/2))/(LN(2)/2)*AQ140*AT140*VLOOKUP('Données projet'!$B$10,Paramètres!$A$1:$I$89,3,0)*0.475*44/12</f>
        <v>1.9499249891575083E-18</v>
      </c>
      <c r="AX140" s="21">
        <f t="shared" si="114"/>
        <v>21.388709655584499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739.99999999999966</v>
      </c>
      <c r="BE140" s="13">
        <f>BD140*VLOOKUP('Données projet'!$B$11,Paramètres!$A$1:$I$89,3,0)*VLOOKUP('Données projet'!$B$11,Paramètres!$A$1:$I$89,5,0)</f>
        <v>413.65999999999985</v>
      </c>
      <c r="BF140" s="13">
        <f t="shared" si="145"/>
        <v>94.540585122244352</v>
      </c>
      <c r="BG140" s="20">
        <f t="shared" si="115"/>
        <v>885.11601908790863</v>
      </c>
      <c r="BH140" s="59">
        <f t="shared" si="116"/>
        <v>1178.4493524212419</v>
      </c>
      <c r="BI140" s="59">
        <f ca="1">AVERAGE(OFFSET($BH$3,0,0,'Données projet'!$E$11+1,1))-AVERAGE(OFFSET($H$3,0,0,'Données projet'!$E$11+1,1))</f>
        <v>490.96084572840579</v>
      </c>
      <c r="BJ140" s="59">
        <f t="shared" si="146"/>
        <v>597.91658789908263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26.877396728511471</v>
      </c>
      <c r="BQ140" s="21">
        <f>EXP(-LN(2)/25)*BQ139+(1-EXP(-LN(2)/25))/(LN(2)/25)*Calculateur!BL140*Calculateur!BN140*VLOOKUP('Données projet'!$B$11,Paramètres!$A$1:$I$89,3,0)*0.475*44/12</f>
        <v>2.9742781987742677</v>
      </c>
      <c r="BR140" s="21">
        <f>EXP(-LN(2)/2)*BR139+(1-EXP(-LN(2)/2))/(LN(2)/2)*BL140*BO140*VLOOKUP('Données projet'!$B$11,Paramètres!$A$1:$I$89,3,0)*0.475*44/12</f>
        <v>6.6766876017633976E-17</v>
      </c>
      <c r="BS140" s="22">
        <f t="shared" si="117"/>
        <v>29.851674927285739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1062.9999999999995</v>
      </c>
      <c r="BZ140" s="13">
        <f>BY140*VLOOKUP('Données projet'!$B$12,Paramètres!$A$1:$I$89,3,0)*VLOOKUP('Données projet'!$B$12,Paramètres!$A$1:$I$89,5,0)</f>
        <v>483.66499999999979</v>
      </c>
      <c r="CA140" s="13">
        <f t="shared" si="147"/>
        <v>108.54647574863124</v>
      </c>
      <c r="CB140" s="20">
        <f t="shared" si="118"/>
        <v>1031.4349869288658</v>
      </c>
      <c r="CC140" s="59">
        <f t="shared" si="119"/>
        <v>1324.768320262199</v>
      </c>
      <c r="CD140" s="59">
        <f ca="1">AVERAGE(OFFSET($CC$3,0,0,'Données projet'!$E$12+1,1))-AVERAGE(OFFSET($H$3,0,0,'Données projet'!$E$12+1,1))</f>
        <v>516.24288578650703</v>
      </c>
      <c r="CE140" s="59">
        <f t="shared" si="148"/>
        <v>423.99471649102406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38.91047327860224</v>
      </c>
      <c r="CL140" s="21">
        <f>EXP(-LN(2)/25)*CL139+(1-EXP(-LN(2)/25))/(LN(2)/25)*Calculateur!CG140*Calculateur!CI140*VLOOKUP('Données projet'!$B$12,Paramètres!$A$1:$I$89,3,0)*0.475*44/12</f>
        <v>4.3842943004877437</v>
      </c>
      <c r="CM140" s="21">
        <f>EXP(-LN(2)/2)*CM139+(1-EXP(-LN(2)/2))/(LN(2)/2)*CG140*CJ140*VLOOKUP('Données projet'!$B$12,Paramètres!$A$1:$I$89,3,0)*0.475*44/12</f>
        <v>1.1170875322301699E-18</v>
      </c>
      <c r="CN140" s="22">
        <f t="shared" si="120"/>
        <v>43.294767579089985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856.99999999999955</v>
      </c>
      <c r="CU140" s="17">
        <f>CT140*VLOOKUP('Données projet'!$B$13,Paramètres!$A$1:$I$89,3,0)*VLOOKUP('Données projet'!$B$13,Paramètres!$A$1:$I$89,5,0)</f>
        <v>389.93499999999977</v>
      </c>
      <c r="CV140" s="13">
        <f t="shared" si="149"/>
        <v>89.733124312965614</v>
      </c>
      <c r="CW140" s="20">
        <f t="shared" si="121"/>
        <v>835.42198317841473</v>
      </c>
      <c r="CX140" s="59">
        <f t="shared" si="122"/>
        <v>1128.7553165117481</v>
      </c>
      <c r="CY140" s="59">
        <f ca="1">AVERAGE(OFFSET($CX$3,0,0,'Données projet'!$E$13+1,1))-AVERAGE(OFFSET($H$3,0,0,'Données projet'!$E$13+1,1))</f>
        <v>404.52284278475219</v>
      </c>
      <c r="CZ140" s="59">
        <f t="shared" si="150"/>
        <v>325.2594475455378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31.0211601180389</v>
      </c>
      <c r="DG140" s="21">
        <f>EXP(-LN(2)/25)*DG139+(1-EXP(-LN(2)/25))/(LN(2)/25)*Calculateur!DB140*Calculateur!DD140*VLOOKUP('Données projet'!$B$13,Paramètres!$A$1:$I$89,3,0)*0.475*44/12</f>
        <v>2.451550706540607</v>
      </c>
      <c r="DH140" s="21">
        <f>EXP(-LN(2)/2)*DH139+(1-EXP(-LN(2)/2))/(LN(2)/2)*DB140*DE140*VLOOKUP('Données projet'!$B$13,Paramètres!$A$1:$I$89,3,0)*0.475*44/12</f>
        <v>7.4566575974263997E-17</v>
      </c>
      <c r="DI140" s="22">
        <f t="shared" si="123"/>
        <v>33.472710824579508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266.99999999999983</v>
      </c>
      <c r="DP140" s="17">
        <f>DO140*VLOOKUP('Données projet'!$B$14,Paramètres!$A$1:$I$89,3,0)*VLOOKUP('Données projet'!$B$14,Paramètres!$A$1:$I$89,5,0)</f>
        <v>287.39879999999982</v>
      </c>
      <c r="DQ140" s="13">
        <f t="shared" si="151"/>
        <v>68.528206713592894</v>
      </c>
      <c r="DR140" s="20">
        <f t="shared" si="124"/>
        <v>619.90620335950723</v>
      </c>
      <c r="DS140" s="59">
        <f t="shared" si="125"/>
        <v>913.2395366928406</v>
      </c>
      <c r="DT140" s="59">
        <f ca="1">AVERAGE(OFFSET($DS$3,0,0,'Données projet'!$E$14+1,1))-AVERAGE(OFFSET($H$3,0,0,'Données projet'!$E$14+1,1))</f>
        <v>317.76403063971492</v>
      </c>
      <c r="DU140" s="59">
        <f t="shared" si="152"/>
        <v>310.10458233575025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15.402103561003235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15.402103561003235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735.00000000000011</v>
      </c>
      <c r="EK140" s="17">
        <f>EJ140*VLOOKUP('Données projet'!$B$15,Paramètres!$A$1:$I$89,3,0)*VLOOKUP('Données projet'!$B$15,Paramètres!$A$1:$I$89,5,0)</f>
        <v>343.98</v>
      </c>
      <c r="EL140" s="13">
        <f t="shared" si="153"/>
        <v>80.321681832084693</v>
      </c>
      <c r="EM140" s="20">
        <f t="shared" si="127"/>
        <v>738.9920958575475</v>
      </c>
      <c r="EN140" s="59">
        <f t="shared" si="128"/>
        <v>1032.3254291908809</v>
      </c>
      <c r="EO140" s="59">
        <f ca="1">AVERAGE(OFFSET($EN$3,0,0,'Données projet'!$E$15+1,1))-AVERAGE(OFFSET($H$3,0,0,'Données projet'!$E$15+1,1))</f>
        <v>342.49944586217674</v>
      </c>
      <c r="EP140" s="59">
        <f t="shared" si="154"/>
        <v>282.29766600872563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38.143879397682419</v>
      </c>
      <c r="EW140" s="21">
        <f>EXP(-LN(2)/25)*EW139+(1-EXP(-LN(2)/25))/(LN(2)/25)*Calculateur!ER140*Calculateur!ET140*VLOOKUP('Données projet'!$B$15,Paramètres!$A$1:$I$89,3,0)*0.475*44/12</f>
        <v>2.0631231919978066</v>
      </c>
      <c r="EX140" s="21">
        <f>EXP(-LN(2)/2)*EX139+(1-EXP(-LN(2)/2))/(LN(2)/2)*ER140*EU140*VLOOKUP('Données projet'!$B$15,Paramètres!$A$1:$I$89,3,0)*0.475*44/12</f>
        <v>6.4997499638583665E-18</v>
      </c>
      <c r="EY140" s="22">
        <f t="shared" si="129"/>
        <v>40.207002589680222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670.99999999999977</v>
      </c>
      <c r="FF140" s="17">
        <f>FE140*VLOOKUP('Données projet'!$B$16,Paramètres!$A$1:$I$89,3,0)*VLOOKUP('Données projet'!$B$16,Paramètres!$A$1:$I$89,5,0)</f>
        <v>314.02799999999991</v>
      </c>
      <c r="FG140" s="13">
        <f t="shared" si="155"/>
        <v>74.109403804428752</v>
      </c>
      <c r="FH140" s="20">
        <f t="shared" si="130"/>
        <v>676.00597829271317</v>
      </c>
      <c r="FI140" s="59">
        <f t="shared" si="131"/>
        <v>969.33931162604654</v>
      </c>
      <c r="FJ140" s="59">
        <f ca="1">AVERAGE(OFFSET($FI$3,0,0,'Données projet'!$E$16+1,1))-AVERAGE(OFFSET($H$3,0,0,'Données projet'!$E$16+1,1))</f>
        <v>304.29617570272939</v>
      </c>
      <c r="FK140" s="59">
        <f t="shared" si="156"/>
        <v>246.20695736161576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32.102460034611532</v>
      </c>
      <c r="FR140" s="21">
        <f>EXP(-LN(2)/25)*FR139+(1-EXP(-LN(2)/25))/(LN(2)/25)*Calculateur!FM140*Calculateur!FO140*VLOOKUP('Données projet'!$B$16,Paramètres!$A$1:$I$89,3,0)*0.475*44/12</f>
        <v>2.106583303825881</v>
      </c>
      <c r="FS140" s="21">
        <f>EXP(-LN(2)/2)*FS139+(1-EXP(-LN(2)/2))/(LN(2)/2)*FM140*FP140*VLOOKUP('Données projet'!$B$16,Paramètres!$A$1:$I$89,3,0)*0.475*44/12</f>
        <v>3.0885236091099955E-16</v>
      </c>
      <c r="FT140" s="22">
        <f t="shared" si="132"/>
        <v>34.209043338437411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543.00000000000011</v>
      </c>
      <c r="GA140" s="17">
        <f>FZ140*VLOOKUP('Données projet'!$B$17,Paramètres!$A$1:$I$89,3,0)*VLOOKUP('Données projet'!$B$17,Paramètres!$A$1:$I$89,5,0)</f>
        <v>324.71400000000011</v>
      </c>
      <c r="GB140" s="13">
        <f t="shared" si="157"/>
        <v>76.333356682914101</v>
      </c>
      <c r="GC140" s="20">
        <f t="shared" si="133"/>
        <v>698.49081288940886</v>
      </c>
      <c r="GD140" s="59">
        <f t="shared" si="134"/>
        <v>991.82414622274223</v>
      </c>
      <c r="GE140" s="59">
        <f ca="1">AVERAGE(OFFSET($GD$3,0,0,'Données projet'!$E$17+1,1))-AVERAGE(OFFSET($H$3,0,0,'Données projet'!$E$17+1,1))</f>
        <v>333.16166938019586</v>
      </c>
      <c r="GF140" s="59">
        <f t="shared" si="158"/>
        <v>286.07945871455388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26.151435946587878</v>
      </c>
      <c r="GM140" s="21">
        <f>EXP(-LN(2)/25)*GM139+(1-EXP(-LN(2)/25))/(LN(2)/25)*Calculateur!GH140*Calculateur!GJ140*VLOOKUP('Données projet'!$B$17,Paramètres!$A$1:$I$89,3,0)*0.475*44/12</f>
        <v>1.6775900702608448</v>
      </c>
      <c r="GN140" s="21">
        <f>EXP(-LN(2)/2)*GN139+(1-EXP(-LN(2)/2))/(LN(2)/2)*GH140*GK140*VLOOKUP('Données projet'!$B$17,Paramètres!$A$1:$I$89,3,0)*0.475*44/12</f>
        <v>6.9763982945413149E-17</v>
      </c>
      <c r="GO140" s="21">
        <f t="shared" si="135"/>
        <v>27.829026016848722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477.9999999999996</v>
      </c>
      <c r="GV140" s="17">
        <f>GU140*VLOOKUP('Données projet'!$B$18,Paramètres!$A$1:$I$89,3,0)*VLOOKUP('Données projet'!$B$18,Paramètres!$A$1:$I$89,5,0)</f>
        <v>285.84399999999977</v>
      </c>
      <c r="GW140" s="13">
        <f t="shared" si="159"/>
        <v>68.200525419065656</v>
      </c>
      <c r="GX140" s="20">
        <f t="shared" si="136"/>
        <v>616.62754843820551</v>
      </c>
      <c r="GY140" s="59">
        <f t="shared" si="137"/>
        <v>909.96088177153888</v>
      </c>
      <c r="GZ140" s="59">
        <f ca="1">AVERAGE(OFFSET($GY$3,0,0,'Données projet'!$E$18+1,1))-AVERAGE(OFFSET($H$3,0,0,'Données projet'!$E$18+1,1))</f>
        <v>288.41846134875794</v>
      </c>
      <c r="HA140" s="59">
        <f t="shared" si="160"/>
        <v>248.93951719818972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23.225344347172875</v>
      </c>
      <c r="HH140" s="21">
        <f>EXP(-LN(2)/25)*HH139+(1-EXP(-LN(2)/25))/(LN(2)/25)*Calculateur!HC140*Calculateur!HE140*VLOOKUP('Données projet'!$B$18,Paramètres!$A$1:$I$89,3,0)*0.475*44/12</f>
        <v>1.437934345937866</v>
      </c>
      <c r="HI140" s="21">
        <f>EXP(-LN(2)/2)*HI139+(1-EXP(-LN(2)/2))/(LN(2)/2)*HC140*HF140*VLOOKUP('Données projet'!$B$18,Paramètres!$A$1:$I$89,3,0)*0.475*44/12</f>
        <v>3.8204085898678929E-17</v>
      </c>
      <c r="HJ140" s="22">
        <f t="shared" si="138"/>
        <v>24.66327869311074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267</v>
      </c>
      <c r="O141" s="13">
        <f>N141*VLOOKUP('Données projet'!$B$9,Paramètres!$A$1:$I$89,3,0)*VLOOKUP('Données projet'!$B$9,Paramètres!$A$1:$I$89,5,0)</f>
        <v>241.58159999999998</v>
      </c>
      <c r="P141" s="13">
        <f t="shared" si="141"/>
        <v>58.779689232021951</v>
      </c>
      <c r="Q141" s="20">
        <f t="shared" si="108"/>
        <v>523.12924541243819</v>
      </c>
      <c r="R141" s="59">
        <f t="shared" si="109"/>
        <v>816.46257874577145</v>
      </c>
      <c r="S141" s="59">
        <f ca="1">AVERAGE(OFFSET($R$3,0,0,'Données projet'!$E$9+1,1))-AVERAGE(OFFSET($H$3,0,0,'Données projet'!$E$9+1,1))</f>
        <v>269.64423257646359</v>
      </c>
      <c r="T141" s="59">
        <f t="shared" si="142"/>
        <v>161.0819079811821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47.931857149419656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47.931857149419656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401</v>
      </c>
      <c r="AJ141" s="13">
        <f>AI141*VLOOKUP('Données projet'!$B$10,Paramètres!$A$1:$I$89,3,0)*VLOOKUP('Données projet'!$B$10,Paramètres!$A$1:$I$89,5,0)</f>
        <v>250.22399999999999</v>
      </c>
      <c r="AK141" s="13">
        <f t="shared" si="143"/>
        <v>60.633904580527918</v>
      </c>
      <c r="AL141" s="20">
        <f t="shared" si="112"/>
        <v>541.41085047775289</v>
      </c>
      <c r="AM141" s="59">
        <f t="shared" si="113"/>
        <v>834.74418381108626</v>
      </c>
      <c r="AN141" s="59">
        <f ca="1">AVERAGE(OFFSET($AM$3,0,0,'Données projet'!$E$10+1,1))-AVERAGE(OFFSET($H$3,0,0,'Données projet'!$E$10+1,1))</f>
        <v>269.77739619445515</v>
      </c>
      <c r="AO141" s="59">
        <f t="shared" si="144"/>
        <v>347.56964743629885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16.339515228612925</v>
      </c>
      <c r="AV141" s="21">
        <f>EXP(-LN(2)/25)*AV140+(1-EXP(-LN(2)/25))/(LN(2)/25)*Calculateur!AQ141*Calculateur!AS141*VLOOKUP('Données projet'!$B$10,Paramètres!$A$1:$I$89,3,0)*0.475*44/12</f>
        <v>4.5932441552669587</v>
      </c>
      <c r="AW141" s="21">
        <f>EXP(-LN(2)/2)*AW140+(1-EXP(-LN(2)/2))/(LN(2)/2)*AQ141*AT141*VLOOKUP('Données projet'!$B$10,Paramètres!$A$1:$I$89,3,0)*0.475*44/12</f>
        <v>1.3788051826383793E-18</v>
      </c>
      <c r="AX141" s="21">
        <f t="shared" si="114"/>
        <v>20.932759383879883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739.99999999999966</v>
      </c>
      <c r="BE141" s="13">
        <f>BD141*VLOOKUP('Données projet'!$B$11,Paramètres!$A$1:$I$89,3,0)*VLOOKUP('Données projet'!$B$11,Paramètres!$A$1:$I$89,5,0)</f>
        <v>413.65999999999985</v>
      </c>
      <c r="BF141" s="13">
        <f t="shared" si="145"/>
        <v>94.540585122244352</v>
      </c>
      <c r="BG141" s="20">
        <f t="shared" si="115"/>
        <v>885.11601908790863</v>
      </c>
      <c r="BH141" s="59">
        <f t="shared" si="116"/>
        <v>1178.4493524212419</v>
      </c>
      <c r="BI141" s="59">
        <f ca="1">AVERAGE(OFFSET($BH$3,0,0,'Données projet'!$E$11+1,1))-AVERAGE(OFFSET($H$3,0,0,'Données projet'!$E$11+1,1))</f>
        <v>490.96084572840579</v>
      </c>
      <c r="BJ141" s="59">
        <f t="shared" si="146"/>
        <v>597.91658789908263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26.350347372258632</v>
      </c>
      <c r="BQ141" s="21">
        <f>EXP(-LN(2)/25)*BQ140+(1-EXP(-LN(2)/25))/(LN(2)/25)*Calculateur!BL141*Calculateur!BN141*VLOOKUP('Données projet'!$B$11,Paramètres!$A$1:$I$89,3,0)*0.475*44/12</f>
        <v>2.8929464050182925</v>
      </c>
      <c r="BR141" s="21">
        <f>EXP(-LN(2)/2)*BR140+(1-EXP(-LN(2)/2))/(LN(2)/2)*BL141*BO141*VLOOKUP('Données projet'!$B$11,Paramètres!$A$1:$I$89,3,0)*0.475*44/12</f>
        <v>4.7211310790710456E-17</v>
      </c>
      <c r="BS141" s="22">
        <f t="shared" si="117"/>
        <v>29.243293777276925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1062.9999999999995</v>
      </c>
      <c r="BZ141" s="13">
        <f>BY141*VLOOKUP('Données projet'!$B$12,Paramètres!$A$1:$I$89,3,0)*VLOOKUP('Données projet'!$B$12,Paramètres!$A$1:$I$89,5,0)</f>
        <v>483.66499999999979</v>
      </c>
      <c r="CA141" s="13">
        <f t="shared" si="147"/>
        <v>108.54647574863124</v>
      </c>
      <c r="CB141" s="20">
        <f t="shared" si="118"/>
        <v>1031.4349869288658</v>
      </c>
      <c r="CC141" s="59">
        <f t="shared" si="119"/>
        <v>1324.768320262199</v>
      </c>
      <c r="CD141" s="59">
        <f ca="1">AVERAGE(OFFSET($CC$3,0,0,'Données projet'!$E$12+1,1))-AVERAGE(OFFSET($H$3,0,0,'Données projet'!$E$12+1,1))</f>
        <v>516.24288578650703</v>
      </c>
      <c r="CE141" s="59">
        <f t="shared" si="148"/>
        <v>423.99471649102406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38.147462630654104</v>
      </c>
      <c r="CL141" s="21">
        <f>EXP(-LN(2)/25)*CL140+(1-EXP(-LN(2)/25))/(LN(2)/25)*Calculateur!CG141*Calculateur!CI141*VLOOKUP('Données projet'!$B$12,Paramètres!$A$1:$I$89,3,0)*0.475*44/12</f>
        <v>4.2644055422808895</v>
      </c>
      <c r="CM141" s="21">
        <f>EXP(-LN(2)/2)*CM140+(1-EXP(-LN(2)/2))/(LN(2)/2)*CG141*CJ141*VLOOKUP('Données projet'!$B$12,Paramètres!$A$1:$I$89,3,0)*0.475*44/12</f>
        <v>7.8990016921889909E-19</v>
      </c>
      <c r="CN141" s="22">
        <f t="shared" si="120"/>
        <v>42.411868172934994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856.99999999999955</v>
      </c>
      <c r="CU141" s="17">
        <f>CT141*VLOOKUP('Données projet'!$B$13,Paramètres!$A$1:$I$89,3,0)*VLOOKUP('Données projet'!$B$13,Paramètres!$A$1:$I$89,5,0)</f>
        <v>389.93499999999977</v>
      </c>
      <c r="CV141" s="13">
        <f t="shared" si="149"/>
        <v>89.733124312965614</v>
      </c>
      <c r="CW141" s="20">
        <f t="shared" si="121"/>
        <v>835.42198317841473</v>
      </c>
      <c r="CX141" s="59">
        <f t="shared" si="122"/>
        <v>1128.7553165117481</v>
      </c>
      <c r="CY141" s="59">
        <f ca="1">AVERAGE(OFFSET($CX$3,0,0,'Données projet'!$E$13+1,1))-AVERAGE(OFFSET($H$3,0,0,'Données projet'!$E$13+1,1))</f>
        <v>404.52284278475219</v>
      </c>
      <c r="CZ141" s="59">
        <f t="shared" si="150"/>
        <v>325.2594475455378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30.412854089163531</v>
      </c>
      <c r="DG141" s="21">
        <f>EXP(-LN(2)/25)*DG140+(1-EXP(-LN(2)/25))/(LN(2)/25)*Calculateur!DB141*Calculateur!DD141*VLOOKUP('Données projet'!$B$13,Paramètres!$A$1:$I$89,3,0)*0.475*44/12</f>
        <v>2.3845129235488054</v>
      </c>
      <c r="DH141" s="21">
        <f>EXP(-LN(2)/2)*DH140+(1-EXP(-LN(2)/2))/(LN(2)/2)*DB141*DE141*VLOOKUP('Données projet'!$B$13,Paramètres!$A$1:$I$89,3,0)*0.475*44/12</f>
        <v>5.2726531521263964E-17</v>
      </c>
      <c r="DI141" s="22">
        <f t="shared" si="123"/>
        <v>32.797367012712336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266.99999999999983</v>
      </c>
      <c r="DP141" s="17">
        <f>DO141*VLOOKUP('Données projet'!$B$14,Paramètres!$A$1:$I$89,3,0)*VLOOKUP('Données projet'!$B$14,Paramètres!$A$1:$I$89,5,0)</f>
        <v>287.39879999999982</v>
      </c>
      <c r="DQ141" s="13">
        <f t="shared" si="151"/>
        <v>68.528206713592894</v>
      </c>
      <c r="DR141" s="20">
        <f t="shared" si="124"/>
        <v>619.90620335950723</v>
      </c>
      <c r="DS141" s="59">
        <f t="shared" si="125"/>
        <v>913.2395366928406</v>
      </c>
      <c r="DT141" s="59">
        <f ca="1">AVERAGE(OFFSET($DS$3,0,0,'Données projet'!$E$14+1,1))-AVERAGE(OFFSET($H$3,0,0,'Données projet'!$E$14+1,1))</f>
        <v>317.76403063971492</v>
      </c>
      <c r="DU141" s="59">
        <f t="shared" si="152"/>
        <v>310.10458233575025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15.100077704527518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15.100077704527518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735.00000000000011</v>
      </c>
      <c r="EK141" s="17">
        <f>EJ141*VLOOKUP('Données projet'!$B$15,Paramètres!$A$1:$I$89,3,0)*VLOOKUP('Données projet'!$B$15,Paramètres!$A$1:$I$89,5,0)</f>
        <v>343.98</v>
      </c>
      <c r="EL141" s="13">
        <f t="shared" si="153"/>
        <v>80.321681832084693</v>
      </c>
      <c r="EM141" s="20">
        <f t="shared" si="127"/>
        <v>738.9920958575475</v>
      </c>
      <c r="EN141" s="59">
        <f t="shared" si="128"/>
        <v>1032.3254291908809</v>
      </c>
      <c r="EO141" s="59">
        <f ca="1">AVERAGE(OFFSET($EN$3,0,0,'Données projet'!$E$15+1,1))-AVERAGE(OFFSET($H$3,0,0,'Données projet'!$E$15+1,1))</f>
        <v>342.49944586217674</v>
      </c>
      <c r="EP141" s="59">
        <f t="shared" si="154"/>
        <v>282.29766600872563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37.395901188163023</v>
      </c>
      <c r="EW141" s="21">
        <f>EXP(-LN(2)/25)*EW140+(1-EXP(-LN(2)/25))/(LN(2)/25)*Calculateur!ER141*Calculateur!ET141*VLOOKUP('Données projet'!$B$15,Paramètres!$A$1:$I$89,3,0)*0.475*44/12</f>
        <v>2.0067069798176931</v>
      </c>
      <c r="EX141" s="21">
        <f>EXP(-LN(2)/2)*EX140+(1-EXP(-LN(2)/2))/(LN(2)/2)*ER141*EU141*VLOOKUP('Données projet'!$B$15,Paramètres!$A$1:$I$89,3,0)*0.475*44/12</f>
        <v>4.5960172754612681E-18</v>
      </c>
      <c r="EY141" s="22">
        <f t="shared" si="129"/>
        <v>39.402608167980716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670.99999999999977</v>
      </c>
      <c r="FF141" s="17">
        <f>FE141*VLOOKUP('Données projet'!$B$16,Paramètres!$A$1:$I$89,3,0)*VLOOKUP('Données projet'!$B$16,Paramètres!$A$1:$I$89,5,0)</f>
        <v>314.02799999999991</v>
      </c>
      <c r="FG141" s="13">
        <f t="shared" si="155"/>
        <v>74.109403804428752</v>
      </c>
      <c r="FH141" s="20">
        <f t="shared" si="130"/>
        <v>676.00597829271317</v>
      </c>
      <c r="FI141" s="59">
        <f t="shared" si="131"/>
        <v>969.33931162604654</v>
      </c>
      <c r="FJ141" s="59">
        <f ca="1">AVERAGE(OFFSET($FI$3,0,0,'Données projet'!$E$16+1,1))-AVERAGE(OFFSET($H$3,0,0,'Données projet'!$E$16+1,1))</f>
        <v>304.29617570272939</v>
      </c>
      <c r="FK141" s="59">
        <f t="shared" si="156"/>
        <v>246.20695736161576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31.472950373900002</v>
      </c>
      <c r="FR141" s="21">
        <f>EXP(-LN(2)/25)*FR140+(1-EXP(-LN(2)/25))/(LN(2)/25)*Calculateur!FM141*Calculateur!FO141*VLOOKUP('Données projet'!$B$16,Paramètres!$A$1:$I$89,3,0)*0.475*44/12</f>
        <v>2.0489786726023609</v>
      </c>
      <c r="FS141" s="21">
        <f>EXP(-LN(2)/2)*FS140+(1-EXP(-LN(2)/2))/(LN(2)/2)*FM141*FP141*VLOOKUP('Données projet'!$B$16,Paramètres!$A$1:$I$89,3,0)*0.475*44/12</f>
        <v>2.1839159878564277E-16</v>
      </c>
      <c r="FT141" s="22">
        <f t="shared" si="132"/>
        <v>33.521929046502365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543.00000000000011</v>
      </c>
      <c r="GA141" s="17">
        <f>FZ141*VLOOKUP('Données projet'!$B$17,Paramètres!$A$1:$I$89,3,0)*VLOOKUP('Données projet'!$B$17,Paramètres!$A$1:$I$89,5,0)</f>
        <v>324.71400000000011</v>
      </c>
      <c r="GB141" s="13">
        <f t="shared" si="157"/>
        <v>76.333356682914101</v>
      </c>
      <c r="GC141" s="20">
        <f t="shared" si="133"/>
        <v>698.49081288940886</v>
      </c>
      <c r="GD141" s="59">
        <f t="shared" si="134"/>
        <v>991.82414622274223</v>
      </c>
      <c r="GE141" s="59">
        <f ca="1">AVERAGE(OFFSET($GD$3,0,0,'Données projet'!$E$17+1,1))-AVERAGE(OFFSET($H$3,0,0,'Données projet'!$E$17+1,1))</f>
        <v>333.16166938019586</v>
      </c>
      <c r="GF141" s="59">
        <f t="shared" si="158"/>
        <v>286.07945871455388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25.638622238476206</v>
      </c>
      <c r="GM141" s="21">
        <f>EXP(-LN(2)/25)*GM140+(1-EXP(-LN(2)/25))/(LN(2)/25)*Calculateur!GH141*Calculateur!GJ141*VLOOKUP('Données projet'!$B$17,Paramètres!$A$1:$I$89,3,0)*0.475*44/12</f>
        <v>1.6317162815689343</v>
      </c>
      <c r="GN141" s="21">
        <f>EXP(-LN(2)/2)*GN140+(1-EXP(-LN(2)/2))/(LN(2)/2)*GH141*GK141*VLOOKUP('Données projet'!$B$17,Paramètres!$A$1:$I$89,3,0)*0.475*44/12</f>
        <v>4.9330585423284289E-17</v>
      </c>
      <c r="GO141" s="21">
        <f t="shared" si="135"/>
        <v>27.27033852004514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477.9999999999996</v>
      </c>
      <c r="GV141" s="17">
        <f>GU141*VLOOKUP('Données projet'!$B$18,Paramètres!$A$1:$I$89,3,0)*VLOOKUP('Données projet'!$B$18,Paramètres!$A$1:$I$89,5,0)</f>
        <v>285.84399999999977</v>
      </c>
      <c r="GW141" s="13">
        <f t="shared" si="159"/>
        <v>68.200525419065656</v>
      </c>
      <c r="GX141" s="20">
        <f t="shared" si="136"/>
        <v>616.62754843820551</v>
      </c>
      <c r="GY141" s="59">
        <f t="shared" si="137"/>
        <v>909.96088177153888</v>
      </c>
      <c r="GZ141" s="59">
        <f ca="1">AVERAGE(OFFSET($GY$3,0,0,'Données projet'!$E$18+1,1))-AVERAGE(OFFSET($H$3,0,0,'Données projet'!$E$18+1,1))</f>
        <v>288.41846134875794</v>
      </c>
      <c r="HA141" s="59">
        <f t="shared" si="160"/>
        <v>248.93951719818972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22.769909510586086</v>
      </c>
      <c r="HH141" s="21">
        <f>EXP(-LN(2)/25)*HH140+(1-EXP(-LN(2)/25))/(LN(2)/25)*Calculateur!HC141*Calculateur!HE141*VLOOKUP('Données projet'!$B$18,Paramètres!$A$1:$I$89,3,0)*0.475*44/12</f>
        <v>1.3986139556305142</v>
      </c>
      <c r="HI141" s="21">
        <f>EXP(-LN(2)/2)*HI140+(1-EXP(-LN(2)/2))/(LN(2)/2)*HC141*HF141*VLOOKUP('Données projet'!$B$18,Paramètres!$A$1:$I$89,3,0)*0.475*44/12</f>
        <v>2.701436820798923E-17</v>
      </c>
      <c r="HJ141" s="22">
        <f t="shared" si="138"/>
        <v>24.168523466216598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267</v>
      </c>
      <c r="O142" s="13">
        <f>N142*VLOOKUP('Données projet'!$B$9,Paramètres!$A$1:$I$89,3,0)*VLOOKUP('Données projet'!$B$9,Paramètres!$A$1:$I$89,5,0)</f>
        <v>241.58159999999998</v>
      </c>
      <c r="P142" s="13">
        <f t="shared" si="141"/>
        <v>58.779689232021951</v>
      </c>
      <c r="Q142" s="20">
        <f t="shared" si="108"/>
        <v>523.12924541243819</v>
      </c>
      <c r="R142" s="59">
        <f t="shared" si="109"/>
        <v>816.46257874577145</v>
      </c>
      <c r="S142" s="59">
        <f ca="1">AVERAGE(OFFSET($R$3,0,0,'Données projet'!$E$9+1,1))-AVERAGE(OFFSET($H$3,0,0,'Données projet'!$E$9+1,1))</f>
        <v>269.64423257646359</v>
      </c>
      <c r="T142" s="59">
        <f t="shared" si="142"/>
        <v>161.0819079811821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46.991942666265629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46.991942666265629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401</v>
      </c>
      <c r="AJ142" s="13">
        <f>AI142*VLOOKUP('Données projet'!$B$10,Paramètres!$A$1:$I$89,3,0)*VLOOKUP('Données projet'!$B$10,Paramètres!$A$1:$I$89,5,0)</f>
        <v>250.22399999999999</v>
      </c>
      <c r="AK142" s="13">
        <f t="shared" si="143"/>
        <v>60.633904580527918</v>
      </c>
      <c r="AL142" s="20">
        <f t="shared" si="112"/>
        <v>541.41085047775289</v>
      </c>
      <c r="AM142" s="59">
        <f t="shared" si="113"/>
        <v>834.74418381108626</v>
      </c>
      <c r="AN142" s="59">
        <f ca="1">AVERAGE(OFFSET($AM$3,0,0,'Données projet'!$E$10+1,1))-AVERAGE(OFFSET($H$3,0,0,'Données projet'!$E$10+1,1))</f>
        <v>269.77739619445515</v>
      </c>
      <c r="AO142" s="59">
        <f t="shared" si="144"/>
        <v>347.56964743629885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16.019107301100043</v>
      </c>
      <c r="AV142" s="21">
        <f>EXP(-LN(2)/25)*AV141+(1-EXP(-LN(2)/25))/(LN(2)/25)*Calculateur!AQ142*Calculateur!AS142*VLOOKUP('Données projet'!$B$10,Paramètres!$A$1:$I$89,3,0)*0.475*44/12</f>
        <v>4.4676416522929721</v>
      </c>
      <c r="AW142" s="21">
        <f>EXP(-LN(2)/2)*AW141+(1-EXP(-LN(2)/2))/(LN(2)/2)*AQ142*AT142*VLOOKUP('Données projet'!$B$10,Paramètres!$A$1:$I$89,3,0)*0.475*44/12</f>
        <v>9.7496249457875413E-19</v>
      </c>
      <c r="AX142" s="21">
        <f t="shared" si="114"/>
        <v>20.486748953393015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739.99999999999966</v>
      </c>
      <c r="BE142" s="13">
        <f>BD142*VLOOKUP('Données projet'!$B$11,Paramètres!$A$1:$I$89,3,0)*VLOOKUP('Données projet'!$B$11,Paramètres!$A$1:$I$89,5,0)</f>
        <v>413.65999999999985</v>
      </c>
      <c r="BF142" s="13">
        <f t="shared" si="145"/>
        <v>94.540585122244352</v>
      </c>
      <c r="BG142" s="20">
        <f t="shared" si="115"/>
        <v>885.11601908790863</v>
      </c>
      <c r="BH142" s="59">
        <f t="shared" si="116"/>
        <v>1178.4493524212419</v>
      </c>
      <c r="BI142" s="59">
        <f ca="1">AVERAGE(OFFSET($BH$3,0,0,'Données projet'!$E$11+1,1))-AVERAGE(OFFSET($H$3,0,0,'Données projet'!$E$11+1,1))</f>
        <v>490.96084572840579</v>
      </c>
      <c r="BJ142" s="59">
        <f t="shared" si="146"/>
        <v>597.91658789908263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25.833633132413546</v>
      </c>
      <c r="BQ142" s="21">
        <f>EXP(-LN(2)/25)*BQ141+(1-EXP(-LN(2)/25))/(LN(2)/25)*Calculateur!BL142*Calculateur!BN142*VLOOKUP('Données projet'!$B$11,Paramètres!$A$1:$I$89,3,0)*0.475*44/12</f>
        <v>2.8138386334396279</v>
      </c>
      <c r="BR142" s="21">
        <f>EXP(-LN(2)/2)*BR141+(1-EXP(-LN(2)/2))/(LN(2)/2)*BL142*BO142*VLOOKUP('Données projet'!$B$11,Paramètres!$A$1:$I$89,3,0)*0.475*44/12</f>
        <v>3.3383438008816988E-17</v>
      </c>
      <c r="BS142" s="22">
        <f t="shared" si="117"/>
        <v>28.647471765853172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1062.9999999999995</v>
      </c>
      <c r="BZ142" s="13">
        <f>BY142*VLOOKUP('Données projet'!$B$12,Paramètres!$A$1:$I$89,3,0)*VLOOKUP('Données projet'!$B$12,Paramètres!$A$1:$I$89,5,0)</f>
        <v>483.66499999999979</v>
      </c>
      <c r="CA142" s="13">
        <f t="shared" si="147"/>
        <v>108.54647574863124</v>
      </c>
      <c r="CB142" s="20">
        <f t="shared" si="118"/>
        <v>1031.4349869288658</v>
      </c>
      <c r="CC142" s="59">
        <f t="shared" si="119"/>
        <v>1324.768320262199</v>
      </c>
      <c r="CD142" s="59">
        <f ca="1">AVERAGE(OFFSET($CC$3,0,0,'Données projet'!$E$12+1,1))-AVERAGE(OFFSET($H$3,0,0,'Données projet'!$E$12+1,1))</f>
        <v>516.24288578650703</v>
      </c>
      <c r="CE142" s="59">
        <f t="shared" si="148"/>
        <v>423.99471649102406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37.399414156121694</v>
      </c>
      <c r="CL142" s="21">
        <f>EXP(-LN(2)/25)*CL141+(1-EXP(-LN(2)/25))/(LN(2)/25)*Calculateur!CG142*Calculateur!CI142*VLOOKUP('Données projet'!$B$12,Paramètres!$A$1:$I$89,3,0)*0.475*44/12</f>
        <v>4.1477951484718778</v>
      </c>
      <c r="CM142" s="21">
        <f>EXP(-LN(2)/2)*CM141+(1-EXP(-LN(2)/2))/(LN(2)/2)*CG142*CJ142*VLOOKUP('Données projet'!$B$12,Paramètres!$A$1:$I$89,3,0)*0.475*44/12</f>
        <v>5.5854376611508493E-19</v>
      </c>
      <c r="CN142" s="22">
        <f t="shared" si="120"/>
        <v>41.547209304593572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856.99999999999955</v>
      </c>
      <c r="CU142" s="17">
        <f>CT142*VLOOKUP('Données projet'!$B$13,Paramètres!$A$1:$I$89,3,0)*VLOOKUP('Données projet'!$B$13,Paramètres!$A$1:$I$89,5,0)</f>
        <v>389.93499999999977</v>
      </c>
      <c r="CV142" s="13">
        <f t="shared" si="149"/>
        <v>89.733124312965614</v>
      </c>
      <c r="CW142" s="20">
        <f t="shared" si="121"/>
        <v>835.42198317841473</v>
      </c>
      <c r="CX142" s="59">
        <f t="shared" si="122"/>
        <v>1128.7553165117481</v>
      </c>
      <c r="CY142" s="59">
        <f ca="1">AVERAGE(OFFSET($CX$3,0,0,'Données projet'!$E$13+1,1))-AVERAGE(OFFSET($H$3,0,0,'Données projet'!$E$13+1,1))</f>
        <v>404.52284278475219</v>
      </c>
      <c r="CZ142" s="59">
        <f t="shared" si="150"/>
        <v>325.2594475455378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29.816476570484369</v>
      </c>
      <c r="DG142" s="21">
        <f>EXP(-LN(2)/25)*DG141+(1-EXP(-LN(2)/25))/(LN(2)/25)*Calculateur!DB142*Calculateur!DD142*VLOOKUP('Données projet'!$B$13,Paramètres!$A$1:$I$89,3,0)*0.475*44/12</f>
        <v>2.3193082922582784</v>
      </c>
      <c r="DH142" s="21">
        <f>EXP(-LN(2)/2)*DH141+(1-EXP(-LN(2)/2))/(LN(2)/2)*DB142*DE142*VLOOKUP('Données projet'!$B$13,Paramètres!$A$1:$I$89,3,0)*0.475*44/12</f>
        <v>3.7283287987131998E-17</v>
      </c>
      <c r="DI142" s="22">
        <f t="shared" si="123"/>
        <v>32.135784862742646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266.99999999999983</v>
      </c>
      <c r="DP142" s="17">
        <f>DO142*VLOOKUP('Données projet'!$B$14,Paramètres!$A$1:$I$89,3,0)*VLOOKUP('Données projet'!$B$14,Paramètres!$A$1:$I$89,5,0)</f>
        <v>287.39879999999982</v>
      </c>
      <c r="DQ142" s="13">
        <f t="shared" si="151"/>
        <v>68.528206713592894</v>
      </c>
      <c r="DR142" s="20">
        <f t="shared" si="124"/>
        <v>619.90620335950723</v>
      </c>
      <c r="DS142" s="59">
        <f t="shared" si="125"/>
        <v>913.2395366928406</v>
      </c>
      <c r="DT142" s="59">
        <f ca="1">AVERAGE(OFFSET($DS$3,0,0,'Données projet'!$E$14+1,1))-AVERAGE(OFFSET($H$3,0,0,'Données projet'!$E$14+1,1))</f>
        <v>317.76403063971492</v>
      </c>
      <c r="DU142" s="59">
        <f t="shared" si="152"/>
        <v>310.10458233575025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14.803974390879707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14.803974390879707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735.00000000000011</v>
      </c>
      <c r="EK142" s="17">
        <f>EJ142*VLOOKUP('Données projet'!$B$15,Paramètres!$A$1:$I$89,3,0)*VLOOKUP('Données projet'!$B$15,Paramètres!$A$1:$I$89,5,0)</f>
        <v>343.98</v>
      </c>
      <c r="EL142" s="13">
        <f t="shared" si="153"/>
        <v>80.321681832084693</v>
      </c>
      <c r="EM142" s="20">
        <f t="shared" si="127"/>
        <v>738.9920958575475</v>
      </c>
      <c r="EN142" s="59">
        <f t="shared" si="128"/>
        <v>1032.3254291908809</v>
      </c>
      <c r="EO142" s="59">
        <f ca="1">AVERAGE(OFFSET($EN$3,0,0,'Données projet'!$E$15+1,1))-AVERAGE(OFFSET($H$3,0,0,'Données projet'!$E$15+1,1))</f>
        <v>342.49944586217674</v>
      </c>
      <c r="EP142" s="59">
        <f t="shared" si="154"/>
        <v>282.29766600872563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36.662590375110646</v>
      </c>
      <c r="EW142" s="21">
        <f>EXP(-LN(2)/25)*EW141+(1-EXP(-LN(2)/25))/(LN(2)/25)*Calculateur!ER142*Calculateur!ET142*VLOOKUP('Données projet'!$B$15,Paramètres!$A$1:$I$89,3,0)*0.475*44/12</f>
        <v>1.9518334719264445</v>
      </c>
      <c r="EX142" s="21">
        <f>EXP(-LN(2)/2)*EX141+(1-EXP(-LN(2)/2))/(LN(2)/2)*ER142*EU142*VLOOKUP('Données projet'!$B$15,Paramètres!$A$1:$I$89,3,0)*0.475*44/12</f>
        <v>3.2498749819291833E-18</v>
      </c>
      <c r="EY142" s="22">
        <f t="shared" si="129"/>
        <v>38.614423847037088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670.99999999999977</v>
      </c>
      <c r="FF142" s="17">
        <f>FE142*VLOOKUP('Données projet'!$B$16,Paramètres!$A$1:$I$89,3,0)*VLOOKUP('Données projet'!$B$16,Paramètres!$A$1:$I$89,5,0)</f>
        <v>314.02799999999991</v>
      </c>
      <c r="FG142" s="13">
        <f t="shared" si="155"/>
        <v>74.109403804428752</v>
      </c>
      <c r="FH142" s="20">
        <f t="shared" si="130"/>
        <v>676.00597829271317</v>
      </c>
      <c r="FI142" s="59">
        <f t="shared" si="131"/>
        <v>969.33931162604654</v>
      </c>
      <c r="FJ142" s="59">
        <f ca="1">AVERAGE(OFFSET($FI$3,0,0,'Données projet'!$E$16+1,1))-AVERAGE(OFFSET($H$3,0,0,'Données projet'!$E$16+1,1))</f>
        <v>304.29617570272939</v>
      </c>
      <c r="FK142" s="59">
        <f t="shared" si="156"/>
        <v>246.20695736161576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30.855785013672044</v>
      </c>
      <c r="FR142" s="21">
        <f>EXP(-LN(2)/25)*FR141+(1-EXP(-LN(2)/25))/(LN(2)/25)*Calculateur!FM142*Calculateur!FO142*VLOOKUP('Données projet'!$B$16,Paramètres!$A$1:$I$89,3,0)*0.475*44/12</f>
        <v>1.9929492430489439</v>
      </c>
      <c r="FS142" s="21">
        <f>EXP(-LN(2)/2)*FS141+(1-EXP(-LN(2)/2))/(LN(2)/2)*FM142*FP142*VLOOKUP('Données projet'!$B$16,Paramètres!$A$1:$I$89,3,0)*0.475*44/12</f>
        <v>1.544261804554998E-16</v>
      </c>
      <c r="FT142" s="22">
        <f t="shared" si="132"/>
        <v>32.848734256720988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543.00000000000011</v>
      </c>
      <c r="GA142" s="17">
        <f>FZ142*VLOOKUP('Données projet'!$B$17,Paramètres!$A$1:$I$89,3,0)*VLOOKUP('Données projet'!$B$17,Paramètres!$A$1:$I$89,5,0)</f>
        <v>324.71400000000011</v>
      </c>
      <c r="GB142" s="13">
        <f t="shared" si="157"/>
        <v>76.333356682914101</v>
      </c>
      <c r="GC142" s="20">
        <f t="shared" si="133"/>
        <v>698.49081288940886</v>
      </c>
      <c r="GD142" s="59">
        <f t="shared" si="134"/>
        <v>991.82414622274223</v>
      </c>
      <c r="GE142" s="59">
        <f ca="1">AVERAGE(OFFSET($GD$3,0,0,'Données projet'!$E$17+1,1))-AVERAGE(OFFSET($H$3,0,0,'Données projet'!$E$17+1,1))</f>
        <v>333.16166938019586</v>
      </c>
      <c r="GF142" s="59">
        <f t="shared" si="158"/>
        <v>286.07945871455388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25.135864494395125</v>
      </c>
      <c r="GM142" s="21">
        <f>EXP(-LN(2)/25)*GM141+(1-EXP(-LN(2)/25))/(LN(2)/25)*Calculateur!GH142*Calculateur!GJ142*VLOOKUP('Données projet'!$B$17,Paramètres!$A$1:$I$89,3,0)*0.475*44/12</f>
        <v>1.5870969140412019</v>
      </c>
      <c r="GN142" s="21">
        <f>EXP(-LN(2)/2)*GN141+(1-EXP(-LN(2)/2))/(LN(2)/2)*GH142*GK142*VLOOKUP('Données projet'!$B$17,Paramètres!$A$1:$I$89,3,0)*0.475*44/12</f>
        <v>3.4881991472706574E-17</v>
      </c>
      <c r="GO142" s="21">
        <f t="shared" si="135"/>
        <v>26.722961408436326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477.9999999999996</v>
      </c>
      <c r="GV142" s="17">
        <f>GU142*VLOOKUP('Données projet'!$B$18,Paramètres!$A$1:$I$89,3,0)*VLOOKUP('Données projet'!$B$18,Paramètres!$A$1:$I$89,5,0)</f>
        <v>285.84399999999977</v>
      </c>
      <c r="GW142" s="13">
        <f t="shared" si="159"/>
        <v>68.200525419065656</v>
      </c>
      <c r="GX142" s="20">
        <f t="shared" si="136"/>
        <v>616.62754843820551</v>
      </c>
      <c r="GY142" s="59">
        <f t="shared" si="137"/>
        <v>909.96088177153888</v>
      </c>
      <c r="GZ142" s="59">
        <f ca="1">AVERAGE(OFFSET($GY$3,0,0,'Données projet'!$E$18+1,1))-AVERAGE(OFFSET($H$3,0,0,'Données projet'!$E$18+1,1))</f>
        <v>288.41846134875794</v>
      </c>
      <c r="HA142" s="59">
        <f t="shared" si="160"/>
        <v>248.93951719818972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22.323405473356942</v>
      </c>
      <c r="HH142" s="21">
        <f>EXP(-LN(2)/25)*HH141+(1-EXP(-LN(2)/25))/(LN(2)/25)*Calculateur!HC142*Calculateur!HE142*VLOOKUP('Données projet'!$B$18,Paramètres!$A$1:$I$89,3,0)*0.475*44/12</f>
        <v>1.3603687834638865</v>
      </c>
      <c r="HI142" s="21">
        <f>EXP(-LN(2)/2)*HI141+(1-EXP(-LN(2)/2))/(LN(2)/2)*HC142*HF142*VLOOKUP('Données projet'!$B$18,Paramètres!$A$1:$I$89,3,0)*0.475*44/12</f>
        <v>1.9102042949339468E-17</v>
      </c>
      <c r="HJ142" s="22">
        <f t="shared" si="138"/>
        <v>23.683774256820829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267</v>
      </c>
      <c r="O143" s="13">
        <f>N143*VLOOKUP('Données projet'!$B$9,Paramètres!$A$1:$I$89,3,0)*VLOOKUP('Données projet'!$B$9,Paramètres!$A$1:$I$89,5,0)</f>
        <v>241.58159999999998</v>
      </c>
      <c r="P143" s="13">
        <f t="shared" si="141"/>
        <v>58.779689232021951</v>
      </c>
      <c r="Q143" s="20">
        <f t="shared" si="108"/>
        <v>523.12924541243819</v>
      </c>
      <c r="R143" s="59">
        <f t="shared" si="109"/>
        <v>816.46257874577145</v>
      </c>
      <c r="S143" s="59">
        <f ca="1">AVERAGE(OFFSET($R$3,0,0,'Données projet'!$E$9+1,1))-AVERAGE(OFFSET($H$3,0,0,'Données projet'!$E$9+1,1))</f>
        <v>269.64423257646359</v>
      </c>
      <c r="T143" s="59">
        <f t="shared" si="142"/>
        <v>161.0819079811821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46.070459332835021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46.070459332835021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401</v>
      </c>
      <c r="AJ143" s="13">
        <f>AI143*VLOOKUP('Données projet'!$B$10,Paramètres!$A$1:$I$89,3,0)*VLOOKUP('Données projet'!$B$10,Paramètres!$A$1:$I$89,5,0)</f>
        <v>250.22399999999999</v>
      </c>
      <c r="AK143" s="13">
        <f t="shared" si="143"/>
        <v>60.633904580527918</v>
      </c>
      <c r="AL143" s="20">
        <f t="shared" si="112"/>
        <v>541.41085047775289</v>
      </c>
      <c r="AM143" s="59">
        <f t="shared" si="113"/>
        <v>834.74418381108626</v>
      </c>
      <c r="AN143" s="59">
        <f ca="1">AVERAGE(OFFSET($AM$3,0,0,'Données projet'!$E$10+1,1))-AVERAGE(OFFSET($H$3,0,0,'Données projet'!$E$10+1,1))</f>
        <v>269.77739619445515</v>
      </c>
      <c r="AO143" s="59">
        <f t="shared" si="144"/>
        <v>347.56964743629885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15.704982377616149</v>
      </c>
      <c r="AV143" s="21">
        <f>EXP(-LN(2)/25)*AV142+(1-EXP(-LN(2)/25))/(LN(2)/25)*Calculateur!AQ143*Calculateur!AS143*VLOOKUP('Données projet'!$B$10,Paramètres!$A$1:$I$89,3,0)*0.475*44/12</f>
        <v>4.3454737563679569</v>
      </c>
      <c r="AW143" s="21">
        <f>EXP(-LN(2)/2)*AW142+(1-EXP(-LN(2)/2))/(LN(2)/2)*AQ143*AT143*VLOOKUP('Données projet'!$B$10,Paramètres!$A$1:$I$89,3,0)*0.475*44/12</f>
        <v>6.8940259131918964E-19</v>
      </c>
      <c r="AX143" s="21">
        <f t="shared" si="114"/>
        <v>20.050456133984106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739.99999999999966</v>
      </c>
      <c r="BE143" s="13">
        <f>BD143*VLOOKUP('Données projet'!$B$11,Paramètres!$A$1:$I$89,3,0)*VLOOKUP('Données projet'!$B$11,Paramètres!$A$1:$I$89,5,0)</f>
        <v>413.65999999999985</v>
      </c>
      <c r="BF143" s="13">
        <f t="shared" si="145"/>
        <v>94.540585122244352</v>
      </c>
      <c r="BG143" s="20">
        <f t="shared" si="115"/>
        <v>885.11601908790863</v>
      </c>
      <c r="BH143" s="59">
        <f t="shared" si="116"/>
        <v>1178.4493524212419</v>
      </c>
      <c r="BI143" s="59">
        <f ca="1">AVERAGE(OFFSET($BH$3,0,0,'Données projet'!$E$11+1,1))-AVERAGE(OFFSET($H$3,0,0,'Données projet'!$E$11+1,1))</f>
        <v>490.96084572840579</v>
      </c>
      <c r="BJ143" s="59">
        <f t="shared" si="146"/>
        <v>597.91658789908263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25.327051343647256</v>
      </c>
      <c r="BQ143" s="21">
        <f>EXP(-LN(2)/25)*BQ142+(1-EXP(-LN(2)/25))/(LN(2)/25)*Calculateur!BL143*Calculateur!BN143*VLOOKUP('Données projet'!$B$11,Paramètres!$A$1:$I$89,3,0)*0.475*44/12</f>
        <v>2.7368940680348786</v>
      </c>
      <c r="BR143" s="21">
        <f>EXP(-LN(2)/2)*BR142+(1-EXP(-LN(2)/2))/(LN(2)/2)*BL143*BO143*VLOOKUP('Données projet'!$B$11,Paramètres!$A$1:$I$89,3,0)*0.475*44/12</f>
        <v>2.3605655395355228E-17</v>
      </c>
      <c r="BS143" s="22">
        <f t="shared" si="117"/>
        <v>28.063945411682134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1062.9999999999995</v>
      </c>
      <c r="BZ143" s="13">
        <f>BY143*VLOOKUP('Données projet'!$B$12,Paramètres!$A$1:$I$89,3,0)*VLOOKUP('Données projet'!$B$12,Paramètres!$A$1:$I$89,5,0)</f>
        <v>483.66499999999979</v>
      </c>
      <c r="CA143" s="13">
        <f t="shared" si="147"/>
        <v>108.54647574863124</v>
      </c>
      <c r="CB143" s="20">
        <f t="shared" si="118"/>
        <v>1031.4349869288658</v>
      </c>
      <c r="CC143" s="59">
        <f t="shared" si="119"/>
        <v>1324.768320262199</v>
      </c>
      <c r="CD143" s="59">
        <f ca="1">AVERAGE(OFFSET($CC$3,0,0,'Données projet'!$E$12+1,1))-AVERAGE(OFFSET($H$3,0,0,'Données projet'!$E$12+1,1))</f>
        <v>516.24288578650703</v>
      </c>
      <c r="CE143" s="59">
        <f t="shared" si="148"/>
        <v>423.99471649102406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36.666034455910342</v>
      </c>
      <c r="CL143" s="21">
        <f>EXP(-LN(2)/25)*CL142+(1-EXP(-LN(2)/25))/(LN(2)/25)*Calculateur!CG143*Calculateur!CI143*VLOOKUP('Données projet'!$B$12,Paramètres!$A$1:$I$89,3,0)*0.475*44/12</f>
        <v>4.0343734720138471</v>
      </c>
      <c r="CM143" s="21">
        <f>EXP(-LN(2)/2)*CM142+(1-EXP(-LN(2)/2))/(LN(2)/2)*CG143*CJ143*VLOOKUP('Données projet'!$B$12,Paramètres!$A$1:$I$89,3,0)*0.475*44/12</f>
        <v>3.9495008460944955E-19</v>
      </c>
      <c r="CN143" s="22">
        <f t="shared" si="120"/>
        <v>40.700407927924189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856.99999999999955</v>
      </c>
      <c r="CU143" s="17">
        <f>CT143*VLOOKUP('Données projet'!$B$13,Paramètres!$A$1:$I$89,3,0)*VLOOKUP('Données projet'!$B$13,Paramètres!$A$1:$I$89,5,0)</f>
        <v>389.93499999999977</v>
      </c>
      <c r="CV143" s="13">
        <f t="shared" si="149"/>
        <v>89.733124312965614</v>
      </c>
      <c r="CW143" s="20">
        <f t="shared" si="121"/>
        <v>835.42198317841473</v>
      </c>
      <c r="CX143" s="59">
        <f t="shared" si="122"/>
        <v>1128.7553165117481</v>
      </c>
      <c r="CY143" s="59">
        <f ca="1">AVERAGE(OFFSET($CX$3,0,0,'Données projet'!$E$13+1,1))-AVERAGE(OFFSET($H$3,0,0,'Données projet'!$E$13+1,1))</f>
        <v>404.52284278475219</v>
      </c>
      <c r="CZ143" s="59">
        <f t="shared" si="150"/>
        <v>325.2594475455378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29.231793651192135</v>
      </c>
      <c r="DG143" s="21">
        <f>EXP(-LN(2)/25)*DG142+(1-EXP(-LN(2)/25))/(LN(2)/25)*Calculateur!DB143*Calculateur!DD143*VLOOKUP('Données projet'!$B$13,Paramètres!$A$1:$I$89,3,0)*0.475*44/12</f>
        <v>2.2558866850393535</v>
      </c>
      <c r="DH143" s="21">
        <f>EXP(-LN(2)/2)*DH142+(1-EXP(-LN(2)/2))/(LN(2)/2)*DB143*DE143*VLOOKUP('Données projet'!$B$13,Paramètres!$A$1:$I$89,3,0)*0.475*44/12</f>
        <v>2.6363265760631982E-17</v>
      </c>
      <c r="DI143" s="22">
        <f t="shared" si="123"/>
        <v>31.487680336231488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266.99999999999983</v>
      </c>
      <c r="DP143" s="17">
        <f>DO143*VLOOKUP('Données projet'!$B$14,Paramètres!$A$1:$I$89,3,0)*VLOOKUP('Données projet'!$B$14,Paramètres!$A$1:$I$89,5,0)</f>
        <v>287.39879999999982</v>
      </c>
      <c r="DQ143" s="13">
        <f t="shared" si="151"/>
        <v>68.528206713592894</v>
      </c>
      <c r="DR143" s="20">
        <f t="shared" si="124"/>
        <v>619.90620335950723</v>
      </c>
      <c r="DS143" s="59">
        <f t="shared" si="125"/>
        <v>913.2395366928406</v>
      </c>
      <c r="DT143" s="59">
        <f ca="1">AVERAGE(OFFSET($DS$3,0,0,'Données projet'!$E$14+1,1))-AVERAGE(OFFSET($H$3,0,0,'Données projet'!$E$14+1,1))</f>
        <v>317.76403063971492</v>
      </c>
      <c r="DU143" s="59">
        <f t="shared" si="152"/>
        <v>310.10458233575025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14.513677482607342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14.513677482607342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735.00000000000011</v>
      </c>
      <c r="EK143" s="17">
        <f>EJ143*VLOOKUP('Données projet'!$B$15,Paramètres!$A$1:$I$89,3,0)*VLOOKUP('Données projet'!$B$15,Paramètres!$A$1:$I$89,5,0)</f>
        <v>343.98</v>
      </c>
      <c r="EL143" s="13">
        <f t="shared" si="153"/>
        <v>80.321681832084693</v>
      </c>
      <c r="EM143" s="20">
        <f t="shared" si="127"/>
        <v>738.9920958575475</v>
      </c>
      <c r="EN143" s="59">
        <f t="shared" si="128"/>
        <v>1032.3254291908809</v>
      </c>
      <c r="EO143" s="59">
        <f ca="1">AVERAGE(OFFSET($EN$3,0,0,'Données projet'!$E$15+1,1))-AVERAGE(OFFSET($H$3,0,0,'Données projet'!$E$15+1,1))</f>
        <v>342.49944586217674</v>
      </c>
      <c r="EP143" s="59">
        <f t="shared" si="154"/>
        <v>282.29766600872563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35.943659339826795</v>
      </c>
      <c r="EW143" s="21">
        <f>EXP(-LN(2)/25)*EW142+(1-EXP(-LN(2)/25))/(LN(2)/25)*Calculateur!ER143*Calculateur!ET143*VLOOKUP('Données projet'!$B$15,Paramètres!$A$1:$I$89,3,0)*0.475*44/12</f>
        <v>1.8984604829941545</v>
      </c>
      <c r="EX143" s="21">
        <f>EXP(-LN(2)/2)*EX142+(1-EXP(-LN(2)/2))/(LN(2)/2)*ER143*EU143*VLOOKUP('Données projet'!$B$15,Paramètres!$A$1:$I$89,3,0)*0.475*44/12</f>
        <v>2.2980086377306341E-18</v>
      </c>
      <c r="EY143" s="22">
        <f t="shared" si="129"/>
        <v>37.842119822820948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670.99999999999977</v>
      </c>
      <c r="FF143" s="17">
        <f>FE143*VLOOKUP('Données projet'!$B$16,Paramètres!$A$1:$I$89,3,0)*VLOOKUP('Données projet'!$B$16,Paramètres!$A$1:$I$89,5,0)</f>
        <v>314.02799999999991</v>
      </c>
      <c r="FG143" s="13">
        <f t="shared" si="155"/>
        <v>74.109403804428752</v>
      </c>
      <c r="FH143" s="20">
        <f t="shared" si="130"/>
        <v>676.00597829271317</v>
      </c>
      <c r="FI143" s="59">
        <f t="shared" si="131"/>
        <v>969.33931162604654</v>
      </c>
      <c r="FJ143" s="59">
        <f ca="1">AVERAGE(OFFSET($FI$3,0,0,'Données projet'!$E$16+1,1))-AVERAGE(OFFSET($H$3,0,0,'Données projet'!$E$16+1,1))</f>
        <v>304.29617570272939</v>
      </c>
      <c r="FK143" s="59">
        <f t="shared" si="156"/>
        <v>246.20695736161576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30.250721889724456</v>
      </c>
      <c r="FR143" s="21">
        <f>EXP(-LN(2)/25)*FR142+(1-EXP(-LN(2)/25))/(LN(2)/25)*Calculateur!FM143*Calculateur!FO143*VLOOKUP('Données projet'!$B$16,Paramètres!$A$1:$I$89,3,0)*0.475*44/12</f>
        <v>1.9384519411931249</v>
      </c>
      <c r="FS143" s="21">
        <f>EXP(-LN(2)/2)*FS142+(1-EXP(-LN(2)/2))/(LN(2)/2)*FM143*FP143*VLOOKUP('Données projet'!$B$16,Paramètres!$A$1:$I$89,3,0)*0.475*44/12</f>
        <v>1.091957993928214E-16</v>
      </c>
      <c r="FT143" s="22">
        <f t="shared" si="132"/>
        <v>32.189173830917582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543.00000000000011</v>
      </c>
      <c r="GA143" s="17">
        <f>FZ143*VLOOKUP('Données projet'!$B$17,Paramètres!$A$1:$I$89,3,0)*VLOOKUP('Données projet'!$B$17,Paramètres!$A$1:$I$89,5,0)</f>
        <v>324.71400000000011</v>
      </c>
      <c r="GB143" s="13">
        <f t="shared" si="157"/>
        <v>76.333356682914101</v>
      </c>
      <c r="GC143" s="20">
        <f t="shared" si="133"/>
        <v>698.49081288940886</v>
      </c>
      <c r="GD143" s="59">
        <f t="shared" si="134"/>
        <v>991.82414622274223</v>
      </c>
      <c r="GE143" s="59">
        <f ca="1">AVERAGE(OFFSET($GD$3,0,0,'Données projet'!$E$17+1,1))-AVERAGE(OFFSET($H$3,0,0,'Données projet'!$E$17+1,1))</f>
        <v>333.16166938019586</v>
      </c>
      <c r="GF143" s="59">
        <f t="shared" si="158"/>
        <v>286.07945871455388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24.64296552302353</v>
      </c>
      <c r="GM143" s="21">
        <f>EXP(-LN(2)/25)*GM142+(1-EXP(-LN(2)/25))/(LN(2)/25)*Calculateur!GH143*Calculateur!GJ143*VLOOKUP('Données projet'!$B$17,Paramètres!$A$1:$I$89,3,0)*0.475*44/12</f>
        <v>1.5436976654649459</v>
      </c>
      <c r="GN143" s="21">
        <f>EXP(-LN(2)/2)*GN142+(1-EXP(-LN(2)/2))/(LN(2)/2)*GH143*GK143*VLOOKUP('Données projet'!$B$17,Paramètres!$A$1:$I$89,3,0)*0.475*44/12</f>
        <v>2.4665292711642145E-17</v>
      </c>
      <c r="GO143" s="21">
        <f t="shared" si="135"/>
        <v>26.186663188488478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477.9999999999996</v>
      </c>
      <c r="GV143" s="17">
        <f>GU143*VLOOKUP('Données projet'!$B$18,Paramètres!$A$1:$I$89,3,0)*VLOOKUP('Données projet'!$B$18,Paramètres!$A$1:$I$89,5,0)</f>
        <v>285.84399999999977</v>
      </c>
      <c r="GW143" s="13">
        <f t="shared" si="159"/>
        <v>68.200525419065656</v>
      </c>
      <c r="GX143" s="20">
        <f t="shared" si="136"/>
        <v>616.62754843820551</v>
      </c>
      <c r="GY143" s="59">
        <f t="shared" si="137"/>
        <v>909.96088177153888</v>
      </c>
      <c r="GZ143" s="59">
        <f ca="1">AVERAGE(OFFSET($GY$3,0,0,'Données projet'!$E$18+1,1))-AVERAGE(OFFSET($H$3,0,0,'Données projet'!$E$18+1,1))</f>
        <v>288.41846134875794</v>
      </c>
      <c r="HA143" s="59">
        <f t="shared" si="160"/>
        <v>248.93951719818972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21.885657107957289</v>
      </c>
      <c r="HH143" s="21">
        <f>EXP(-LN(2)/25)*HH142+(1-EXP(-LN(2)/25))/(LN(2)/25)*Calculateur!HC143*Calculateur!HE143*VLOOKUP('Données projet'!$B$18,Paramètres!$A$1:$I$89,3,0)*0.475*44/12</f>
        <v>1.3231694275413812</v>
      </c>
      <c r="HI143" s="21">
        <f>EXP(-LN(2)/2)*HI142+(1-EXP(-LN(2)/2))/(LN(2)/2)*HC143*HF143*VLOOKUP('Données projet'!$B$18,Paramètres!$A$1:$I$89,3,0)*0.475*44/12</f>
        <v>1.3507184103994617E-17</v>
      </c>
      <c r="HJ143" s="22">
        <f t="shared" si="138"/>
        <v>23.20882653549867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267</v>
      </c>
      <c r="O144" s="13">
        <f>N144*VLOOKUP('Données projet'!$B$9,Paramètres!$A$1:$I$89,3,0)*VLOOKUP('Données projet'!$B$9,Paramètres!$A$1:$I$89,5,0)</f>
        <v>241.58159999999998</v>
      </c>
      <c r="P144" s="13">
        <f t="shared" si="141"/>
        <v>58.779689232021951</v>
      </c>
      <c r="Q144" s="20">
        <f t="shared" si="108"/>
        <v>523.12924541243819</v>
      </c>
      <c r="R144" s="59">
        <f t="shared" si="109"/>
        <v>816.46257874577145</v>
      </c>
      <c r="S144" s="59">
        <f ca="1">AVERAGE(OFFSET($R$3,0,0,'Données projet'!$E$9+1,1))-AVERAGE(OFFSET($H$3,0,0,'Données projet'!$E$9+1,1))</f>
        <v>269.64423257646359</v>
      </c>
      <c r="T144" s="59">
        <f t="shared" si="142"/>
        <v>161.0819079811821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45.167045725523657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45.167045725523657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401</v>
      </c>
      <c r="AJ144" s="13">
        <f>AI144*VLOOKUP('Données projet'!$B$10,Paramètres!$A$1:$I$89,3,0)*VLOOKUP('Données projet'!$B$10,Paramètres!$A$1:$I$89,5,0)</f>
        <v>250.22399999999999</v>
      </c>
      <c r="AK144" s="13">
        <f t="shared" si="143"/>
        <v>60.633904580527918</v>
      </c>
      <c r="AL144" s="20">
        <f t="shared" si="112"/>
        <v>541.41085047775289</v>
      </c>
      <c r="AM144" s="59">
        <f t="shared" si="113"/>
        <v>834.74418381108626</v>
      </c>
      <c r="AN144" s="59">
        <f ca="1">AVERAGE(OFFSET($AM$3,0,0,'Données projet'!$E$10+1,1))-AVERAGE(OFFSET($H$3,0,0,'Données projet'!$E$10+1,1))</f>
        <v>269.77739619445515</v>
      </c>
      <c r="AO144" s="59">
        <f t="shared" si="144"/>
        <v>347.56964743629885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15.39701725228449</v>
      </c>
      <c r="AV144" s="21">
        <f>EXP(-LN(2)/25)*AV143+(1-EXP(-LN(2)/25))/(LN(2)/25)*Calculateur!AQ144*Calculateur!AS144*VLOOKUP('Données projet'!$B$10,Paramètres!$A$1:$I$89,3,0)*0.475*44/12</f>
        <v>4.2266465479815416</v>
      </c>
      <c r="AW144" s="21">
        <f>EXP(-LN(2)/2)*AW143+(1-EXP(-LN(2)/2))/(LN(2)/2)*AQ144*AT144*VLOOKUP('Données projet'!$B$10,Paramètres!$A$1:$I$89,3,0)*0.475*44/12</f>
        <v>4.8748124728937707E-19</v>
      </c>
      <c r="AX144" s="21">
        <f t="shared" si="114"/>
        <v>19.62366380026603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739.99999999999966</v>
      </c>
      <c r="BE144" s="13">
        <f>BD144*VLOOKUP('Données projet'!$B$11,Paramètres!$A$1:$I$89,3,0)*VLOOKUP('Données projet'!$B$11,Paramètres!$A$1:$I$89,5,0)</f>
        <v>413.65999999999985</v>
      </c>
      <c r="BF144" s="13">
        <f t="shared" si="145"/>
        <v>94.540585122244352</v>
      </c>
      <c r="BG144" s="20">
        <f t="shared" si="115"/>
        <v>885.11601908790863</v>
      </c>
      <c r="BH144" s="59">
        <f t="shared" si="116"/>
        <v>1178.4493524212419</v>
      </c>
      <c r="BI144" s="59">
        <f ca="1">AVERAGE(OFFSET($BH$3,0,0,'Données projet'!$E$11+1,1))-AVERAGE(OFFSET($H$3,0,0,'Données projet'!$E$11+1,1))</f>
        <v>490.96084572840579</v>
      </c>
      <c r="BJ144" s="59">
        <f t="shared" si="146"/>
        <v>597.91658789908263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24.830403314774291</v>
      </c>
      <c r="BQ144" s="21">
        <f>EXP(-LN(2)/25)*BQ143+(1-EXP(-LN(2)/25))/(LN(2)/25)*Calculateur!BL144*Calculateur!BN144*VLOOKUP('Données projet'!$B$11,Paramètres!$A$1:$I$89,3,0)*0.475*44/12</f>
        <v>2.6620535558174612</v>
      </c>
      <c r="BR144" s="21">
        <f>EXP(-LN(2)/2)*BR143+(1-EXP(-LN(2)/2))/(LN(2)/2)*BL144*BO144*VLOOKUP('Données projet'!$B$11,Paramètres!$A$1:$I$89,3,0)*0.475*44/12</f>
        <v>1.6691719004408494E-17</v>
      </c>
      <c r="BS144" s="22">
        <f t="shared" si="117"/>
        <v>27.492456870591752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1062.9999999999995</v>
      </c>
      <c r="BZ144" s="13">
        <f>BY144*VLOOKUP('Données projet'!$B$12,Paramètres!$A$1:$I$89,3,0)*VLOOKUP('Données projet'!$B$12,Paramètres!$A$1:$I$89,5,0)</f>
        <v>483.66499999999979</v>
      </c>
      <c r="CA144" s="13">
        <f t="shared" si="147"/>
        <v>108.54647574863124</v>
      </c>
      <c r="CB144" s="20">
        <f t="shared" si="118"/>
        <v>1031.4349869288658</v>
      </c>
      <c r="CC144" s="59">
        <f t="shared" si="119"/>
        <v>1324.768320262199</v>
      </c>
      <c r="CD144" s="59">
        <f ca="1">AVERAGE(OFFSET($CC$3,0,0,'Données projet'!$E$12+1,1))-AVERAGE(OFFSET($H$3,0,0,'Données projet'!$E$12+1,1))</f>
        <v>516.24288578650703</v>
      </c>
      <c r="CE144" s="59">
        <f t="shared" si="148"/>
        <v>423.99471649102406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35.947035884302693</v>
      </c>
      <c r="CL144" s="21">
        <f>EXP(-LN(2)/25)*CL143+(1-EXP(-LN(2)/25))/(LN(2)/25)*Calculateur!CG144*Calculateur!CI144*VLOOKUP('Données projet'!$B$12,Paramètres!$A$1:$I$89,3,0)*0.475*44/12</f>
        <v>3.9240533172631484</v>
      </c>
      <c r="CM144" s="21">
        <f>EXP(-LN(2)/2)*CM143+(1-EXP(-LN(2)/2))/(LN(2)/2)*CG144*CJ144*VLOOKUP('Données projet'!$B$12,Paramètres!$A$1:$I$89,3,0)*0.475*44/12</f>
        <v>2.7927188305754247E-19</v>
      </c>
      <c r="CN144" s="22">
        <f t="shared" si="120"/>
        <v>39.871089201565844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856.99999999999955</v>
      </c>
      <c r="CU144" s="17">
        <f>CT144*VLOOKUP('Données projet'!$B$13,Paramètres!$A$1:$I$89,3,0)*VLOOKUP('Données projet'!$B$13,Paramètres!$A$1:$I$89,5,0)</f>
        <v>389.93499999999977</v>
      </c>
      <c r="CV144" s="13">
        <f t="shared" si="149"/>
        <v>89.733124312965614</v>
      </c>
      <c r="CW144" s="20">
        <f t="shared" si="121"/>
        <v>835.42198317841473</v>
      </c>
      <c r="CX144" s="59">
        <f t="shared" si="122"/>
        <v>1128.7553165117481</v>
      </c>
      <c r="CY144" s="59">
        <f ca="1">AVERAGE(OFFSET($CX$3,0,0,'Données projet'!$E$13+1,1))-AVERAGE(OFFSET($H$3,0,0,'Données projet'!$E$13+1,1))</f>
        <v>404.52284278475219</v>
      </c>
      <c r="CZ144" s="59">
        <f t="shared" si="150"/>
        <v>325.2594475455378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28.658576007325856</v>
      </c>
      <c r="DG144" s="21">
        <f>EXP(-LN(2)/25)*DG143+(1-EXP(-LN(2)/25))/(LN(2)/25)*Calculateur!DB144*Calculateur!DD144*VLOOKUP('Données projet'!$B$13,Paramètres!$A$1:$I$89,3,0)*0.475*44/12</f>
        <v>2.1941993450050274</v>
      </c>
      <c r="DH144" s="21">
        <f>EXP(-LN(2)/2)*DH143+(1-EXP(-LN(2)/2))/(LN(2)/2)*DB144*DE144*VLOOKUP('Données projet'!$B$13,Paramètres!$A$1:$I$89,3,0)*0.475*44/12</f>
        <v>1.8641643993565999E-17</v>
      </c>
      <c r="DI144" s="22">
        <f t="shared" si="123"/>
        <v>30.852775352330884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266.99999999999983</v>
      </c>
      <c r="DP144" s="17">
        <f>DO144*VLOOKUP('Données projet'!$B$14,Paramètres!$A$1:$I$89,3,0)*VLOOKUP('Données projet'!$B$14,Paramètres!$A$1:$I$89,5,0)</f>
        <v>287.39879999999982</v>
      </c>
      <c r="DQ144" s="13">
        <f t="shared" si="151"/>
        <v>68.528206713592894</v>
      </c>
      <c r="DR144" s="20">
        <f t="shared" si="124"/>
        <v>619.90620335950723</v>
      </c>
      <c r="DS144" s="59">
        <f t="shared" si="125"/>
        <v>913.2395366928406</v>
      </c>
      <c r="DT144" s="59">
        <f ca="1">AVERAGE(OFFSET($DS$3,0,0,'Données projet'!$E$14+1,1))-AVERAGE(OFFSET($H$3,0,0,'Données projet'!$E$14+1,1))</f>
        <v>317.76403063971492</v>
      </c>
      <c r="DU144" s="59">
        <f t="shared" si="152"/>
        <v>310.10458233575025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14.229073119642567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14.229073119642567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735.00000000000011</v>
      </c>
      <c r="EK144" s="17">
        <f>EJ144*VLOOKUP('Données projet'!$B$15,Paramètres!$A$1:$I$89,3,0)*VLOOKUP('Données projet'!$B$15,Paramètres!$A$1:$I$89,5,0)</f>
        <v>343.98</v>
      </c>
      <c r="EL144" s="13">
        <f t="shared" si="153"/>
        <v>80.321681832084693</v>
      </c>
      <c r="EM144" s="20">
        <f t="shared" si="127"/>
        <v>738.9920958575475</v>
      </c>
      <c r="EN144" s="59">
        <f t="shared" si="128"/>
        <v>1032.3254291908809</v>
      </c>
      <c r="EO144" s="59">
        <f ca="1">AVERAGE(OFFSET($EN$3,0,0,'Données projet'!$E$15+1,1))-AVERAGE(OFFSET($H$3,0,0,'Données projet'!$E$15+1,1))</f>
        <v>342.49944586217674</v>
      </c>
      <c r="EP144" s="59">
        <f t="shared" si="154"/>
        <v>282.29766600872563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35.238826103640228</v>
      </c>
      <c r="EW144" s="21">
        <f>EXP(-LN(2)/25)*EW143+(1-EXP(-LN(2)/25))/(LN(2)/25)*Calculateur!ER144*Calculateur!ET144*VLOOKUP('Données projet'!$B$15,Paramètres!$A$1:$I$89,3,0)*0.475*44/12</f>
        <v>1.8465469812509816</v>
      </c>
      <c r="EX144" s="21">
        <f>EXP(-LN(2)/2)*EX143+(1-EXP(-LN(2)/2))/(LN(2)/2)*ER144*EU144*VLOOKUP('Données projet'!$B$15,Paramètres!$A$1:$I$89,3,0)*0.475*44/12</f>
        <v>1.6249374909645916E-18</v>
      </c>
      <c r="EY144" s="22">
        <f t="shared" si="129"/>
        <v>37.085373084891209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670.99999999999977</v>
      </c>
      <c r="FF144" s="17">
        <f>FE144*VLOOKUP('Données projet'!$B$16,Paramètres!$A$1:$I$89,3,0)*VLOOKUP('Données projet'!$B$16,Paramètres!$A$1:$I$89,5,0)</f>
        <v>314.02799999999991</v>
      </c>
      <c r="FG144" s="13">
        <f t="shared" si="155"/>
        <v>74.109403804428752</v>
      </c>
      <c r="FH144" s="20">
        <f t="shared" si="130"/>
        <v>676.00597829271317</v>
      </c>
      <c r="FI144" s="59">
        <f t="shared" si="131"/>
        <v>969.33931162604654</v>
      </c>
      <c r="FJ144" s="59">
        <f ca="1">AVERAGE(OFFSET($FI$3,0,0,'Données projet'!$E$16+1,1))-AVERAGE(OFFSET($H$3,0,0,'Données projet'!$E$16+1,1))</f>
        <v>304.29617570272939</v>
      </c>
      <c r="FK144" s="59">
        <f t="shared" si="156"/>
        <v>246.20695736161576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29.657523684585417</v>
      </c>
      <c r="FR144" s="21">
        <f>EXP(-LN(2)/25)*FR143+(1-EXP(-LN(2)/25))/(LN(2)/25)*Calculateur!FM144*Calculateur!FO144*VLOOKUP('Données projet'!$B$16,Paramètres!$A$1:$I$89,3,0)*0.475*44/12</f>
        <v>1.8854448709224416</v>
      </c>
      <c r="FS144" s="21">
        <f>EXP(-LN(2)/2)*FS143+(1-EXP(-LN(2)/2))/(LN(2)/2)*FM144*FP144*VLOOKUP('Données projet'!$B$16,Paramètres!$A$1:$I$89,3,0)*0.475*44/12</f>
        <v>7.7213090227749912E-17</v>
      </c>
      <c r="FT144" s="22">
        <f t="shared" si="132"/>
        <v>31.542968555507858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543.00000000000011</v>
      </c>
      <c r="GA144" s="17">
        <f>FZ144*VLOOKUP('Données projet'!$B$17,Paramètres!$A$1:$I$89,3,0)*VLOOKUP('Données projet'!$B$17,Paramètres!$A$1:$I$89,5,0)</f>
        <v>324.71400000000011</v>
      </c>
      <c r="GB144" s="13">
        <f t="shared" si="157"/>
        <v>76.333356682914101</v>
      </c>
      <c r="GC144" s="20">
        <f t="shared" si="133"/>
        <v>698.49081288940886</v>
      </c>
      <c r="GD144" s="59">
        <f t="shared" si="134"/>
        <v>991.82414622274223</v>
      </c>
      <c r="GE144" s="59">
        <f ca="1">AVERAGE(OFFSET($GD$3,0,0,'Données projet'!$E$17+1,1))-AVERAGE(OFFSET($H$3,0,0,'Données projet'!$E$17+1,1))</f>
        <v>333.16166938019586</v>
      </c>
      <c r="GF144" s="59">
        <f t="shared" si="158"/>
        <v>286.07945871455388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24.159731999841846</v>
      </c>
      <c r="GM144" s="21">
        <f>EXP(-LN(2)/25)*GM143+(1-EXP(-LN(2)/25))/(LN(2)/25)*Calculateur!GH144*Calculateur!GJ144*VLOOKUP('Données projet'!$B$17,Paramètres!$A$1:$I$89,3,0)*0.475*44/12</f>
        <v>1.5014851716232749</v>
      </c>
      <c r="GN144" s="21">
        <f>EXP(-LN(2)/2)*GN143+(1-EXP(-LN(2)/2))/(LN(2)/2)*GH144*GK144*VLOOKUP('Données projet'!$B$17,Paramètres!$A$1:$I$89,3,0)*0.475*44/12</f>
        <v>1.7440995736353287E-17</v>
      </c>
      <c r="GO144" s="21">
        <f t="shared" si="135"/>
        <v>25.661217171465122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477.9999999999996</v>
      </c>
      <c r="GV144" s="17">
        <f>GU144*VLOOKUP('Données projet'!$B$18,Paramètres!$A$1:$I$89,3,0)*VLOOKUP('Données projet'!$B$18,Paramètres!$A$1:$I$89,5,0)</f>
        <v>285.84399999999977</v>
      </c>
      <c r="GW144" s="13">
        <f t="shared" si="159"/>
        <v>68.200525419065656</v>
      </c>
      <c r="GX144" s="20">
        <f t="shared" si="136"/>
        <v>616.62754843820551</v>
      </c>
      <c r="GY144" s="59">
        <f t="shared" si="137"/>
        <v>909.96088177153888</v>
      </c>
      <c r="GZ144" s="59">
        <f ca="1">AVERAGE(OFFSET($GY$3,0,0,'Données projet'!$E$18+1,1))-AVERAGE(OFFSET($H$3,0,0,'Données projet'!$E$18+1,1))</f>
        <v>288.41846134875794</v>
      </c>
      <c r="HA144" s="59">
        <f t="shared" si="160"/>
        <v>248.93951719818972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21.456492721002984</v>
      </c>
      <c r="HH144" s="21">
        <f>EXP(-LN(2)/25)*HH143+(1-EXP(-LN(2)/25))/(LN(2)/25)*Calculateur!HC144*Calculateur!HE144*VLOOKUP('Données projet'!$B$18,Paramètres!$A$1:$I$89,3,0)*0.475*44/12</f>
        <v>1.2869872899628061</v>
      </c>
      <c r="HI144" s="21">
        <f>EXP(-LN(2)/2)*HI143+(1-EXP(-LN(2)/2))/(LN(2)/2)*HC144*HF144*VLOOKUP('Données projet'!$B$18,Paramètres!$A$1:$I$89,3,0)*0.475*44/12</f>
        <v>9.5510214746697354E-18</v>
      </c>
      <c r="HJ144" s="22">
        <f t="shared" si="138"/>
        <v>22.74348001096579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267</v>
      </c>
      <c r="O145" s="13">
        <f>N145*VLOOKUP('Données projet'!$B$9,Paramètres!$A$1:$I$89,3,0)*VLOOKUP('Données projet'!$B$9,Paramètres!$A$1:$I$89,5,0)</f>
        <v>241.58159999999998</v>
      </c>
      <c r="P145" s="13">
        <f t="shared" si="141"/>
        <v>58.779689232021951</v>
      </c>
      <c r="Q145" s="20">
        <f t="shared" si="108"/>
        <v>523.12924541243819</v>
      </c>
      <c r="R145" s="59">
        <f t="shared" si="109"/>
        <v>816.46257874577145</v>
      </c>
      <c r="S145" s="59">
        <f ca="1">AVERAGE(OFFSET($R$3,0,0,'Données projet'!$E$9+1,1))-AVERAGE(OFFSET($H$3,0,0,'Données projet'!$E$9+1,1))</f>
        <v>269.64423257646359</v>
      </c>
      <c r="T145" s="59">
        <f t="shared" si="142"/>
        <v>161.0819079811821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44.281347508023778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44.281347508023778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401</v>
      </c>
      <c r="AJ145" s="13">
        <f>AI145*VLOOKUP('Données projet'!$B$10,Paramètres!$A$1:$I$89,3,0)*VLOOKUP('Données projet'!$B$10,Paramètres!$A$1:$I$89,5,0)</f>
        <v>250.22399999999999</v>
      </c>
      <c r="AK145" s="13">
        <f t="shared" si="143"/>
        <v>60.633904580527918</v>
      </c>
      <c r="AL145" s="20">
        <f t="shared" si="112"/>
        <v>541.41085047775289</v>
      </c>
      <c r="AM145" s="59">
        <f t="shared" si="113"/>
        <v>834.74418381108626</v>
      </c>
      <c r="AN145" s="59">
        <f ca="1">AVERAGE(OFFSET($AM$3,0,0,'Données projet'!$E$10+1,1))-AVERAGE(OFFSET($H$3,0,0,'Données projet'!$E$10+1,1))</f>
        <v>269.77739619445515</v>
      </c>
      <c r="AO145" s="59">
        <f t="shared" si="144"/>
        <v>347.56964743629885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15.095091135220406</v>
      </c>
      <c r="AV145" s="21">
        <f>EXP(-LN(2)/25)*AV144+(1-EXP(-LN(2)/25))/(LN(2)/25)*Calculateur!AQ145*Calculateur!AS145*VLOOKUP('Données projet'!$B$10,Paramètres!$A$1:$I$89,3,0)*0.475*44/12</f>
        <v>4.1110686758573047</v>
      </c>
      <c r="AW145" s="21">
        <f>EXP(-LN(2)/2)*AW144+(1-EXP(-LN(2)/2))/(LN(2)/2)*AQ145*AT145*VLOOKUP('Données projet'!$B$10,Paramètres!$A$1:$I$89,3,0)*0.475*44/12</f>
        <v>3.4470129565959482E-19</v>
      </c>
      <c r="AX145" s="21">
        <f t="shared" si="114"/>
        <v>19.206159811077711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739.99999999999966</v>
      </c>
      <c r="BE145" s="13">
        <f>BD145*VLOOKUP('Données projet'!$B$11,Paramètres!$A$1:$I$89,3,0)*VLOOKUP('Données projet'!$B$11,Paramètres!$A$1:$I$89,5,0)</f>
        <v>413.65999999999985</v>
      </c>
      <c r="BF145" s="13">
        <f t="shared" si="145"/>
        <v>94.540585122244352</v>
      </c>
      <c r="BG145" s="20">
        <f t="shared" si="115"/>
        <v>885.11601908790863</v>
      </c>
      <c r="BH145" s="59">
        <f t="shared" si="116"/>
        <v>1178.4493524212419</v>
      </c>
      <c r="BI145" s="59">
        <f ca="1">AVERAGE(OFFSET($BH$3,0,0,'Données projet'!$E$11+1,1))-AVERAGE(OFFSET($H$3,0,0,'Données projet'!$E$11+1,1))</f>
        <v>490.96084572840579</v>
      </c>
      <c r="BJ145" s="59">
        <f t="shared" si="146"/>
        <v>597.91658789908263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24.34349425082214</v>
      </c>
      <c r="BQ145" s="21">
        <f>EXP(-LN(2)/25)*BQ144+(1-EXP(-LN(2)/25))/(LN(2)/25)*Calculateur!BL145*Calculateur!BN145*VLOOKUP('Données projet'!$B$11,Paramètres!$A$1:$I$89,3,0)*0.475*44/12</f>
        <v>2.5892595613423204</v>
      </c>
      <c r="BR145" s="21">
        <f>EXP(-LN(2)/2)*BR144+(1-EXP(-LN(2)/2))/(LN(2)/2)*BL145*BO145*VLOOKUP('Données projet'!$B$11,Paramètres!$A$1:$I$89,3,0)*0.475*44/12</f>
        <v>1.1802827697677614E-17</v>
      </c>
      <c r="BS145" s="22">
        <f t="shared" si="117"/>
        <v>26.93275381216446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1062.9999999999995</v>
      </c>
      <c r="BZ145" s="13">
        <f>BY145*VLOOKUP('Données projet'!$B$12,Paramètres!$A$1:$I$89,3,0)*VLOOKUP('Données projet'!$B$12,Paramètres!$A$1:$I$89,5,0)</f>
        <v>483.66499999999979</v>
      </c>
      <c r="CA145" s="13">
        <f t="shared" si="147"/>
        <v>108.54647574863124</v>
      </c>
      <c r="CB145" s="20">
        <f t="shared" si="118"/>
        <v>1031.4349869288658</v>
      </c>
      <c r="CC145" s="59">
        <f t="shared" si="119"/>
        <v>1324.768320262199</v>
      </c>
      <c r="CD145" s="59">
        <f ca="1">AVERAGE(OFFSET($CC$3,0,0,'Données projet'!$E$12+1,1))-AVERAGE(OFFSET($H$3,0,0,'Données projet'!$E$12+1,1))</f>
        <v>516.24288578650703</v>
      </c>
      <c r="CE145" s="59">
        <f t="shared" si="148"/>
        <v>423.99471649102406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35.242136436138438</v>
      </c>
      <c r="CL145" s="21">
        <f>EXP(-LN(2)/25)*CL144+(1-EXP(-LN(2)/25))/(LN(2)/25)*Calculateur!CG145*Calculateur!CI145*VLOOKUP('Données projet'!$B$12,Paramètres!$A$1:$I$89,3,0)*0.475*44/12</f>
        <v>3.8167498729455924</v>
      </c>
      <c r="CM145" s="21">
        <f>EXP(-LN(2)/2)*CM144+(1-EXP(-LN(2)/2))/(LN(2)/2)*CG145*CJ145*VLOOKUP('Données projet'!$B$12,Paramètres!$A$1:$I$89,3,0)*0.475*44/12</f>
        <v>1.9747504230472477E-19</v>
      </c>
      <c r="CN145" s="22">
        <f t="shared" si="120"/>
        <v>39.058886309084031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856.99999999999955</v>
      </c>
      <c r="CU145" s="17">
        <f>CT145*VLOOKUP('Données projet'!$B$13,Paramètres!$A$1:$I$89,3,0)*VLOOKUP('Données projet'!$B$13,Paramètres!$A$1:$I$89,5,0)</f>
        <v>389.93499999999977</v>
      </c>
      <c r="CV145" s="13">
        <f t="shared" si="149"/>
        <v>89.733124312965614</v>
      </c>
      <c r="CW145" s="20">
        <f t="shared" si="121"/>
        <v>835.42198317841473</v>
      </c>
      <c r="CX145" s="59">
        <f t="shared" si="122"/>
        <v>1128.7553165117481</v>
      </c>
      <c r="CY145" s="59">
        <f ca="1">AVERAGE(OFFSET($CX$3,0,0,'Données projet'!$E$13+1,1))-AVERAGE(OFFSET($H$3,0,0,'Données projet'!$E$13+1,1))</f>
        <v>404.52284278475219</v>
      </c>
      <c r="CZ145" s="59">
        <f t="shared" si="150"/>
        <v>325.2594475455378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28.096598811827551</v>
      </c>
      <c r="DG145" s="21">
        <f>EXP(-LN(2)/25)*DG144+(1-EXP(-LN(2)/25))/(LN(2)/25)*Calculateur!DB145*Calculateur!DD145*VLOOKUP('Données projet'!$B$13,Paramètres!$A$1:$I$89,3,0)*0.475*44/12</f>
        <v>2.1341988485279364</v>
      </c>
      <c r="DH145" s="21">
        <f>EXP(-LN(2)/2)*DH144+(1-EXP(-LN(2)/2))/(LN(2)/2)*DB145*DE145*VLOOKUP('Données projet'!$B$13,Paramètres!$A$1:$I$89,3,0)*0.475*44/12</f>
        <v>1.3181632880315991E-17</v>
      </c>
      <c r="DI145" s="22">
        <f t="shared" si="123"/>
        <v>30.230797660355488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266.99999999999983</v>
      </c>
      <c r="DP145" s="17">
        <f>DO145*VLOOKUP('Données projet'!$B$14,Paramètres!$A$1:$I$89,3,0)*VLOOKUP('Données projet'!$B$14,Paramètres!$A$1:$I$89,5,0)</f>
        <v>287.39879999999982</v>
      </c>
      <c r="DQ145" s="13">
        <f t="shared" si="151"/>
        <v>68.528206713592894</v>
      </c>
      <c r="DR145" s="20">
        <f t="shared" si="124"/>
        <v>619.90620335950723</v>
      </c>
      <c r="DS145" s="59">
        <f t="shared" si="125"/>
        <v>913.2395366928406</v>
      </c>
      <c r="DT145" s="59">
        <f ca="1">AVERAGE(OFFSET($DS$3,0,0,'Données projet'!$E$14+1,1))-AVERAGE(OFFSET($H$3,0,0,'Données projet'!$E$14+1,1))</f>
        <v>317.76403063971492</v>
      </c>
      <c r="DU145" s="59">
        <f t="shared" si="152"/>
        <v>310.10458233575025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13.950049674644012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13.950049674644012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735.00000000000011</v>
      </c>
      <c r="EK145" s="17">
        <f>EJ145*VLOOKUP('Données projet'!$B$15,Paramètres!$A$1:$I$89,3,0)*VLOOKUP('Données projet'!$B$15,Paramètres!$A$1:$I$89,5,0)</f>
        <v>343.98</v>
      </c>
      <c r="EL145" s="13">
        <f t="shared" si="153"/>
        <v>80.321681832084693</v>
      </c>
      <c r="EM145" s="20">
        <f t="shared" si="127"/>
        <v>738.9920958575475</v>
      </c>
      <c r="EN145" s="59">
        <f t="shared" si="128"/>
        <v>1032.3254291908809</v>
      </c>
      <c r="EO145" s="59">
        <f ca="1">AVERAGE(OFFSET($EN$3,0,0,'Données projet'!$E$15+1,1))-AVERAGE(OFFSET($H$3,0,0,'Données projet'!$E$15+1,1))</f>
        <v>342.49944586217674</v>
      </c>
      <c r="EP145" s="59">
        <f t="shared" si="154"/>
        <v>282.29766600872563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34.547814217309451</v>
      </c>
      <c r="EW145" s="21">
        <f>EXP(-LN(2)/25)*EW144+(1-EXP(-LN(2)/25))/(LN(2)/25)*Calculateur!ER145*Calculateur!ET145*VLOOKUP('Données projet'!$B$15,Paramètres!$A$1:$I$89,3,0)*0.475*44/12</f>
        <v>1.796053056942988</v>
      </c>
      <c r="EX145" s="21">
        <f>EXP(-LN(2)/2)*EX144+(1-EXP(-LN(2)/2))/(LN(2)/2)*ER145*EU145*VLOOKUP('Données projet'!$B$15,Paramètres!$A$1:$I$89,3,0)*0.475*44/12</f>
        <v>1.149004318865317E-18</v>
      </c>
      <c r="EY145" s="22">
        <f t="shared" si="129"/>
        <v>36.343867274252439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670.99999999999977</v>
      </c>
      <c r="FF145" s="17">
        <f>FE145*VLOOKUP('Données projet'!$B$16,Paramètres!$A$1:$I$89,3,0)*VLOOKUP('Données projet'!$B$16,Paramètres!$A$1:$I$89,5,0)</f>
        <v>314.02799999999991</v>
      </c>
      <c r="FG145" s="13">
        <f t="shared" si="155"/>
        <v>74.109403804428752</v>
      </c>
      <c r="FH145" s="20">
        <f t="shared" si="130"/>
        <v>676.00597829271317</v>
      </c>
      <c r="FI145" s="59">
        <f t="shared" si="131"/>
        <v>969.33931162604654</v>
      </c>
      <c r="FJ145" s="59">
        <f ca="1">AVERAGE(OFFSET($FI$3,0,0,'Données projet'!$E$16+1,1))-AVERAGE(OFFSET($H$3,0,0,'Données projet'!$E$16+1,1))</f>
        <v>304.29617570272939</v>
      </c>
      <c r="FK145" s="59">
        <f t="shared" si="156"/>
        <v>246.20695736161576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29.075957734433974</v>
      </c>
      <c r="FR145" s="21">
        <f>EXP(-LN(2)/25)*FR144+(1-EXP(-LN(2)/25))/(LN(2)/25)*Calculateur!FM145*Calculateur!FO145*VLOOKUP('Données projet'!$B$16,Paramètres!$A$1:$I$89,3,0)*0.475*44/12</f>
        <v>1.8338872817758309</v>
      </c>
      <c r="FS145" s="21">
        <f>EXP(-LN(2)/2)*FS144+(1-EXP(-LN(2)/2))/(LN(2)/2)*FM145*FP145*VLOOKUP('Données projet'!$B$16,Paramètres!$A$1:$I$89,3,0)*0.475*44/12</f>
        <v>5.4597899696410712E-17</v>
      </c>
      <c r="FT145" s="22">
        <f t="shared" si="132"/>
        <v>30.909845016209804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543.00000000000011</v>
      </c>
      <c r="GA145" s="17">
        <f>FZ145*VLOOKUP('Données projet'!$B$17,Paramètres!$A$1:$I$89,3,0)*VLOOKUP('Données projet'!$B$17,Paramètres!$A$1:$I$89,5,0)</f>
        <v>324.71400000000011</v>
      </c>
      <c r="GB145" s="13">
        <f t="shared" si="157"/>
        <v>76.333356682914101</v>
      </c>
      <c r="GC145" s="20">
        <f t="shared" si="133"/>
        <v>698.49081288940886</v>
      </c>
      <c r="GD145" s="59">
        <f t="shared" si="134"/>
        <v>991.82414622274223</v>
      </c>
      <c r="GE145" s="59">
        <f ca="1">AVERAGE(OFFSET($GD$3,0,0,'Données projet'!$E$17+1,1))-AVERAGE(OFFSET($H$3,0,0,'Données projet'!$E$17+1,1))</f>
        <v>333.16166938019586</v>
      </c>
      <c r="GF145" s="59">
        <f t="shared" si="158"/>
        <v>286.07945871455388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23.685974391306409</v>
      </c>
      <c r="GM145" s="21">
        <f>EXP(-LN(2)/25)*GM144+(1-EXP(-LN(2)/25))/(LN(2)/25)*Calculateur!GH145*Calculateur!GJ145*VLOOKUP('Données projet'!$B$17,Paramètres!$A$1:$I$89,3,0)*0.475*44/12</f>
        <v>1.460426980645563</v>
      </c>
      <c r="GN145" s="21">
        <f>EXP(-LN(2)/2)*GN144+(1-EXP(-LN(2)/2))/(LN(2)/2)*GH145*GK145*VLOOKUP('Données projet'!$B$17,Paramètres!$A$1:$I$89,3,0)*0.475*44/12</f>
        <v>1.2332646355821072E-17</v>
      </c>
      <c r="GO145" s="21">
        <f t="shared" si="135"/>
        <v>25.146401371951974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477.9999999999996</v>
      </c>
      <c r="GV145" s="17">
        <f>GU145*VLOOKUP('Données projet'!$B$18,Paramètres!$A$1:$I$89,3,0)*VLOOKUP('Données projet'!$B$18,Paramètres!$A$1:$I$89,5,0)</f>
        <v>285.84399999999977</v>
      </c>
      <c r="GW145" s="13">
        <f t="shared" si="159"/>
        <v>68.200525419065656</v>
      </c>
      <c r="GX145" s="20">
        <f t="shared" si="136"/>
        <v>616.62754843820551</v>
      </c>
      <c r="GY145" s="59">
        <f t="shared" si="137"/>
        <v>909.96088177153888</v>
      </c>
      <c r="GZ145" s="59">
        <f ca="1">AVERAGE(OFFSET($GY$3,0,0,'Données projet'!$E$18+1,1))-AVERAGE(OFFSET($H$3,0,0,'Données projet'!$E$18+1,1))</f>
        <v>288.41846134875794</v>
      </c>
      <c r="HA145" s="59">
        <f t="shared" si="160"/>
        <v>248.93951719818972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21.035743985912426</v>
      </c>
      <c r="HH145" s="21">
        <f>EXP(-LN(2)/25)*HH144+(1-EXP(-LN(2)/25))/(LN(2)/25)*Calculateur!HC145*Calculateur!HE145*VLOOKUP('Données projet'!$B$18,Paramètres!$A$1:$I$89,3,0)*0.475*44/12</f>
        <v>1.251794554839053</v>
      </c>
      <c r="HI145" s="21">
        <f>EXP(-LN(2)/2)*HI144+(1-EXP(-LN(2)/2))/(LN(2)/2)*HC145*HF145*VLOOKUP('Données projet'!$B$18,Paramètres!$A$1:$I$89,3,0)*0.475*44/12</f>
        <v>6.7535920519973098E-18</v>
      </c>
      <c r="HJ145" s="22">
        <f t="shared" si="138"/>
        <v>22.287538540751477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267</v>
      </c>
      <c r="O146" s="13">
        <f>N146*VLOOKUP('Données projet'!$B$9,Paramètres!$A$1:$I$89,3,0)*VLOOKUP('Données projet'!$B$9,Paramètres!$A$1:$I$89,5,0)</f>
        <v>241.58159999999998</v>
      </c>
      <c r="P146" s="13">
        <f t="shared" si="141"/>
        <v>58.779689232021951</v>
      </c>
      <c r="Q146" s="20">
        <f t="shared" si="108"/>
        <v>523.12924541243819</v>
      </c>
      <c r="R146" s="59">
        <f t="shared" si="109"/>
        <v>816.46257874577145</v>
      </c>
      <c r="S146" s="59">
        <f ca="1">AVERAGE(OFFSET($R$3,0,0,'Données projet'!$E$9+1,1))-AVERAGE(OFFSET($H$3,0,0,'Données projet'!$E$9+1,1))</f>
        <v>269.64423257646359</v>
      </c>
      <c r="T146" s="59">
        <f t="shared" si="142"/>
        <v>161.0819079811821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43.413017292346495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43.413017292346495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401</v>
      </c>
      <c r="AJ146" s="13">
        <f>AI146*VLOOKUP('Données projet'!$B$10,Paramètres!$A$1:$I$89,3,0)*VLOOKUP('Données projet'!$B$10,Paramètres!$A$1:$I$89,5,0)</f>
        <v>250.22399999999999</v>
      </c>
      <c r="AK146" s="13">
        <f t="shared" si="143"/>
        <v>60.633904580527918</v>
      </c>
      <c r="AL146" s="20">
        <f t="shared" si="112"/>
        <v>541.41085047775289</v>
      </c>
      <c r="AM146" s="59">
        <f t="shared" si="113"/>
        <v>834.74418381108626</v>
      </c>
      <c r="AN146" s="59">
        <f ca="1">AVERAGE(OFFSET($AM$3,0,0,'Données projet'!$E$10+1,1))-AVERAGE(OFFSET($H$3,0,0,'Données projet'!$E$10+1,1))</f>
        <v>269.77739619445515</v>
      </c>
      <c r="AO146" s="59">
        <f t="shared" si="144"/>
        <v>347.56964743629885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14.7990856051552</v>
      </c>
      <c r="AV146" s="21">
        <f>EXP(-LN(2)/25)*AV145+(1-EXP(-LN(2)/25))/(LN(2)/25)*Calculateur!AQ146*Calculateur!AS146*VLOOKUP('Données projet'!$B$10,Paramètres!$A$1:$I$89,3,0)*0.475*44/12</f>
        <v>3.9986512867242809</v>
      </c>
      <c r="AW146" s="21">
        <f>EXP(-LN(2)/2)*AW145+(1-EXP(-LN(2)/2))/(LN(2)/2)*AQ146*AT146*VLOOKUP('Données projet'!$B$10,Paramètres!$A$1:$I$89,3,0)*0.475*44/12</f>
        <v>2.4374062364468853E-19</v>
      </c>
      <c r="AX146" s="21">
        <f t="shared" si="114"/>
        <v>18.797736891879481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739.99999999999966</v>
      </c>
      <c r="BE146" s="13">
        <f>BD146*VLOOKUP('Données projet'!$B$11,Paramètres!$A$1:$I$89,3,0)*VLOOKUP('Données projet'!$B$11,Paramètres!$A$1:$I$89,5,0)</f>
        <v>413.65999999999985</v>
      </c>
      <c r="BF146" s="13">
        <f t="shared" si="145"/>
        <v>94.540585122244352</v>
      </c>
      <c r="BG146" s="20">
        <f t="shared" si="115"/>
        <v>885.11601908790863</v>
      </c>
      <c r="BH146" s="59">
        <f t="shared" si="116"/>
        <v>1178.4493524212419</v>
      </c>
      <c r="BI146" s="59">
        <f ca="1">AVERAGE(OFFSET($BH$3,0,0,'Données projet'!$E$11+1,1))-AVERAGE(OFFSET($H$3,0,0,'Données projet'!$E$11+1,1))</f>
        <v>490.96084572840579</v>
      </c>
      <c r="BJ146" s="59">
        <f t="shared" si="146"/>
        <v>597.91658789908263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23.866133176628885</v>
      </c>
      <c r="BQ146" s="21">
        <f>EXP(-LN(2)/25)*BQ145+(1-EXP(-LN(2)/25))/(LN(2)/25)*Calculateur!BL146*Calculateur!BN146*VLOOKUP('Données projet'!$B$11,Paramètres!$A$1:$I$89,3,0)*0.475*44/12</f>
        <v>2.5184561224741722</v>
      </c>
      <c r="BR146" s="21">
        <f>EXP(-LN(2)/2)*BR145+(1-EXP(-LN(2)/2))/(LN(2)/2)*BL146*BO146*VLOOKUP('Données projet'!$B$11,Paramètres!$A$1:$I$89,3,0)*0.475*44/12</f>
        <v>8.345859502204247E-18</v>
      </c>
      <c r="BS146" s="22">
        <f t="shared" si="117"/>
        <v>26.384589299103059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1062.9999999999995</v>
      </c>
      <c r="BZ146" s="13">
        <f>BY146*VLOOKUP('Données projet'!$B$12,Paramètres!$A$1:$I$89,3,0)*VLOOKUP('Données projet'!$B$12,Paramètres!$A$1:$I$89,5,0)</f>
        <v>483.66499999999979</v>
      </c>
      <c r="CA146" s="13">
        <f t="shared" si="147"/>
        <v>108.54647574863124</v>
      </c>
      <c r="CB146" s="20">
        <f t="shared" si="118"/>
        <v>1031.4349869288658</v>
      </c>
      <c r="CC146" s="59">
        <f t="shared" si="119"/>
        <v>1324.768320262199</v>
      </c>
      <c r="CD146" s="59">
        <f ca="1">AVERAGE(OFFSET($CC$3,0,0,'Données projet'!$E$12+1,1))-AVERAGE(OFFSET($H$3,0,0,'Données projet'!$E$12+1,1))</f>
        <v>516.24288578650703</v>
      </c>
      <c r="CE146" s="59">
        <f t="shared" si="148"/>
        <v>423.99471649102406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34.551059636206475</v>
      </c>
      <c r="CL146" s="21">
        <f>EXP(-LN(2)/25)*CL145+(1-EXP(-LN(2)/25))/(LN(2)/25)*Calculateur!CG146*Calculateur!CI146*VLOOKUP('Données projet'!$B$12,Paramètres!$A$1:$I$89,3,0)*0.475*44/12</f>
        <v>3.7123806469557428</v>
      </c>
      <c r="CM146" s="21">
        <f>EXP(-LN(2)/2)*CM145+(1-EXP(-LN(2)/2))/(LN(2)/2)*CG146*CJ146*VLOOKUP('Données projet'!$B$12,Paramètres!$A$1:$I$89,3,0)*0.475*44/12</f>
        <v>1.3963594152877123E-19</v>
      </c>
      <c r="CN146" s="22">
        <f t="shared" si="120"/>
        <v>38.263440283162218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856.99999999999955</v>
      </c>
      <c r="CU146" s="17">
        <f>CT146*VLOOKUP('Données projet'!$B$13,Paramètres!$A$1:$I$89,3,0)*VLOOKUP('Données projet'!$B$13,Paramètres!$A$1:$I$89,5,0)</f>
        <v>389.93499999999977</v>
      </c>
      <c r="CV146" s="13">
        <f t="shared" si="149"/>
        <v>89.733124312965614</v>
      </c>
      <c r="CW146" s="20">
        <f t="shared" si="121"/>
        <v>835.42198317841473</v>
      </c>
      <c r="CX146" s="59">
        <f t="shared" si="122"/>
        <v>1128.7553165117481</v>
      </c>
      <c r="CY146" s="59">
        <f ca="1">AVERAGE(OFFSET($CX$3,0,0,'Données projet'!$E$13+1,1))-AVERAGE(OFFSET($H$3,0,0,'Données projet'!$E$13+1,1))</f>
        <v>404.52284278475219</v>
      </c>
      <c r="CZ146" s="59">
        <f t="shared" si="150"/>
        <v>325.2594475455378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27.545641646360728</v>
      </c>
      <c r="DG146" s="21">
        <f>EXP(-LN(2)/25)*DG145+(1-EXP(-LN(2)/25))/(LN(2)/25)*Calculateur!DB146*Calculateur!DD146*VLOOKUP('Données projet'!$B$13,Paramètres!$A$1:$I$89,3,0)*0.475*44/12</f>
        <v>2.0758390687823005</v>
      </c>
      <c r="DH146" s="21">
        <f>EXP(-LN(2)/2)*DH145+(1-EXP(-LN(2)/2))/(LN(2)/2)*DB146*DE146*VLOOKUP('Données projet'!$B$13,Paramètres!$A$1:$I$89,3,0)*0.475*44/12</f>
        <v>9.3208219967829996E-18</v>
      </c>
      <c r="DI146" s="22">
        <f t="shared" si="123"/>
        <v>29.621480715143029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266.99999999999983</v>
      </c>
      <c r="DP146" s="17">
        <f>DO146*VLOOKUP('Données projet'!$B$14,Paramètres!$A$1:$I$89,3,0)*VLOOKUP('Données projet'!$B$14,Paramètres!$A$1:$I$89,5,0)</f>
        <v>287.39879999999982</v>
      </c>
      <c r="DQ146" s="13">
        <f t="shared" si="151"/>
        <v>68.528206713592894</v>
      </c>
      <c r="DR146" s="20">
        <f t="shared" si="124"/>
        <v>619.90620335950723</v>
      </c>
      <c r="DS146" s="59">
        <f t="shared" si="125"/>
        <v>913.2395366928406</v>
      </c>
      <c r="DT146" s="59">
        <f ca="1">AVERAGE(OFFSET($DS$3,0,0,'Données projet'!$E$14+1,1))-AVERAGE(OFFSET($H$3,0,0,'Données projet'!$E$14+1,1))</f>
        <v>317.76403063971492</v>
      </c>
      <c r="DU146" s="59">
        <f t="shared" si="152"/>
        <v>310.10458233575025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13.676497709214381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13.676497709214381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735.00000000000011</v>
      </c>
      <c r="EK146" s="17">
        <f>EJ146*VLOOKUP('Données projet'!$B$15,Paramètres!$A$1:$I$89,3,0)*VLOOKUP('Données projet'!$B$15,Paramètres!$A$1:$I$89,5,0)</f>
        <v>343.98</v>
      </c>
      <c r="EL146" s="13">
        <f t="shared" si="153"/>
        <v>80.321681832084693</v>
      </c>
      <c r="EM146" s="20">
        <f t="shared" si="127"/>
        <v>738.9920958575475</v>
      </c>
      <c r="EN146" s="59">
        <f t="shared" si="128"/>
        <v>1032.3254291908809</v>
      </c>
      <c r="EO146" s="59">
        <f ca="1">AVERAGE(OFFSET($EN$3,0,0,'Données projet'!$E$15+1,1))-AVERAGE(OFFSET($H$3,0,0,'Données projet'!$E$15+1,1))</f>
        <v>342.49944586217674</v>
      </c>
      <c r="EP146" s="59">
        <f t="shared" si="154"/>
        <v>282.29766600872563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33.870352652593986</v>
      </c>
      <c r="EW146" s="21">
        <f>EXP(-LN(2)/25)*EW145+(1-EXP(-LN(2)/25))/(LN(2)/25)*Calculateur!ER146*Calculateur!ET146*VLOOKUP('Données projet'!$B$15,Paramètres!$A$1:$I$89,3,0)*0.475*44/12</f>
        <v>1.7469398916505567</v>
      </c>
      <c r="EX146" s="21">
        <f>EXP(-LN(2)/2)*EX145+(1-EXP(-LN(2)/2))/(LN(2)/2)*ER146*EU146*VLOOKUP('Données projet'!$B$15,Paramètres!$A$1:$I$89,3,0)*0.475*44/12</f>
        <v>8.1246874548229582E-19</v>
      </c>
      <c r="EY146" s="22">
        <f t="shared" si="129"/>
        <v>35.617292544244542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670.99999999999977</v>
      </c>
      <c r="FF146" s="17">
        <f>FE146*VLOOKUP('Données projet'!$B$16,Paramètres!$A$1:$I$89,3,0)*VLOOKUP('Données projet'!$B$16,Paramètres!$A$1:$I$89,5,0)</f>
        <v>314.02799999999991</v>
      </c>
      <c r="FG146" s="13">
        <f t="shared" si="155"/>
        <v>74.109403804428752</v>
      </c>
      <c r="FH146" s="20">
        <f t="shared" si="130"/>
        <v>676.00597829271317</v>
      </c>
      <c r="FI146" s="59">
        <f t="shared" si="131"/>
        <v>969.33931162604654</v>
      </c>
      <c r="FJ146" s="59">
        <f ca="1">AVERAGE(OFFSET($FI$3,0,0,'Données projet'!$E$16+1,1))-AVERAGE(OFFSET($H$3,0,0,'Données projet'!$E$16+1,1))</f>
        <v>304.29617570272939</v>
      </c>
      <c r="FK146" s="59">
        <f t="shared" si="156"/>
        <v>246.20695736161576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28.505795937844798</v>
      </c>
      <c r="FR146" s="21">
        <f>EXP(-LN(2)/25)*FR145+(1-EXP(-LN(2)/25))/(LN(2)/25)*Calculateur!FM146*Calculateur!FO146*VLOOKUP('Données projet'!$B$16,Paramètres!$A$1:$I$89,3,0)*0.475*44/12</f>
        <v>1.7837395376157301</v>
      </c>
      <c r="FS146" s="21">
        <f>EXP(-LN(2)/2)*FS145+(1-EXP(-LN(2)/2))/(LN(2)/2)*FM146*FP146*VLOOKUP('Données projet'!$B$16,Paramètres!$A$1:$I$89,3,0)*0.475*44/12</f>
        <v>3.8606545113874962E-17</v>
      </c>
      <c r="FT146" s="22">
        <f t="shared" si="132"/>
        <v>30.289535475460529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543.00000000000011</v>
      </c>
      <c r="GA146" s="17">
        <f>FZ146*VLOOKUP('Données projet'!$B$17,Paramètres!$A$1:$I$89,3,0)*VLOOKUP('Données projet'!$B$17,Paramètres!$A$1:$I$89,5,0)</f>
        <v>324.71400000000011</v>
      </c>
      <c r="GB146" s="13">
        <f t="shared" si="157"/>
        <v>76.333356682914101</v>
      </c>
      <c r="GC146" s="20">
        <f t="shared" si="133"/>
        <v>698.49081288940886</v>
      </c>
      <c r="GD146" s="59">
        <f t="shared" si="134"/>
        <v>991.82414622274223</v>
      </c>
      <c r="GE146" s="59">
        <f ca="1">AVERAGE(OFFSET($GD$3,0,0,'Données projet'!$E$17+1,1))-AVERAGE(OFFSET($H$3,0,0,'Données projet'!$E$17+1,1))</f>
        <v>333.16166938019586</v>
      </c>
      <c r="GF146" s="59">
        <f t="shared" si="158"/>
        <v>286.07945871455388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23.221506880510745</v>
      </c>
      <c r="GM146" s="21">
        <f>EXP(-LN(2)/25)*GM145+(1-EXP(-LN(2)/25))/(LN(2)/25)*Calculateur!GH146*Calculateur!GJ146*VLOOKUP('Données projet'!$B$17,Paramètres!$A$1:$I$89,3,0)*0.475*44/12</f>
        <v>1.4204915280592929</v>
      </c>
      <c r="GN146" s="21">
        <f>EXP(-LN(2)/2)*GN145+(1-EXP(-LN(2)/2))/(LN(2)/2)*GH146*GK146*VLOOKUP('Données projet'!$B$17,Paramètres!$A$1:$I$89,3,0)*0.475*44/12</f>
        <v>8.7204978681766436E-18</v>
      </c>
      <c r="GO146" s="21">
        <f t="shared" si="135"/>
        <v>24.641998408570039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477.9999999999996</v>
      </c>
      <c r="GV146" s="17">
        <f>GU146*VLOOKUP('Données projet'!$B$18,Paramètres!$A$1:$I$89,3,0)*VLOOKUP('Données projet'!$B$18,Paramètres!$A$1:$I$89,5,0)</f>
        <v>285.84399999999977</v>
      </c>
      <c r="GW146" s="13">
        <f t="shared" si="159"/>
        <v>68.200525419065656</v>
      </c>
      <c r="GX146" s="20">
        <f t="shared" si="136"/>
        <v>616.62754843820551</v>
      </c>
      <c r="GY146" s="59">
        <f t="shared" si="137"/>
        <v>909.96088177153888</v>
      </c>
      <c r="GZ146" s="59">
        <f ca="1">AVERAGE(OFFSET($GY$3,0,0,'Données projet'!$E$18+1,1))-AVERAGE(OFFSET($H$3,0,0,'Données projet'!$E$18+1,1))</f>
        <v>288.41846134875794</v>
      </c>
      <c r="HA146" s="59">
        <f t="shared" si="160"/>
        <v>248.93951719818972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20.623245876885605</v>
      </c>
      <c r="HH146" s="21">
        <f>EXP(-LN(2)/25)*HH145+(1-EXP(-LN(2)/25))/(LN(2)/25)*Calculateur!HC146*Calculateur!HE146*VLOOKUP('Données projet'!$B$18,Paramètres!$A$1:$I$89,3,0)*0.475*44/12</f>
        <v>1.2175641669079644</v>
      </c>
      <c r="HI146" s="21">
        <f>EXP(-LN(2)/2)*HI145+(1-EXP(-LN(2)/2))/(LN(2)/2)*HC146*HF146*VLOOKUP('Données projet'!$B$18,Paramètres!$A$1:$I$89,3,0)*0.475*44/12</f>
        <v>4.7755107373348685E-18</v>
      </c>
      <c r="HJ146" s="22">
        <f t="shared" si="138"/>
        <v>21.840810043793571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267</v>
      </c>
      <c r="O147" s="13">
        <f>N147*VLOOKUP('Données projet'!$B$9,Paramètres!$A$1:$I$89,3,0)*VLOOKUP('Données projet'!$B$9,Paramètres!$A$1:$I$89,5,0)</f>
        <v>241.58159999999998</v>
      </c>
      <c r="P147" s="13">
        <f t="shared" si="141"/>
        <v>58.779689232021951</v>
      </c>
      <c r="Q147" s="20">
        <f t="shared" si="108"/>
        <v>523.12924541243819</v>
      </c>
      <c r="R147" s="59">
        <f t="shared" si="109"/>
        <v>816.46257874577145</v>
      </c>
      <c r="S147" s="59">
        <f ca="1">AVERAGE(OFFSET($R$3,0,0,'Données projet'!$E$9+1,1))-AVERAGE(OFFSET($H$3,0,0,'Données projet'!$E$9+1,1))</f>
        <v>269.64423257646359</v>
      </c>
      <c r="T147" s="59">
        <f t="shared" si="142"/>
        <v>161.0819079811821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42.561714502569515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42.561714502569515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401</v>
      </c>
      <c r="AJ147" s="13">
        <f>AI147*VLOOKUP('Données projet'!$B$10,Paramètres!$A$1:$I$89,3,0)*VLOOKUP('Données projet'!$B$10,Paramètres!$A$1:$I$89,5,0)</f>
        <v>250.22399999999999</v>
      </c>
      <c r="AK147" s="13">
        <f t="shared" si="143"/>
        <v>60.633904580527918</v>
      </c>
      <c r="AL147" s="20">
        <f t="shared" si="112"/>
        <v>541.41085047775289</v>
      </c>
      <c r="AM147" s="59">
        <f t="shared" si="113"/>
        <v>834.74418381108626</v>
      </c>
      <c r="AN147" s="59">
        <f ca="1">AVERAGE(OFFSET($AM$3,0,0,'Données projet'!$E$10+1,1))-AVERAGE(OFFSET($H$3,0,0,'Données projet'!$E$10+1,1))</f>
        <v>269.77739619445515</v>
      </c>
      <c r="AO147" s="59">
        <f t="shared" si="144"/>
        <v>347.56964743629885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14.508884562989028</v>
      </c>
      <c r="AV147" s="21">
        <f>EXP(-LN(2)/25)*AV146+(1-EXP(-LN(2)/25))/(LN(2)/25)*Calculateur!AQ147*Calculateur!AS147*VLOOKUP('Données projet'!$B$10,Paramètres!$A$1:$I$89,3,0)*0.475*44/12</f>
        <v>3.8893079570088736</v>
      </c>
      <c r="AW147" s="21">
        <f>EXP(-LN(2)/2)*AW146+(1-EXP(-LN(2)/2))/(LN(2)/2)*AQ147*AT147*VLOOKUP('Données projet'!$B$10,Paramètres!$A$1:$I$89,3,0)*0.475*44/12</f>
        <v>1.7235064782979741E-19</v>
      </c>
      <c r="AX147" s="21">
        <f t="shared" si="114"/>
        <v>18.398192519997902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739.99999999999966</v>
      </c>
      <c r="BE147" s="13">
        <f>BD147*VLOOKUP('Données projet'!$B$11,Paramètres!$A$1:$I$89,3,0)*VLOOKUP('Données projet'!$B$11,Paramètres!$A$1:$I$89,5,0)</f>
        <v>413.65999999999985</v>
      </c>
      <c r="BF147" s="13">
        <f t="shared" si="145"/>
        <v>94.540585122244352</v>
      </c>
      <c r="BG147" s="20">
        <f t="shared" si="115"/>
        <v>885.11601908790863</v>
      </c>
      <c r="BH147" s="59">
        <f t="shared" si="116"/>
        <v>1178.4493524212419</v>
      </c>
      <c r="BI147" s="59">
        <f ca="1">AVERAGE(OFFSET($BH$3,0,0,'Données projet'!$E$11+1,1))-AVERAGE(OFFSET($H$3,0,0,'Données projet'!$E$11+1,1))</f>
        <v>490.96084572840579</v>
      </c>
      <c r="BJ147" s="59">
        <f t="shared" si="146"/>
        <v>597.91658789908263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23.398132861939057</v>
      </c>
      <c r="BQ147" s="21">
        <f>EXP(-LN(2)/25)*BQ146+(1-EXP(-LN(2)/25))/(LN(2)/25)*Calculateur!BL147*Calculateur!BN147*VLOOKUP('Données projet'!$B$11,Paramètres!$A$1:$I$89,3,0)*0.475*44/12</f>
        <v>2.4495888073652643</v>
      </c>
      <c r="BR147" s="21">
        <f>EXP(-LN(2)/2)*BR146+(1-EXP(-LN(2)/2))/(LN(2)/2)*BL147*BO147*VLOOKUP('Données projet'!$B$11,Paramètres!$A$1:$I$89,3,0)*0.475*44/12</f>
        <v>5.9014138488388071E-18</v>
      </c>
      <c r="BS147" s="22">
        <f t="shared" si="117"/>
        <v>25.84772166930432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1062.9999999999995</v>
      </c>
      <c r="BZ147" s="13">
        <f>BY147*VLOOKUP('Données projet'!$B$12,Paramètres!$A$1:$I$89,3,0)*VLOOKUP('Données projet'!$B$12,Paramètres!$A$1:$I$89,5,0)</f>
        <v>483.66499999999979</v>
      </c>
      <c r="CA147" s="13">
        <f t="shared" si="147"/>
        <v>108.54647574863124</v>
      </c>
      <c r="CB147" s="20">
        <f t="shared" si="118"/>
        <v>1031.4349869288658</v>
      </c>
      <c r="CC147" s="59">
        <f t="shared" si="119"/>
        <v>1324.768320262199</v>
      </c>
      <c r="CD147" s="59">
        <f ca="1">AVERAGE(OFFSET($CC$3,0,0,'Données projet'!$E$12+1,1))-AVERAGE(OFFSET($H$3,0,0,'Données projet'!$E$12+1,1))</f>
        <v>516.24288578650703</v>
      </c>
      <c r="CE147" s="59">
        <f t="shared" si="148"/>
        <v>423.99471649102406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33.873534430805954</v>
      </c>
      <c r="CL147" s="21">
        <f>EXP(-LN(2)/25)*CL146+(1-EXP(-LN(2)/25))/(LN(2)/25)*Calculateur!CG147*Calculateur!CI147*VLOOKUP('Données projet'!$B$12,Paramètres!$A$1:$I$89,3,0)*0.475*44/12</f>
        <v>3.6108654029391247</v>
      </c>
      <c r="CM147" s="21">
        <f>EXP(-LN(2)/2)*CM146+(1-EXP(-LN(2)/2))/(LN(2)/2)*CG147*CJ147*VLOOKUP('Données projet'!$B$12,Paramètres!$A$1:$I$89,3,0)*0.475*44/12</f>
        <v>9.8737521152362386E-20</v>
      </c>
      <c r="CN147" s="22">
        <f t="shared" si="120"/>
        <v>37.48439983374508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856.99999999999955</v>
      </c>
      <c r="CU147" s="17">
        <f>CT147*VLOOKUP('Données projet'!$B$13,Paramètres!$A$1:$I$89,3,0)*VLOOKUP('Données projet'!$B$13,Paramètres!$A$1:$I$89,5,0)</f>
        <v>389.93499999999977</v>
      </c>
      <c r="CV147" s="13">
        <f t="shared" si="149"/>
        <v>89.733124312965614</v>
      </c>
      <c r="CW147" s="20">
        <f t="shared" si="121"/>
        <v>835.42198317841473</v>
      </c>
      <c r="CX147" s="59">
        <f t="shared" si="122"/>
        <v>1128.7553165117481</v>
      </c>
      <c r="CY147" s="59">
        <f ca="1">AVERAGE(OFFSET($CX$3,0,0,'Données projet'!$E$13+1,1))-AVERAGE(OFFSET($H$3,0,0,'Données projet'!$E$13+1,1))</f>
        <v>404.52284278475219</v>
      </c>
      <c r="CZ147" s="59">
        <f t="shared" si="150"/>
        <v>325.2594475455378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27.005488414858021</v>
      </c>
      <c r="DG147" s="21">
        <f>EXP(-LN(2)/25)*DG146+(1-EXP(-LN(2)/25))/(LN(2)/25)*Calculateur!DB147*Calculateur!DD147*VLOOKUP('Données projet'!$B$13,Paramètres!$A$1:$I$89,3,0)*0.475*44/12</f>
        <v>2.0190751402828164</v>
      </c>
      <c r="DH147" s="21">
        <f>EXP(-LN(2)/2)*DH146+(1-EXP(-LN(2)/2))/(LN(2)/2)*DB147*DE147*VLOOKUP('Données projet'!$B$13,Paramètres!$A$1:$I$89,3,0)*0.475*44/12</f>
        <v>6.5908164401579955E-18</v>
      </c>
      <c r="DI147" s="22">
        <f t="shared" si="123"/>
        <v>29.024563555140837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266.99999999999983</v>
      </c>
      <c r="DP147" s="17">
        <f>DO147*VLOOKUP('Données projet'!$B$14,Paramètres!$A$1:$I$89,3,0)*VLOOKUP('Données projet'!$B$14,Paramètres!$A$1:$I$89,5,0)</f>
        <v>287.39879999999982</v>
      </c>
      <c r="DQ147" s="13">
        <f t="shared" si="151"/>
        <v>68.528206713592894</v>
      </c>
      <c r="DR147" s="20">
        <f t="shared" si="124"/>
        <v>619.90620335950723</v>
      </c>
      <c r="DS147" s="59">
        <f t="shared" si="125"/>
        <v>913.2395366928406</v>
      </c>
      <c r="DT147" s="59">
        <f ca="1">AVERAGE(OFFSET($DS$3,0,0,'Données projet'!$E$14+1,1))-AVERAGE(OFFSET($H$3,0,0,'Données projet'!$E$14+1,1))</f>
        <v>317.76403063971492</v>
      </c>
      <c r="DU147" s="59">
        <f t="shared" si="152"/>
        <v>310.10458233575025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13.408309930976602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13.408309930976602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735.00000000000011</v>
      </c>
      <c r="EK147" s="17">
        <f>EJ147*VLOOKUP('Données projet'!$B$15,Paramètres!$A$1:$I$89,3,0)*VLOOKUP('Données projet'!$B$15,Paramètres!$A$1:$I$89,5,0)</f>
        <v>343.98</v>
      </c>
      <c r="EL147" s="13">
        <f t="shared" si="153"/>
        <v>80.321681832084693</v>
      </c>
      <c r="EM147" s="20">
        <f t="shared" si="127"/>
        <v>738.9920958575475</v>
      </c>
      <c r="EN147" s="59">
        <f t="shared" si="128"/>
        <v>1032.3254291908809</v>
      </c>
      <c r="EO147" s="59">
        <f ca="1">AVERAGE(OFFSET($EN$3,0,0,'Données projet'!$E$15+1,1))-AVERAGE(OFFSET($H$3,0,0,'Données projet'!$E$15+1,1))</f>
        <v>342.49944586217674</v>
      </c>
      <c r="EP147" s="59">
        <f t="shared" si="154"/>
        <v>282.29766600872563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33.206175695951842</v>
      </c>
      <c r="EW147" s="21">
        <f>EXP(-LN(2)/25)*EW146+(1-EXP(-LN(2)/25))/(LN(2)/25)*Calculateur!ER147*Calculateur!ET147*VLOOKUP('Données projet'!$B$15,Paramètres!$A$1:$I$89,3,0)*0.475*44/12</f>
        <v>1.6991697284457961</v>
      </c>
      <c r="EX147" s="21">
        <f>EXP(-LN(2)/2)*EX146+(1-EXP(-LN(2)/2))/(LN(2)/2)*ER147*EU147*VLOOKUP('Données projet'!$B$15,Paramètres!$A$1:$I$89,3,0)*0.475*44/12</f>
        <v>5.7450215943265852E-19</v>
      </c>
      <c r="EY147" s="22">
        <f t="shared" si="129"/>
        <v>34.905345424397638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670.99999999999977</v>
      </c>
      <c r="FF147" s="17">
        <f>FE147*VLOOKUP('Données projet'!$B$16,Paramètres!$A$1:$I$89,3,0)*VLOOKUP('Données projet'!$B$16,Paramètres!$A$1:$I$89,5,0)</f>
        <v>314.02799999999991</v>
      </c>
      <c r="FG147" s="13">
        <f t="shared" si="155"/>
        <v>74.109403804428752</v>
      </c>
      <c r="FH147" s="20">
        <f t="shared" si="130"/>
        <v>676.00597829271317</v>
      </c>
      <c r="FI147" s="59">
        <f t="shared" si="131"/>
        <v>969.33931162604654</v>
      </c>
      <c r="FJ147" s="59">
        <f ca="1">AVERAGE(OFFSET($FI$3,0,0,'Données projet'!$E$16+1,1))-AVERAGE(OFFSET($H$3,0,0,'Données projet'!$E$16+1,1))</f>
        <v>304.29617570272939</v>
      </c>
      <c r="FK147" s="59">
        <f t="shared" si="156"/>
        <v>246.20695736161576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27.946814666322378</v>
      </c>
      <c r="FR147" s="21">
        <f>EXP(-LN(2)/25)*FR146+(1-EXP(-LN(2)/25))/(LN(2)/25)*Calculateur!FM147*Calculateur!FO147*VLOOKUP('Données projet'!$B$16,Paramètres!$A$1:$I$89,3,0)*0.475*44/12</f>
        <v>1.7349630861568426</v>
      </c>
      <c r="FS147" s="21">
        <f>EXP(-LN(2)/2)*FS146+(1-EXP(-LN(2)/2))/(LN(2)/2)*FM147*FP147*VLOOKUP('Données projet'!$B$16,Paramètres!$A$1:$I$89,3,0)*0.475*44/12</f>
        <v>2.7298949848205359E-17</v>
      </c>
      <c r="FT147" s="22">
        <f t="shared" si="132"/>
        <v>29.681777752479221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543.00000000000011</v>
      </c>
      <c r="GA147" s="17">
        <f>FZ147*VLOOKUP('Données projet'!$B$17,Paramètres!$A$1:$I$89,3,0)*VLOOKUP('Données projet'!$B$17,Paramètres!$A$1:$I$89,5,0)</f>
        <v>324.71400000000011</v>
      </c>
      <c r="GB147" s="13">
        <f t="shared" si="157"/>
        <v>76.333356682914101</v>
      </c>
      <c r="GC147" s="20">
        <f t="shared" si="133"/>
        <v>698.49081288940886</v>
      </c>
      <c r="GD147" s="59">
        <f t="shared" si="134"/>
        <v>991.82414622274223</v>
      </c>
      <c r="GE147" s="59">
        <f ca="1">AVERAGE(OFFSET($GD$3,0,0,'Données projet'!$E$17+1,1))-AVERAGE(OFFSET($H$3,0,0,'Données projet'!$E$17+1,1))</f>
        <v>333.16166938019586</v>
      </c>
      <c r="GF147" s="59">
        <f t="shared" si="158"/>
        <v>286.07945871455388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22.766147294304574</v>
      </c>
      <c r="GM147" s="21">
        <f>EXP(-LN(2)/25)*GM146+(1-EXP(-LN(2)/25))/(LN(2)/25)*Calculateur!GH147*Calculateur!GJ147*VLOOKUP('Données projet'!$B$17,Paramètres!$A$1:$I$89,3,0)*0.475*44/12</f>
        <v>1.3816481125241087</v>
      </c>
      <c r="GN147" s="21">
        <f>EXP(-LN(2)/2)*GN146+(1-EXP(-LN(2)/2))/(LN(2)/2)*GH147*GK147*VLOOKUP('Données projet'!$B$17,Paramètres!$A$1:$I$89,3,0)*0.475*44/12</f>
        <v>6.1663231779105362E-18</v>
      </c>
      <c r="GO147" s="21">
        <f t="shared" si="135"/>
        <v>24.147795406828681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477.9999999999996</v>
      </c>
      <c r="GV147" s="17">
        <f>GU147*VLOOKUP('Données projet'!$B$18,Paramètres!$A$1:$I$89,3,0)*VLOOKUP('Données projet'!$B$18,Paramètres!$A$1:$I$89,5,0)</f>
        <v>285.84399999999977</v>
      </c>
      <c r="GW147" s="13">
        <f t="shared" si="159"/>
        <v>68.200525419065656</v>
      </c>
      <c r="GX147" s="20">
        <f t="shared" si="136"/>
        <v>616.62754843820551</v>
      </c>
      <c r="GY147" s="59">
        <f t="shared" si="137"/>
        <v>909.96088177153888</v>
      </c>
      <c r="GZ147" s="59">
        <f ca="1">AVERAGE(OFFSET($GY$3,0,0,'Données projet'!$E$18+1,1))-AVERAGE(OFFSET($H$3,0,0,'Données projet'!$E$18+1,1))</f>
        <v>288.41846134875794</v>
      </c>
      <c r="HA147" s="59">
        <f t="shared" si="160"/>
        <v>248.93951719818972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20.218836604177795</v>
      </c>
      <c r="HH147" s="21">
        <f>EXP(-LN(2)/25)*HH146+(1-EXP(-LN(2)/25))/(LN(2)/25)*Calculateur!HC147*Calculateur!HE147*VLOOKUP('Données projet'!$B$18,Paramètres!$A$1:$I$89,3,0)*0.475*44/12</f>
        <v>1.1842698107349494</v>
      </c>
      <c r="HI147" s="21">
        <f>EXP(-LN(2)/2)*HI146+(1-EXP(-LN(2)/2))/(LN(2)/2)*HC147*HF147*VLOOKUP('Données projet'!$B$18,Paramètres!$A$1:$I$89,3,0)*0.475*44/12</f>
        <v>3.3767960259986553E-18</v>
      </c>
      <c r="HJ147" s="22">
        <f t="shared" si="138"/>
        <v>21.403106414912745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267</v>
      </c>
      <c r="O148" s="13">
        <f>N148*VLOOKUP('Données projet'!$B$9,Paramètres!$A$1:$I$89,3,0)*VLOOKUP('Données projet'!$B$9,Paramètres!$A$1:$I$89,5,0)</f>
        <v>241.58159999999998</v>
      </c>
      <c r="P148" s="13">
        <f t="shared" si="141"/>
        <v>58.779689232021951</v>
      </c>
      <c r="Q148" s="20">
        <f t="shared" si="108"/>
        <v>523.12924541243819</v>
      </c>
      <c r="R148" s="59">
        <f t="shared" si="109"/>
        <v>816.46257874577145</v>
      </c>
      <c r="S148" s="59">
        <f ca="1">AVERAGE(OFFSET($R$3,0,0,'Données projet'!$E$9+1,1))-AVERAGE(OFFSET($H$3,0,0,'Données projet'!$E$9+1,1))</f>
        <v>269.64423257646359</v>
      </c>
      <c r="T148" s="59">
        <f t="shared" si="142"/>
        <v>161.0819079811821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41.727105241256631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41.727105241256631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401</v>
      </c>
      <c r="AJ148" s="13">
        <f>AI148*VLOOKUP('Données projet'!$B$10,Paramètres!$A$1:$I$89,3,0)*VLOOKUP('Données projet'!$B$10,Paramètres!$A$1:$I$89,5,0)</f>
        <v>250.22399999999999</v>
      </c>
      <c r="AK148" s="13">
        <f t="shared" si="143"/>
        <v>60.633904580527918</v>
      </c>
      <c r="AL148" s="20">
        <f t="shared" si="112"/>
        <v>541.41085047775289</v>
      </c>
      <c r="AM148" s="59">
        <f t="shared" si="113"/>
        <v>834.74418381108626</v>
      </c>
      <c r="AN148" s="59">
        <f ca="1">AVERAGE(OFFSET($AM$3,0,0,'Données projet'!$E$10+1,1))-AVERAGE(OFFSET($H$3,0,0,'Données projet'!$E$10+1,1))</f>
        <v>269.77739619445515</v>
      </c>
      <c r="AO148" s="59">
        <f t="shared" si="144"/>
        <v>347.56964743629885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14.224374186254577</v>
      </c>
      <c r="AV148" s="21">
        <f>EXP(-LN(2)/25)*AV147+(1-EXP(-LN(2)/25))/(LN(2)/25)*Calculateur!AQ148*Calculateur!AS148*VLOOKUP('Données projet'!$B$10,Paramètres!$A$1:$I$89,3,0)*0.475*44/12</f>
        <v>3.7829546263946496</v>
      </c>
      <c r="AW148" s="21">
        <f>EXP(-LN(2)/2)*AW147+(1-EXP(-LN(2)/2))/(LN(2)/2)*AQ148*AT148*VLOOKUP('Données projet'!$B$10,Paramètres!$A$1:$I$89,3,0)*0.475*44/12</f>
        <v>1.2187031182234427E-19</v>
      </c>
      <c r="AX148" s="21">
        <f t="shared" si="114"/>
        <v>18.007328812649227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739.99999999999966</v>
      </c>
      <c r="BE148" s="13">
        <f>BD148*VLOOKUP('Données projet'!$B$11,Paramètres!$A$1:$I$89,3,0)*VLOOKUP('Données projet'!$B$11,Paramètres!$A$1:$I$89,5,0)</f>
        <v>413.65999999999985</v>
      </c>
      <c r="BF148" s="13">
        <f t="shared" si="145"/>
        <v>94.540585122244352</v>
      </c>
      <c r="BG148" s="20">
        <f t="shared" si="115"/>
        <v>885.11601908790863</v>
      </c>
      <c r="BH148" s="59">
        <f t="shared" si="116"/>
        <v>1178.4493524212419</v>
      </c>
      <c r="BI148" s="59">
        <f ca="1">AVERAGE(OFFSET($BH$3,0,0,'Données projet'!$E$11+1,1))-AVERAGE(OFFSET($H$3,0,0,'Données projet'!$E$11+1,1))</f>
        <v>490.96084572840579</v>
      </c>
      <c r="BJ148" s="59">
        <f t="shared" si="146"/>
        <v>597.91658789908263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22.939309747968288</v>
      </c>
      <c r="BQ148" s="21">
        <f>EXP(-LN(2)/25)*BQ147+(1-EXP(-LN(2)/25))/(LN(2)/25)*Calculateur!BL148*Calculateur!BN148*VLOOKUP('Données projet'!$B$11,Paramètres!$A$1:$I$89,3,0)*0.475*44/12</f>
        <v>2.3826046726095842</v>
      </c>
      <c r="BR148" s="21">
        <f>EXP(-LN(2)/2)*BR147+(1-EXP(-LN(2)/2))/(LN(2)/2)*BL148*BO148*VLOOKUP('Données projet'!$B$11,Paramètres!$A$1:$I$89,3,0)*0.475*44/12</f>
        <v>4.1729297511021235E-18</v>
      </c>
      <c r="BS148" s="22">
        <f t="shared" si="117"/>
        <v>25.321914420577873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1062.9999999999995</v>
      </c>
      <c r="BZ148" s="13">
        <f>BY148*VLOOKUP('Données projet'!$B$12,Paramètres!$A$1:$I$89,3,0)*VLOOKUP('Données projet'!$B$12,Paramètres!$A$1:$I$89,5,0)</f>
        <v>483.66499999999979</v>
      </c>
      <c r="CA148" s="13">
        <f t="shared" si="147"/>
        <v>108.54647574863124</v>
      </c>
      <c r="CB148" s="20">
        <f t="shared" si="118"/>
        <v>1031.4349869288658</v>
      </c>
      <c r="CC148" s="59">
        <f t="shared" si="119"/>
        <v>1324.768320262199</v>
      </c>
      <c r="CD148" s="59">
        <f ca="1">AVERAGE(OFFSET($CC$3,0,0,'Données projet'!$E$12+1,1))-AVERAGE(OFFSET($H$3,0,0,'Données projet'!$E$12+1,1))</f>
        <v>516.24288578650703</v>
      </c>
      <c r="CE148" s="59">
        <f t="shared" si="148"/>
        <v>423.99471649102406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33.209295081433766</v>
      </c>
      <c r="CL148" s="21">
        <f>EXP(-LN(2)/25)*CL147+(1-EXP(-LN(2)/25))/(LN(2)/25)*Calculateur!CG148*Calculateur!CI148*VLOOKUP('Données projet'!$B$12,Paramètres!$A$1:$I$89,3,0)*0.475*44/12</f>
        <v>3.5121260986085954</v>
      </c>
      <c r="CM148" s="21">
        <f>EXP(-LN(2)/2)*CM147+(1-EXP(-LN(2)/2))/(LN(2)/2)*CG148*CJ148*VLOOKUP('Données projet'!$B$12,Paramètres!$A$1:$I$89,3,0)*0.475*44/12</f>
        <v>6.9817970764385617E-20</v>
      </c>
      <c r="CN148" s="22">
        <f t="shared" si="120"/>
        <v>36.721421180042363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856.99999999999955</v>
      </c>
      <c r="CU148" s="17">
        <f>CT148*VLOOKUP('Données projet'!$B$13,Paramètres!$A$1:$I$89,3,0)*VLOOKUP('Données projet'!$B$13,Paramètres!$A$1:$I$89,5,0)</f>
        <v>389.93499999999977</v>
      </c>
      <c r="CV148" s="13">
        <f t="shared" si="149"/>
        <v>89.733124312965614</v>
      </c>
      <c r="CW148" s="20">
        <f t="shared" si="121"/>
        <v>835.42198317841473</v>
      </c>
      <c r="CX148" s="59">
        <f t="shared" si="122"/>
        <v>1128.7553165117481</v>
      </c>
      <c r="CY148" s="59">
        <f ca="1">AVERAGE(OFFSET($CX$3,0,0,'Données projet'!$E$13+1,1))-AVERAGE(OFFSET($H$3,0,0,'Données projet'!$E$13+1,1))</f>
        <v>404.52284278475219</v>
      </c>
      <c r="CZ148" s="59">
        <f t="shared" si="150"/>
        <v>325.2594475455378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26.475927258764141</v>
      </c>
      <c r="DG148" s="21">
        <f>EXP(-LN(2)/25)*DG147+(1-EXP(-LN(2)/25))/(LN(2)/25)*Calculateur!DB148*Calculateur!DD148*VLOOKUP('Données projet'!$B$13,Paramètres!$A$1:$I$89,3,0)*0.475*44/12</f>
        <v>1.9638634243932358</v>
      </c>
      <c r="DH148" s="21">
        <f>EXP(-LN(2)/2)*DH147+(1-EXP(-LN(2)/2))/(LN(2)/2)*DB148*DE148*VLOOKUP('Données projet'!$B$13,Paramètres!$A$1:$I$89,3,0)*0.475*44/12</f>
        <v>4.6604109983914998E-18</v>
      </c>
      <c r="DI148" s="22">
        <f t="shared" si="123"/>
        <v>28.439790683157376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266.99999999999983</v>
      </c>
      <c r="DP148" s="17">
        <f>DO148*VLOOKUP('Données projet'!$B$14,Paramètres!$A$1:$I$89,3,0)*VLOOKUP('Données projet'!$B$14,Paramètres!$A$1:$I$89,5,0)</f>
        <v>287.39879999999982</v>
      </c>
      <c r="DQ148" s="13">
        <f t="shared" si="151"/>
        <v>68.528206713592894</v>
      </c>
      <c r="DR148" s="20">
        <f t="shared" si="124"/>
        <v>619.90620335950723</v>
      </c>
      <c r="DS148" s="59">
        <f t="shared" si="125"/>
        <v>913.2395366928406</v>
      </c>
      <c r="DT148" s="59">
        <f ca="1">AVERAGE(OFFSET($DS$3,0,0,'Données projet'!$E$14+1,1))-AVERAGE(OFFSET($H$3,0,0,'Données projet'!$E$14+1,1))</f>
        <v>317.76403063971492</v>
      </c>
      <c r="DU148" s="59">
        <f t="shared" si="152"/>
        <v>310.10458233575025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13.145381151491673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13.145381151491673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735.00000000000011</v>
      </c>
      <c r="EK148" s="17">
        <f>EJ148*VLOOKUP('Données projet'!$B$15,Paramètres!$A$1:$I$89,3,0)*VLOOKUP('Données projet'!$B$15,Paramètres!$A$1:$I$89,5,0)</f>
        <v>343.98</v>
      </c>
      <c r="EL148" s="13">
        <f t="shared" si="153"/>
        <v>80.321681832084693</v>
      </c>
      <c r="EM148" s="20">
        <f t="shared" si="127"/>
        <v>738.9920958575475</v>
      </c>
      <c r="EN148" s="59">
        <f t="shared" si="128"/>
        <v>1032.3254291908809</v>
      </c>
      <c r="EO148" s="59">
        <f ca="1">AVERAGE(OFFSET($EN$3,0,0,'Données projet'!$E$15+1,1))-AVERAGE(OFFSET($H$3,0,0,'Données projet'!$E$15+1,1))</f>
        <v>342.49944586217674</v>
      </c>
      <c r="EP148" s="59">
        <f t="shared" si="154"/>
        <v>282.29766600872563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32.555022844321506</v>
      </c>
      <c r="EW148" s="21">
        <f>EXP(-LN(2)/25)*EW147+(1-EXP(-LN(2)/25))/(LN(2)/25)*Calculateur!ER148*Calculateur!ET148*VLOOKUP('Données projet'!$B$15,Paramètres!$A$1:$I$89,3,0)*0.475*44/12</f>
        <v>1.6527058428659933</v>
      </c>
      <c r="EX148" s="21">
        <f>EXP(-LN(2)/2)*EX147+(1-EXP(-LN(2)/2))/(LN(2)/2)*ER148*EU148*VLOOKUP('Données projet'!$B$15,Paramètres!$A$1:$I$89,3,0)*0.475*44/12</f>
        <v>4.0623437274114791E-19</v>
      </c>
      <c r="EY148" s="22">
        <f t="shared" si="129"/>
        <v>34.207728687187497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670.99999999999977</v>
      </c>
      <c r="FF148" s="17">
        <f>FE148*VLOOKUP('Données projet'!$B$16,Paramètres!$A$1:$I$89,3,0)*VLOOKUP('Données projet'!$B$16,Paramètres!$A$1:$I$89,5,0)</f>
        <v>314.02799999999991</v>
      </c>
      <c r="FG148" s="13">
        <f t="shared" si="155"/>
        <v>74.109403804428752</v>
      </c>
      <c r="FH148" s="20">
        <f t="shared" si="130"/>
        <v>676.00597829271317</v>
      </c>
      <c r="FI148" s="59">
        <f t="shared" si="131"/>
        <v>969.33931162604654</v>
      </c>
      <c r="FJ148" s="59">
        <f ca="1">AVERAGE(OFFSET($FI$3,0,0,'Données projet'!$E$16+1,1))-AVERAGE(OFFSET($H$3,0,0,'Données projet'!$E$16+1,1))</f>
        <v>304.29617570272939</v>
      </c>
      <c r="FK148" s="59">
        <f t="shared" si="156"/>
        <v>246.20695736161576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27.398794676589603</v>
      </c>
      <c r="FR148" s="21">
        <f>EXP(-LN(2)/25)*FR147+(1-EXP(-LN(2)/25))/(LN(2)/25)*Calculateur!FM148*Calculateur!FO148*VLOOKUP('Données projet'!$B$16,Paramètres!$A$1:$I$89,3,0)*0.475*44/12</f>
        <v>1.6875204293281403</v>
      </c>
      <c r="FS148" s="21">
        <f>EXP(-LN(2)/2)*FS147+(1-EXP(-LN(2)/2))/(LN(2)/2)*FM148*FP148*VLOOKUP('Données projet'!$B$16,Paramètres!$A$1:$I$89,3,0)*0.475*44/12</f>
        <v>1.9303272556937484E-17</v>
      </c>
      <c r="FT148" s="22">
        <f t="shared" si="132"/>
        <v>29.086315105917741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543.00000000000011</v>
      </c>
      <c r="GA148" s="17">
        <f>FZ148*VLOOKUP('Données projet'!$B$17,Paramètres!$A$1:$I$89,3,0)*VLOOKUP('Données projet'!$B$17,Paramètres!$A$1:$I$89,5,0)</f>
        <v>324.71400000000011</v>
      </c>
      <c r="GB148" s="13">
        <f t="shared" si="157"/>
        <v>76.333356682914101</v>
      </c>
      <c r="GC148" s="20">
        <f t="shared" si="133"/>
        <v>698.49081288940886</v>
      </c>
      <c r="GD148" s="59">
        <f t="shared" si="134"/>
        <v>991.82414622274223</v>
      </c>
      <c r="GE148" s="59">
        <f ca="1">AVERAGE(OFFSET($GD$3,0,0,'Données projet'!$E$17+1,1))-AVERAGE(OFFSET($H$3,0,0,'Données projet'!$E$17+1,1))</f>
        <v>333.16166938019586</v>
      </c>
      <c r="GF148" s="59">
        <f t="shared" si="158"/>
        <v>286.07945871455388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22.319717031841986</v>
      </c>
      <c r="GM148" s="21">
        <f>EXP(-LN(2)/25)*GM147+(1-EXP(-LN(2)/25))/(LN(2)/25)*Calculateur!GH148*Calculateur!GJ148*VLOOKUP('Données projet'!$B$17,Paramètres!$A$1:$I$89,3,0)*0.475*44/12</f>
        <v>1.3438668722294205</v>
      </c>
      <c r="GN148" s="21">
        <f>EXP(-LN(2)/2)*GN147+(1-EXP(-LN(2)/2))/(LN(2)/2)*GH148*GK148*VLOOKUP('Données projet'!$B$17,Paramètres!$A$1:$I$89,3,0)*0.475*44/12</f>
        <v>4.3602489340883218E-18</v>
      </c>
      <c r="GO148" s="21">
        <f t="shared" si="135"/>
        <v>23.663583904071405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477.9999999999996</v>
      </c>
      <c r="GV148" s="17">
        <f>GU148*VLOOKUP('Données projet'!$B$18,Paramètres!$A$1:$I$89,3,0)*VLOOKUP('Données projet'!$B$18,Paramètres!$A$1:$I$89,5,0)</f>
        <v>285.84399999999977</v>
      </c>
      <c r="GW148" s="13">
        <f t="shared" si="159"/>
        <v>68.200525419065656</v>
      </c>
      <c r="GX148" s="20">
        <f t="shared" si="136"/>
        <v>616.62754843820551</v>
      </c>
      <c r="GY148" s="59">
        <f t="shared" si="137"/>
        <v>909.96088177153888</v>
      </c>
      <c r="GZ148" s="59">
        <f ca="1">AVERAGE(OFFSET($GY$3,0,0,'Données projet'!$E$18+1,1))-AVERAGE(OFFSET($H$3,0,0,'Données projet'!$E$18+1,1))</f>
        <v>288.41846134875794</v>
      </c>
      <c r="HA148" s="59">
        <f t="shared" si="160"/>
        <v>248.93951719818972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19.822357550642487</v>
      </c>
      <c r="HH148" s="21">
        <f>EXP(-LN(2)/25)*HH147+(1-EXP(-LN(2)/25))/(LN(2)/25)*Calculateur!HC148*Calculateur!HE148*VLOOKUP('Données projet'!$B$18,Paramètres!$A$1:$I$89,3,0)*0.475*44/12</f>
        <v>1.1518858904823595</v>
      </c>
      <c r="HI148" s="21">
        <f>EXP(-LN(2)/2)*HI147+(1-EXP(-LN(2)/2))/(LN(2)/2)*HC148*HF148*VLOOKUP('Données projet'!$B$18,Paramètres!$A$1:$I$89,3,0)*0.475*44/12</f>
        <v>2.3877553686674346E-18</v>
      </c>
      <c r="HJ148" s="22">
        <f t="shared" si="138"/>
        <v>20.974243441124845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267</v>
      </c>
      <c r="O149" s="13">
        <f>N149*VLOOKUP('Données projet'!$B$9,Paramètres!$A$1:$I$89,3,0)*VLOOKUP('Données projet'!$B$9,Paramètres!$A$1:$I$89,5,0)</f>
        <v>241.58159999999998</v>
      </c>
      <c r="P149" s="13">
        <f t="shared" si="141"/>
        <v>58.779689232021951</v>
      </c>
      <c r="Q149" s="20">
        <f t="shared" si="108"/>
        <v>523.12924541243819</v>
      </c>
      <c r="R149" s="59">
        <f t="shared" si="109"/>
        <v>816.46257874577145</v>
      </c>
      <c r="S149" s="59">
        <f ca="1">AVERAGE(OFFSET($R$3,0,0,'Données projet'!$E$9+1,1))-AVERAGE(OFFSET($H$3,0,0,'Données projet'!$E$9+1,1))</f>
        <v>269.64423257646359</v>
      </c>
      <c r="T149" s="59">
        <f t="shared" si="142"/>
        <v>161.0819079811821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40.908862158496703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40.908862158496703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401</v>
      </c>
      <c r="AJ149" s="13">
        <f>AI149*VLOOKUP('Données projet'!$B$10,Paramètres!$A$1:$I$89,3,0)*VLOOKUP('Données projet'!$B$10,Paramètres!$A$1:$I$89,5,0)</f>
        <v>250.22399999999999</v>
      </c>
      <c r="AK149" s="13">
        <f t="shared" si="143"/>
        <v>60.633904580527918</v>
      </c>
      <c r="AL149" s="20">
        <f t="shared" si="112"/>
        <v>541.41085047775289</v>
      </c>
      <c r="AM149" s="59">
        <f t="shared" si="113"/>
        <v>834.74418381108626</v>
      </c>
      <c r="AN149" s="59">
        <f ca="1">AVERAGE(OFFSET($AM$3,0,0,'Données projet'!$E$10+1,1))-AVERAGE(OFFSET($H$3,0,0,'Données projet'!$E$10+1,1))</f>
        <v>269.77739619445515</v>
      </c>
      <c r="AO149" s="59">
        <f t="shared" si="144"/>
        <v>347.56964743629885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13.945442884473694</v>
      </c>
      <c r="AV149" s="21">
        <f>EXP(-LN(2)/25)*AV148+(1-EXP(-LN(2)/25))/(LN(2)/25)*Calculateur!AQ149*Calculateur!AS149*VLOOKUP('Données projet'!$B$10,Paramètres!$A$1:$I$89,3,0)*0.475*44/12</f>
        <v>3.6795095331989502</v>
      </c>
      <c r="AW149" s="21">
        <f>EXP(-LN(2)/2)*AW148+(1-EXP(-LN(2)/2))/(LN(2)/2)*AQ149*AT149*VLOOKUP('Données projet'!$B$10,Paramètres!$A$1:$I$89,3,0)*0.475*44/12</f>
        <v>8.6175323914898705E-20</v>
      </c>
      <c r="AX149" s="21">
        <f t="shared" si="114"/>
        <v>17.624952417672645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739.99999999999966</v>
      </c>
      <c r="BE149" s="13">
        <f>BD149*VLOOKUP('Données projet'!$B$11,Paramètres!$A$1:$I$89,3,0)*VLOOKUP('Données projet'!$B$11,Paramètres!$A$1:$I$89,5,0)</f>
        <v>413.65999999999985</v>
      </c>
      <c r="BF149" s="13">
        <f t="shared" si="145"/>
        <v>94.540585122244352</v>
      </c>
      <c r="BG149" s="20">
        <f t="shared" si="115"/>
        <v>885.11601908790863</v>
      </c>
      <c r="BH149" s="59">
        <f t="shared" si="116"/>
        <v>1178.4493524212419</v>
      </c>
      <c r="BI149" s="59">
        <f ca="1">AVERAGE(OFFSET($BH$3,0,0,'Données projet'!$E$11+1,1))-AVERAGE(OFFSET($H$3,0,0,'Données projet'!$E$11+1,1))</f>
        <v>490.96084572840579</v>
      </c>
      <c r="BJ149" s="59">
        <f t="shared" si="146"/>
        <v>597.91658789908263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22.48948387540802</v>
      </c>
      <c r="BQ149" s="21">
        <f>EXP(-LN(2)/25)*BQ148+(1-EXP(-LN(2)/25))/(LN(2)/25)*Calculateur!BL149*Calculateur!BN149*VLOOKUP('Données projet'!$B$11,Paramètres!$A$1:$I$89,3,0)*0.475*44/12</f>
        <v>2.3174522225413408</v>
      </c>
      <c r="BR149" s="21">
        <f>EXP(-LN(2)/2)*BR148+(1-EXP(-LN(2)/2))/(LN(2)/2)*BL149*BO149*VLOOKUP('Données projet'!$B$11,Paramètres!$A$1:$I$89,3,0)*0.475*44/12</f>
        <v>2.9507069244194035E-18</v>
      </c>
      <c r="BS149" s="22">
        <f t="shared" si="117"/>
        <v>24.806936097949361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1062.9999999999995</v>
      </c>
      <c r="BZ149" s="13">
        <f>BY149*VLOOKUP('Données projet'!$B$12,Paramètres!$A$1:$I$89,3,0)*VLOOKUP('Données projet'!$B$12,Paramètres!$A$1:$I$89,5,0)</f>
        <v>483.66499999999979</v>
      </c>
      <c r="CA149" s="13">
        <f t="shared" si="147"/>
        <v>108.54647574863124</v>
      </c>
      <c r="CB149" s="20">
        <f t="shared" si="118"/>
        <v>1031.4349869288658</v>
      </c>
      <c r="CC149" s="59">
        <f t="shared" si="119"/>
        <v>1324.768320262199</v>
      </c>
      <c r="CD149" s="59">
        <f ca="1">AVERAGE(OFFSET($CC$3,0,0,'Données projet'!$E$12+1,1))-AVERAGE(OFFSET($H$3,0,0,'Données projet'!$E$12+1,1))</f>
        <v>516.24288578650703</v>
      </c>
      <c r="CE149" s="59">
        <f t="shared" si="148"/>
        <v>423.99471649102406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32.558081060556766</v>
      </c>
      <c r="CL149" s="21">
        <f>EXP(-LN(2)/25)*CL148+(1-EXP(-LN(2)/25))/(LN(2)/25)*Calculateur!CG149*Calculateur!CI149*VLOOKUP('Données projet'!$B$12,Paramètres!$A$1:$I$89,3,0)*0.475*44/12</f>
        <v>3.4160868257474588</v>
      </c>
      <c r="CM149" s="21">
        <f>EXP(-LN(2)/2)*CM148+(1-EXP(-LN(2)/2))/(LN(2)/2)*CG149*CJ149*VLOOKUP('Données projet'!$B$12,Paramètres!$A$1:$I$89,3,0)*0.475*44/12</f>
        <v>4.9368760576181193E-20</v>
      </c>
      <c r="CN149" s="22">
        <f t="shared" si="120"/>
        <v>35.974167886304222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856.99999999999955</v>
      </c>
      <c r="CU149" s="17">
        <f>CT149*VLOOKUP('Données projet'!$B$13,Paramètres!$A$1:$I$89,3,0)*VLOOKUP('Données projet'!$B$13,Paramètres!$A$1:$I$89,5,0)</f>
        <v>389.93499999999977</v>
      </c>
      <c r="CV149" s="13">
        <f t="shared" si="149"/>
        <v>89.733124312965614</v>
      </c>
      <c r="CW149" s="20">
        <f t="shared" si="121"/>
        <v>835.42198317841473</v>
      </c>
      <c r="CX149" s="59">
        <f t="shared" si="122"/>
        <v>1128.7553165117481</v>
      </c>
      <c r="CY149" s="59">
        <f ca="1">AVERAGE(OFFSET($CX$3,0,0,'Données projet'!$E$13+1,1))-AVERAGE(OFFSET($H$3,0,0,'Données projet'!$E$13+1,1))</f>
        <v>404.52284278475219</v>
      </c>
      <c r="CZ149" s="59">
        <f t="shared" si="150"/>
        <v>325.2594475455378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25.956750473940851</v>
      </c>
      <c r="DG149" s="21">
        <f>EXP(-LN(2)/25)*DG148+(1-EXP(-LN(2)/25))/(LN(2)/25)*Calculateur!DB149*Calculateur!DD149*VLOOKUP('Données projet'!$B$13,Paramètres!$A$1:$I$89,3,0)*0.475*44/12</f>
        <v>1.9101614757781138</v>
      </c>
      <c r="DH149" s="21">
        <f>EXP(-LN(2)/2)*DH148+(1-EXP(-LN(2)/2))/(LN(2)/2)*DB149*DE149*VLOOKUP('Données projet'!$B$13,Paramètres!$A$1:$I$89,3,0)*0.475*44/12</f>
        <v>3.2954082200789978E-18</v>
      </c>
      <c r="DI149" s="22">
        <f t="shared" si="123"/>
        <v>27.866911949718965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266.99999999999983</v>
      </c>
      <c r="DP149" s="17">
        <f>DO149*VLOOKUP('Données projet'!$B$14,Paramètres!$A$1:$I$89,3,0)*VLOOKUP('Données projet'!$B$14,Paramètres!$A$1:$I$89,5,0)</f>
        <v>287.39879999999982</v>
      </c>
      <c r="DQ149" s="13">
        <f t="shared" si="151"/>
        <v>68.528206713592894</v>
      </c>
      <c r="DR149" s="20">
        <f t="shared" si="124"/>
        <v>619.90620335950723</v>
      </c>
      <c r="DS149" s="59">
        <f t="shared" si="125"/>
        <v>913.2395366928406</v>
      </c>
      <c r="DT149" s="59">
        <f ca="1">AVERAGE(OFFSET($DS$3,0,0,'Données projet'!$E$14+1,1))-AVERAGE(OFFSET($H$3,0,0,'Données projet'!$E$14+1,1))</f>
        <v>317.76403063971492</v>
      </c>
      <c r="DU149" s="59">
        <f t="shared" si="152"/>
        <v>310.10458233575025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12.887608245001722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12.887608245001722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735.00000000000011</v>
      </c>
      <c r="EK149" s="17">
        <f>EJ149*VLOOKUP('Données projet'!$B$15,Paramètres!$A$1:$I$89,3,0)*VLOOKUP('Données projet'!$B$15,Paramètres!$A$1:$I$89,5,0)</f>
        <v>343.98</v>
      </c>
      <c r="EL149" s="13">
        <f t="shared" si="153"/>
        <v>80.321681832084693</v>
      </c>
      <c r="EM149" s="20">
        <f t="shared" si="127"/>
        <v>738.9920958575475</v>
      </c>
      <c r="EN149" s="59">
        <f t="shared" si="128"/>
        <v>1032.3254291908809</v>
      </c>
      <c r="EO149" s="59">
        <f ca="1">AVERAGE(OFFSET($EN$3,0,0,'Données projet'!$E$15+1,1))-AVERAGE(OFFSET($H$3,0,0,'Données projet'!$E$15+1,1))</f>
        <v>342.49944586217674</v>
      </c>
      <c r="EP149" s="59">
        <f t="shared" si="154"/>
        <v>282.29766600872563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31.916638702947619</v>
      </c>
      <c r="EW149" s="21">
        <f>EXP(-LN(2)/25)*EW148+(1-EXP(-LN(2)/25))/(LN(2)/25)*Calculateur!ER149*Calculateur!ET149*VLOOKUP('Données projet'!$B$15,Paramètres!$A$1:$I$89,3,0)*0.475*44/12</f>
        <v>1.6075125146807998</v>
      </c>
      <c r="EX149" s="21">
        <f>EXP(-LN(2)/2)*EX148+(1-EXP(-LN(2)/2))/(LN(2)/2)*ER149*EU149*VLOOKUP('Données projet'!$B$15,Paramètres!$A$1:$I$89,3,0)*0.475*44/12</f>
        <v>2.8725107971632926E-19</v>
      </c>
      <c r="EY149" s="22">
        <f t="shared" si="129"/>
        <v>33.524151217628422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670.99999999999977</v>
      </c>
      <c r="FF149" s="17">
        <f>FE149*VLOOKUP('Données projet'!$B$16,Paramètres!$A$1:$I$89,3,0)*VLOOKUP('Données projet'!$B$16,Paramètres!$A$1:$I$89,5,0)</f>
        <v>314.02799999999991</v>
      </c>
      <c r="FG149" s="13">
        <f t="shared" si="155"/>
        <v>74.109403804428752</v>
      </c>
      <c r="FH149" s="20">
        <f t="shared" si="130"/>
        <v>676.00597829271317</v>
      </c>
      <c r="FI149" s="59">
        <f t="shared" si="131"/>
        <v>969.33931162604654</v>
      </c>
      <c r="FJ149" s="59">
        <f ca="1">AVERAGE(OFFSET($FI$3,0,0,'Données projet'!$E$16+1,1))-AVERAGE(OFFSET($H$3,0,0,'Données projet'!$E$16+1,1))</f>
        <v>304.29617570272939</v>
      </c>
      <c r="FK149" s="59">
        <f t="shared" si="156"/>
        <v>246.20695736161576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26.8615210245963</v>
      </c>
      <c r="FR149" s="21">
        <f>EXP(-LN(2)/25)*FR148+(1-EXP(-LN(2)/25))/(LN(2)/25)*Calculateur!FM149*Calculateur!FO149*VLOOKUP('Données projet'!$B$16,Paramètres!$A$1:$I$89,3,0)*0.475*44/12</f>
        <v>1.6413750944453198</v>
      </c>
      <c r="FS149" s="21">
        <f>EXP(-LN(2)/2)*FS148+(1-EXP(-LN(2)/2))/(LN(2)/2)*FM149*FP149*VLOOKUP('Données projet'!$B$16,Paramètres!$A$1:$I$89,3,0)*0.475*44/12</f>
        <v>1.3649474924102683E-17</v>
      </c>
      <c r="FT149" s="22">
        <f t="shared" si="132"/>
        <v>28.502896119041619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543.00000000000011</v>
      </c>
      <c r="GA149" s="17">
        <f>FZ149*VLOOKUP('Données projet'!$B$17,Paramètres!$A$1:$I$89,3,0)*VLOOKUP('Données projet'!$B$17,Paramètres!$A$1:$I$89,5,0)</f>
        <v>324.71400000000011</v>
      </c>
      <c r="GB149" s="13">
        <f t="shared" si="157"/>
        <v>76.333356682914101</v>
      </c>
      <c r="GC149" s="20">
        <f t="shared" si="133"/>
        <v>698.49081288940886</v>
      </c>
      <c r="GD149" s="59">
        <f t="shared" si="134"/>
        <v>991.82414622274223</v>
      </c>
      <c r="GE149" s="59">
        <f ca="1">AVERAGE(OFFSET($GD$3,0,0,'Données projet'!$E$17+1,1))-AVERAGE(OFFSET($H$3,0,0,'Données projet'!$E$17+1,1))</f>
        <v>333.16166938019586</v>
      </c>
      <c r="GF149" s="59">
        <f t="shared" si="158"/>
        <v>286.07945871455388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21.882040994530715</v>
      </c>
      <c r="GM149" s="21">
        <f>EXP(-LN(2)/25)*GM148+(1-EXP(-LN(2)/25))/(LN(2)/25)*Calculateur!GH149*Calculateur!GJ149*VLOOKUP('Données projet'!$B$17,Paramètres!$A$1:$I$89,3,0)*0.475*44/12</f>
        <v>1.3071187619374196</v>
      </c>
      <c r="GN149" s="21">
        <f>EXP(-LN(2)/2)*GN148+(1-EXP(-LN(2)/2))/(LN(2)/2)*GH149*GK149*VLOOKUP('Données projet'!$B$17,Paramètres!$A$1:$I$89,3,0)*0.475*44/12</f>
        <v>3.0831615889552681E-18</v>
      </c>
      <c r="GO149" s="21">
        <f t="shared" si="135"/>
        <v>23.189159756468136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477.9999999999996</v>
      </c>
      <c r="GV149" s="17">
        <f>GU149*VLOOKUP('Données projet'!$B$18,Paramètres!$A$1:$I$89,3,0)*VLOOKUP('Données projet'!$B$18,Paramètres!$A$1:$I$89,5,0)</f>
        <v>285.84399999999977</v>
      </c>
      <c r="GW149" s="13">
        <f t="shared" si="159"/>
        <v>68.200525419065656</v>
      </c>
      <c r="GX149" s="20">
        <f t="shared" si="136"/>
        <v>616.62754843820551</v>
      </c>
      <c r="GY149" s="59">
        <f t="shared" si="137"/>
        <v>909.96088177153888</v>
      </c>
      <c r="GZ149" s="59">
        <f ca="1">AVERAGE(OFFSET($GY$3,0,0,'Données projet'!$E$18+1,1))-AVERAGE(OFFSET($H$3,0,0,'Données projet'!$E$18+1,1))</f>
        <v>288.41846134875794</v>
      </c>
      <c r="HA149" s="59">
        <f t="shared" si="160"/>
        <v>248.93951719818972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19.43365320951866</v>
      </c>
      <c r="HH149" s="21">
        <f>EXP(-LN(2)/25)*HH148+(1-EXP(-LN(2)/25))/(LN(2)/25)*Calculateur!HC149*Calculateur!HE149*VLOOKUP('Données projet'!$B$18,Paramètres!$A$1:$I$89,3,0)*0.475*44/12</f>
        <v>1.1203875102320731</v>
      </c>
      <c r="HI149" s="21">
        <f>EXP(-LN(2)/2)*HI148+(1-EXP(-LN(2)/2))/(LN(2)/2)*HC149*HF149*VLOOKUP('Données projet'!$B$18,Paramètres!$A$1:$I$89,3,0)*0.475*44/12</f>
        <v>1.6883980129993278E-18</v>
      </c>
      <c r="HJ149" s="22">
        <f t="shared" si="138"/>
        <v>20.554040719750734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267</v>
      </c>
      <c r="O150" s="13">
        <f>N150*VLOOKUP('Données projet'!$B$9,Paramètres!$A$1:$I$89,3,0)*VLOOKUP('Données projet'!$B$9,Paramètres!$A$1:$I$89,5,0)</f>
        <v>241.58159999999998</v>
      </c>
      <c r="P150" s="13">
        <f t="shared" si="141"/>
        <v>58.779689232021951</v>
      </c>
      <c r="Q150" s="20">
        <f t="shared" si="108"/>
        <v>523.12924541243819</v>
      </c>
      <c r="R150" s="59">
        <f t="shared" si="109"/>
        <v>816.46257874577145</v>
      </c>
      <c r="S150" s="59">
        <f ca="1">AVERAGE(OFFSET($R$3,0,0,'Données projet'!$E$9+1,1))-AVERAGE(OFFSET($H$3,0,0,'Données projet'!$E$9+1,1))</f>
        <v>269.64423257646359</v>
      </c>
      <c r="T150" s="59">
        <f t="shared" si="142"/>
        <v>161.0819079811821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40.106664323510699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40.106664323510699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401</v>
      </c>
      <c r="AJ150" s="13">
        <f>AI150*VLOOKUP('Données projet'!$B$10,Paramètres!$A$1:$I$89,3,0)*VLOOKUP('Données projet'!$B$10,Paramètres!$A$1:$I$89,5,0)</f>
        <v>250.22399999999999</v>
      </c>
      <c r="AK150" s="13">
        <f t="shared" si="143"/>
        <v>60.633904580527918</v>
      </c>
      <c r="AL150" s="20">
        <f t="shared" si="112"/>
        <v>541.41085047775289</v>
      </c>
      <c r="AM150" s="59">
        <f t="shared" si="113"/>
        <v>834.74418381108626</v>
      </c>
      <c r="AN150" s="59">
        <f ca="1">AVERAGE(OFFSET($AM$3,0,0,'Données projet'!$E$10+1,1))-AVERAGE(OFFSET($H$3,0,0,'Données projet'!$E$10+1,1))</f>
        <v>269.77739619445515</v>
      </c>
      <c r="AO150" s="59">
        <f t="shared" si="144"/>
        <v>347.56964743629885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13.671981255389438</v>
      </c>
      <c r="AV150" s="21">
        <f>EXP(-LN(2)/25)*AV149+(1-EXP(-LN(2)/25))/(LN(2)/25)*Calculateur!AQ150*Calculateur!AS150*VLOOKUP('Données projet'!$B$10,Paramètres!$A$1:$I$89,3,0)*0.475*44/12</f>
        <v>3.578893151516628</v>
      </c>
      <c r="AW150" s="21">
        <f>EXP(-LN(2)/2)*AW149+(1-EXP(-LN(2)/2))/(LN(2)/2)*AQ150*AT150*VLOOKUP('Données projet'!$B$10,Paramètres!$A$1:$I$89,3,0)*0.475*44/12</f>
        <v>6.0935155911172133E-20</v>
      </c>
      <c r="AX150" s="21">
        <f t="shared" si="114"/>
        <v>17.250874406906068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739.99999999999966</v>
      </c>
      <c r="BE150" s="13">
        <f>BD150*VLOOKUP('Données projet'!$B$11,Paramètres!$A$1:$I$89,3,0)*VLOOKUP('Données projet'!$B$11,Paramètres!$A$1:$I$89,5,0)</f>
        <v>413.65999999999985</v>
      </c>
      <c r="BF150" s="13">
        <f t="shared" si="145"/>
        <v>94.540585122244352</v>
      </c>
      <c r="BG150" s="20">
        <f t="shared" si="115"/>
        <v>885.11601908790863</v>
      </c>
      <c r="BH150" s="59">
        <f t="shared" si="116"/>
        <v>1178.4493524212419</v>
      </c>
      <c r="BI150" s="59">
        <f ca="1">AVERAGE(OFFSET($BH$3,0,0,'Données projet'!$E$11+1,1))-AVERAGE(OFFSET($H$3,0,0,'Données projet'!$E$11+1,1))</f>
        <v>490.96084572840579</v>
      </c>
      <c r="BJ150" s="59">
        <f t="shared" si="146"/>
        <v>597.91658789908263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22.048478813841967</v>
      </c>
      <c r="BQ150" s="21">
        <f>EXP(-LN(2)/25)*BQ149+(1-EXP(-LN(2)/25))/(LN(2)/25)*Calculateur!BL150*Calculateur!BN150*VLOOKUP('Données projet'!$B$11,Paramètres!$A$1:$I$89,3,0)*0.475*44/12</f>
        <v>2.2540813696464319</v>
      </c>
      <c r="BR150" s="21">
        <f>EXP(-LN(2)/2)*BR149+(1-EXP(-LN(2)/2))/(LN(2)/2)*BL150*BO150*VLOOKUP('Données projet'!$B$11,Paramètres!$A$1:$I$89,3,0)*0.475*44/12</f>
        <v>2.0864648755510617E-18</v>
      </c>
      <c r="BS150" s="22">
        <f t="shared" si="117"/>
        <v>24.302560183488399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1062.9999999999995</v>
      </c>
      <c r="BZ150" s="13">
        <f>BY150*VLOOKUP('Données projet'!$B$12,Paramètres!$A$1:$I$89,3,0)*VLOOKUP('Données projet'!$B$12,Paramètres!$A$1:$I$89,5,0)</f>
        <v>483.66499999999979</v>
      </c>
      <c r="CA150" s="13">
        <f t="shared" si="147"/>
        <v>108.54647574863124</v>
      </c>
      <c r="CB150" s="20">
        <f t="shared" si="118"/>
        <v>1031.4349869288658</v>
      </c>
      <c r="CC150" s="59">
        <f t="shared" si="119"/>
        <v>1324.768320262199</v>
      </c>
      <c r="CD150" s="59">
        <f ca="1">AVERAGE(OFFSET($CC$3,0,0,'Données projet'!$E$12+1,1))-AVERAGE(OFFSET($H$3,0,0,'Données projet'!$E$12+1,1))</f>
        <v>516.24288578650703</v>
      </c>
      <c r="CE150" s="59">
        <f t="shared" si="148"/>
        <v>423.99471649102406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31.919636949427833</v>
      </c>
      <c r="CL150" s="21">
        <f>EXP(-LN(2)/25)*CL149+(1-EXP(-LN(2)/25))/(LN(2)/25)*Calculateur!CG150*Calculateur!CI150*VLOOKUP('Données projet'!$B$12,Paramètres!$A$1:$I$89,3,0)*0.475*44/12</f>
        <v>3.3226737518531961</v>
      </c>
      <c r="CM150" s="21">
        <f>EXP(-LN(2)/2)*CM149+(1-EXP(-LN(2)/2))/(LN(2)/2)*CG150*CJ150*VLOOKUP('Données projet'!$B$12,Paramètres!$A$1:$I$89,3,0)*0.475*44/12</f>
        <v>3.4908985382192808E-20</v>
      </c>
      <c r="CN150" s="22">
        <f t="shared" si="120"/>
        <v>35.242310701281028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856.99999999999955</v>
      </c>
      <c r="CU150" s="17">
        <f>CT150*VLOOKUP('Données projet'!$B$13,Paramètres!$A$1:$I$89,3,0)*VLOOKUP('Données projet'!$B$13,Paramètres!$A$1:$I$89,5,0)</f>
        <v>389.93499999999977</v>
      </c>
      <c r="CV150" s="13">
        <f t="shared" si="149"/>
        <v>89.733124312965614</v>
      </c>
      <c r="CW150" s="20">
        <f t="shared" si="121"/>
        <v>835.42198317841473</v>
      </c>
      <c r="CX150" s="59">
        <f t="shared" si="122"/>
        <v>1128.7553165117481</v>
      </c>
      <c r="CY150" s="59">
        <f ca="1">AVERAGE(OFFSET($CX$3,0,0,'Données projet'!$E$13+1,1))-AVERAGE(OFFSET($H$3,0,0,'Données projet'!$E$13+1,1))</f>
        <v>404.52284278475219</v>
      </c>
      <c r="CZ150" s="59">
        <f t="shared" si="150"/>
        <v>325.2594475455378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25.447754429201375</v>
      </c>
      <c r="DG150" s="21">
        <f>EXP(-LN(2)/25)*DG149+(1-EXP(-LN(2)/25))/(LN(2)/25)*Calculateur!DB150*Calculateur!DD150*VLOOKUP('Données projet'!$B$13,Paramètres!$A$1:$I$89,3,0)*0.475*44/12</f>
        <v>1.8579280097719351</v>
      </c>
      <c r="DH150" s="21">
        <f>EXP(-LN(2)/2)*DH149+(1-EXP(-LN(2)/2))/(LN(2)/2)*DB150*DE150*VLOOKUP('Données projet'!$B$13,Paramètres!$A$1:$I$89,3,0)*0.475*44/12</f>
        <v>2.3302054991957499E-18</v>
      </c>
      <c r="DI150" s="22">
        <f t="shared" si="123"/>
        <v>27.30568243897331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266.99999999999983</v>
      </c>
      <c r="DP150" s="17">
        <f>DO150*VLOOKUP('Données projet'!$B$14,Paramètres!$A$1:$I$89,3,0)*VLOOKUP('Données projet'!$B$14,Paramètres!$A$1:$I$89,5,0)</f>
        <v>287.39879999999982</v>
      </c>
      <c r="DQ150" s="13">
        <f t="shared" si="151"/>
        <v>68.528206713592894</v>
      </c>
      <c r="DR150" s="20">
        <f t="shared" si="124"/>
        <v>619.90620335950723</v>
      </c>
      <c r="DS150" s="59">
        <f t="shared" si="125"/>
        <v>913.2395366928406</v>
      </c>
      <c r="DT150" s="59">
        <f ca="1">AVERAGE(OFFSET($DS$3,0,0,'Données projet'!$E$14+1,1))-AVERAGE(OFFSET($H$3,0,0,'Données projet'!$E$14+1,1))</f>
        <v>317.76403063971492</v>
      </c>
      <c r="DU150" s="59">
        <f t="shared" si="152"/>
        <v>310.10458233575025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12.634890107982091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12.634890107982091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735.00000000000011</v>
      </c>
      <c r="EK150" s="17">
        <f>EJ150*VLOOKUP('Données projet'!$B$15,Paramètres!$A$1:$I$89,3,0)*VLOOKUP('Données projet'!$B$15,Paramètres!$A$1:$I$89,5,0)</f>
        <v>343.98</v>
      </c>
      <c r="EL150" s="13">
        <f t="shared" si="153"/>
        <v>80.321681832084693</v>
      </c>
      <c r="EM150" s="20">
        <f t="shared" si="127"/>
        <v>738.9920958575475</v>
      </c>
      <c r="EN150" s="59">
        <f t="shared" si="128"/>
        <v>1032.3254291908809</v>
      </c>
      <c r="EO150" s="59">
        <f ca="1">AVERAGE(OFFSET($EN$3,0,0,'Données projet'!$E$15+1,1))-AVERAGE(OFFSET($H$3,0,0,'Données projet'!$E$15+1,1))</f>
        <v>342.49944586217674</v>
      </c>
      <c r="EP150" s="59">
        <f t="shared" si="154"/>
        <v>282.29766600872563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31.290772885210195</v>
      </c>
      <c r="EW150" s="21">
        <f>EXP(-LN(2)/25)*EW149+(1-EXP(-LN(2)/25))/(LN(2)/25)*Calculateur!ER150*Calculateur!ET150*VLOOKUP('Données projet'!$B$15,Paramètres!$A$1:$I$89,3,0)*0.475*44/12</f>
        <v>1.5635550004314442</v>
      </c>
      <c r="EX150" s="21">
        <f>EXP(-LN(2)/2)*EX149+(1-EXP(-LN(2)/2))/(LN(2)/2)*ER150*EU150*VLOOKUP('Données projet'!$B$15,Paramètres!$A$1:$I$89,3,0)*0.475*44/12</f>
        <v>2.0311718637057395E-19</v>
      </c>
      <c r="EY150" s="22">
        <f t="shared" si="129"/>
        <v>32.854327885641638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670.99999999999977</v>
      </c>
      <c r="FF150" s="17">
        <f>FE150*VLOOKUP('Données projet'!$B$16,Paramètres!$A$1:$I$89,3,0)*VLOOKUP('Données projet'!$B$16,Paramètres!$A$1:$I$89,5,0)</f>
        <v>314.02799999999991</v>
      </c>
      <c r="FG150" s="13">
        <f t="shared" si="155"/>
        <v>74.109403804428752</v>
      </c>
      <c r="FH150" s="20">
        <f t="shared" si="130"/>
        <v>676.00597829271317</v>
      </c>
      <c r="FI150" s="59">
        <f t="shared" si="131"/>
        <v>969.33931162604654</v>
      </c>
      <c r="FJ150" s="59">
        <f ca="1">AVERAGE(OFFSET($FI$3,0,0,'Données projet'!$E$16+1,1))-AVERAGE(OFFSET($H$3,0,0,'Données projet'!$E$16+1,1))</f>
        <v>304.29617570272939</v>
      </c>
      <c r="FK150" s="59">
        <f t="shared" si="156"/>
        <v>246.20695736161576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26.334782981214016</v>
      </c>
      <c r="FR150" s="21">
        <f>EXP(-LN(2)/25)*FR149+(1-EXP(-LN(2)/25))/(LN(2)/25)*Calculateur!FM150*Calculateur!FO150*VLOOKUP('Données projet'!$B$16,Paramètres!$A$1:$I$89,3,0)*0.475*44/12</f>
        <v>1.5964916061715477</v>
      </c>
      <c r="FS150" s="21">
        <f>EXP(-LN(2)/2)*FS149+(1-EXP(-LN(2)/2))/(LN(2)/2)*FM150*FP150*VLOOKUP('Données projet'!$B$16,Paramètres!$A$1:$I$89,3,0)*0.475*44/12</f>
        <v>9.6516362784687436E-18</v>
      </c>
      <c r="FT150" s="22">
        <f t="shared" si="132"/>
        <v>27.931274587385563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543.00000000000011</v>
      </c>
      <c r="GA150" s="17">
        <f>FZ150*VLOOKUP('Données projet'!$B$17,Paramètres!$A$1:$I$89,3,0)*VLOOKUP('Données projet'!$B$17,Paramètres!$A$1:$I$89,5,0)</f>
        <v>324.71400000000011</v>
      </c>
      <c r="GB150" s="13">
        <f t="shared" si="157"/>
        <v>76.333356682914101</v>
      </c>
      <c r="GC150" s="20">
        <f t="shared" si="133"/>
        <v>698.49081288940886</v>
      </c>
      <c r="GD150" s="59">
        <f t="shared" si="134"/>
        <v>991.82414622274223</v>
      </c>
      <c r="GE150" s="59">
        <f ca="1">AVERAGE(OFFSET($GD$3,0,0,'Données projet'!$E$17+1,1))-AVERAGE(OFFSET($H$3,0,0,'Données projet'!$E$17+1,1))</f>
        <v>333.16166938019586</v>
      </c>
      <c r="GF150" s="59">
        <f t="shared" si="158"/>
        <v>286.07945871455388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21.452947517355096</v>
      </c>
      <c r="GM150" s="21">
        <f>EXP(-LN(2)/25)*GM149+(1-EXP(-LN(2)/25))/(LN(2)/25)*Calculateur!GH150*Calculateur!GJ150*VLOOKUP('Données projet'!$B$17,Paramètres!$A$1:$I$89,3,0)*0.475*44/12</f>
        <v>1.2713755306538526</v>
      </c>
      <c r="GN150" s="21">
        <f>EXP(-LN(2)/2)*GN149+(1-EXP(-LN(2)/2))/(LN(2)/2)*GH150*GK150*VLOOKUP('Données projet'!$B$17,Paramètres!$A$1:$I$89,3,0)*0.475*44/12</f>
        <v>2.1801244670441609E-18</v>
      </c>
      <c r="GO150" s="21">
        <f t="shared" si="135"/>
        <v>22.724323048008948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477.9999999999996</v>
      </c>
      <c r="GV150" s="17">
        <f>GU150*VLOOKUP('Données projet'!$B$18,Paramètres!$A$1:$I$89,3,0)*VLOOKUP('Données projet'!$B$18,Paramètres!$A$1:$I$89,5,0)</f>
        <v>285.84399999999977</v>
      </c>
      <c r="GW150" s="13">
        <f t="shared" si="159"/>
        <v>68.200525419065656</v>
      </c>
      <c r="GX150" s="20">
        <f t="shared" si="136"/>
        <v>616.62754843820551</v>
      </c>
      <c r="GY150" s="59">
        <f t="shared" si="137"/>
        <v>909.96088177153888</v>
      </c>
      <c r="GZ150" s="59">
        <f ca="1">AVERAGE(OFFSET($GY$3,0,0,'Données projet'!$E$18+1,1))-AVERAGE(OFFSET($H$3,0,0,'Données projet'!$E$18+1,1))</f>
        <v>288.41846134875794</v>
      </c>
      <c r="HA150" s="59">
        <f t="shared" si="160"/>
        <v>248.93951719818972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19.052571123438035</v>
      </c>
      <c r="HH150" s="21">
        <f>EXP(-LN(2)/25)*HH149+(1-EXP(-LN(2)/25))/(LN(2)/25)*Calculateur!HC150*Calculateur!HE150*VLOOKUP('Données projet'!$B$18,Paramètres!$A$1:$I$89,3,0)*0.475*44/12</f>
        <v>1.0897504548461585</v>
      </c>
      <c r="HI150" s="21">
        <f>EXP(-LN(2)/2)*HI149+(1-EXP(-LN(2)/2))/(LN(2)/2)*HC150*HF150*VLOOKUP('Données projet'!$B$18,Paramètres!$A$1:$I$89,3,0)*0.475*44/12</f>
        <v>1.1938776843337175E-18</v>
      </c>
      <c r="HJ150" s="22">
        <f t="shared" si="138"/>
        <v>20.142321578284193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267</v>
      </c>
      <c r="O151" s="13">
        <f>N151*VLOOKUP('Données projet'!$B$9,Paramètres!$A$1:$I$89,3,0)*VLOOKUP('Données projet'!$B$9,Paramètres!$A$1:$I$89,5,0)</f>
        <v>241.58159999999998</v>
      </c>
      <c r="P151" s="13">
        <f t="shared" si="141"/>
        <v>58.779689232021951</v>
      </c>
      <c r="Q151" s="20">
        <f t="shared" si="108"/>
        <v>523.12924541243819</v>
      </c>
      <c r="R151" s="59">
        <f t="shared" si="109"/>
        <v>816.46257874577145</v>
      </c>
      <c r="S151" s="59">
        <f ca="1">AVERAGE(OFFSET($R$3,0,0,'Données projet'!$E$9+1,1))-AVERAGE(OFFSET($H$3,0,0,'Données projet'!$E$9+1,1))</f>
        <v>269.64423257646359</v>
      </c>
      <c r="T151" s="59">
        <f t="shared" si="142"/>
        <v>161.0819079811821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39.320197098776404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39.320197098776404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401</v>
      </c>
      <c r="AJ151" s="13">
        <f>AI151*VLOOKUP('Données projet'!$B$10,Paramètres!$A$1:$I$89,3,0)*VLOOKUP('Données projet'!$B$10,Paramètres!$A$1:$I$89,5,0)</f>
        <v>250.22399999999999</v>
      </c>
      <c r="AK151" s="13">
        <f t="shared" si="143"/>
        <v>60.633904580527918</v>
      </c>
      <c r="AL151" s="20">
        <f t="shared" si="112"/>
        <v>541.41085047775289</v>
      </c>
      <c r="AM151" s="59">
        <f t="shared" si="113"/>
        <v>834.74418381108626</v>
      </c>
      <c r="AN151" s="59">
        <f ca="1">AVERAGE(OFFSET($AM$3,0,0,'Données projet'!$E$10+1,1))-AVERAGE(OFFSET($H$3,0,0,'Données projet'!$E$10+1,1))</f>
        <v>269.77739619445515</v>
      </c>
      <c r="AO151" s="59">
        <f t="shared" si="144"/>
        <v>347.56964743629885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13.4038820420564</v>
      </c>
      <c r="AV151" s="21">
        <f>EXP(-LN(2)/25)*AV150+(1-EXP(-LN(2)/25))/(LN(2)/25)*Calculateur!AQ151*Calculateur!AS151*VLOOKUP('Données projet'!$B$10,Paramètres!$A$1:$I$89,3,0)*0.475*44/12</f>
        <v>3.4810281300825947</v>
      </c>
      <c r="AW151" s="21">
        <f>EXP(-LN(2)/2)*AW150+(1-EXP(-LN(2)/2))/(LN(2)/2)*AQ151*AT151*VLOOKUP('Données projet'!$B$10,Paramètres!$A$1:$I$89,3,0)*0.475*44/12</f>
        <v>4.3087661957449353E-20</v>
      </c>
      <c r="AX151" s="21">
        <f t="shared" si="114"/>
        <v>16.884910172138994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739.99999999999966</v>
      </c>
      <c r="BE151" s="13">
        <f>BD151*VLOOKUP('Données projet'!$B$11,Paramètres!$A$1:$I$89,3,0)*VLOOKUP('Données projet'!$B$11,Paramètres!$A$1:$I$89,5,0)</f>
        <v>413.65999999999985</v>
      </c>
      <c r="BF151" s="13">
        <f t="shared" si="145"/>
        <v>94.540585122244352</v>
      </c>
      <c r="BG151" s="20">
        <f t="shared" si="115"/>
        <v>885.11601908790863</v>
      </c>
      <c r="BH151" s="59">
        <f t="shared" si="116"/>
        <v>1178.4493524212419</v>
      </c>
      <c r="BI151" s="59">
        <f ca="1">AVERAGE(OFFSET($BH$3,0,0,'Données projet'!$E$11+1,1))-AVERAGE(OFFSET($H$3,0,0,'Données projet'!$E$11+1,1))</f>
        <v>490.96084572840579</v>
      </c>
      <c r="BJ151" s="59">
        <f t="shared" si="146"/>
        <v>597.91658789908263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21.616121592546698</v>
      </c>
      <c r="BQ151" s="21">
        <f>EXP(-LN(2)/25)*BQ150+(1-EXP(-LN(2)/25))/(LN(2)/25)*Calculateur!BL151*Calculateur!BN151*VLOOKUP('Données projet'!$B$11,Paramètres!$A$1:$I$89,3,0)*0.475*44/12</f>
        <v>2.1924433960564627</v>
      </c>
      <c r="BR151" s="21">
        <f>EXP(-LN(2)/2)*BR150+(1-EXP(-LN(2)/2))/(LN(2)/2)*BL151*BO151*VLOOKUP('Données projet'!$B$11,Paramètres!$A$1:$I$89,3,0)*0.475*44/12</f>
        <v>1.4753534622097018E-18</v>
      </c>
      <c r="BS151" s="22">
        <f t="shared" si="117"/>
        <v>23.808564988603159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1062.9999999999995</v>
      </c>
      <c r="BZ151" s="13">
        <f>BY151*VLOOKUP('Données projet'!$B$12,Paramètres!$A$1:$I$89,3,0)*VLOOKUP('Données projet'!$B$12,Paramètres!$A$1:$I$89,5,0)</f>
        <v>483.66499999999979</v>
      </c>
      <c r="CA151" s="13">
        <f t="shared" si="147"/>
        <v>108.54647574863124</v>
      </c>
      <c r="CB151" s="20">
        <f t="shared" si="118"/>
        <v>1031.4349869288658</v>
      </c>
      <c r="CC151" s="59">
        <f t="shared" si="119"/>
        <v>1324.768320262199</v>
      </c>
      <c r="CD151" s="59">
        <f ca="1">AVERAGE(OFFSET($CC$3,0,0,'Données projet'!$E$12+1,1))-AVERAGE(OFFSET($H$3,0,0,'Données projet'!$E$12+1,1))</f>
        <v>516.24288578650703</v>
      </c>
      <c r="CE151" s="59">
        <f t="shared" si="148"/>
        <v>423.99471649102406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31.293712337905681</v>
      </c>
      <c r="CL151" s="21">
        <f>EXP(-LN(2)/25)*CL150+(1-EXP(-LN(2)/25))/(LN(2)/25)*Calculateur!CG151*Calculateur!CI151*VLOOKUP('Données projet'!$B$12,Paramètres!$A$1:$I$89,3,0)*0.475*44/12</f>
        <v>3.2318150633769518</v>
      </c>
      <c r="CM151" s="21">
        <f>EXP(-LN(2)/2)*CM150+(1-EXP(-LN(2)/2))/(LN(2)/2)*CG151*CJ151*VLOOKUP('Données projet'!$B$12,Paramètres!$A$1:$I$89,3,0)*0.475*44/12</f>
        <v>2.4684380288090597E-20</v>
      </c>
      <c r="CN151" s="22">
        <f t="shared" si="120"/>
        <v>34.525527401282631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856.99999999999955</v>
      </c>
      <c r="CU151" s="17">
        <f>CT151*VLOOKUP('Données projet'!$B$13,Paramètres!$A$1:$I$89,3,0)*VLOOKUP('Données projet'!$B$13,Paramètres!$A$1:$I$89,5,0)</f>
        <v>389.93499999999977</v>
      </c>
      <c r="CV151" s="13">
        <f t="shared" si="149"/>
        <v>89.733124312965614</v>
      </c>
      <c r="CW151" s="20">
        <f t="shared" si="121"/>
        <v>835.42198317841473</v>
      </c>
      <c r="CX151" s="59">
        <f t="shared" si="122"/>
        <v>1128.7553165117481</v>
      </c>
      <c r="CY151" s="59">
        <f ca="1">AVERAGE(OFFSET($CX$3,0,0,'Données projet'!$E$13+1,1))-AVERAGE(OFFSET($H$3,0,0,'Données projet'!$E$13+1,1))</f>
        <v>404.52284278475219</v>
      </c>
      <c r="CZ151" s="59">
        <f t="shared" si="150"/>
        <v>325.2594475455378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24.948739486442307</v>
      </c>
      <c r="DG151" s="21">
        <f>EXP(-LN(2)/25)*DG150+(1-EXP(-LN(2)/25))/(LN(2)/25)*Calculateur!DB151*Calculateur!DD151*VLOOKUP('Données projet'!$B$13,Paramètres!$A$1:$I$89,3,0)*0.475*44/12</f>
        <v>1.8071228706405338</v>
      </c>
      <c r="DH151" s="21">
        <f>EXP(-LN(2)/2)*DH150+(1-EXP(-LN(2)/2))/(LN(2)/2)*DB151*DE151*VLOOKUP('Données projet'!$B$13,Paramètres!$A$1:$I$89,3,0)*0.475*44/12</f>
        <v>1.6477041100394989E-18</v>
      </c>
      <c r="DI151" s="22">
        <f t="shared" si="123"/>
        <v>26.75586235708284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266.99999999999983</v>
      </c>
      <c r="DP151" s="17">
        <f>DO151*VLOOKUP('Données projet'!$B$14,Paramètres!$A$1:$I$89,3,0)*VLOOKUP('Données projet'!$B$14,Paramètres!$A$1:$I$89,5,0)</f>
        <v>287.39879999999982</v>
      </c>
      <c r="DQ151" s="13">
        <f t="shared" si="151"/>
        <v>68.528206713592894</v>
      </c>
      <c r="DR151" s="20">
        <f t="shared" si="124"/>
        <v>619.90620335950723</v>
      </c>
      <c r="DS151" s="59">
        <f t="shared" si="125"/>
        <v>913.2395366928406</v>
      </c>
      <c r="DT151" s="59">
        <f ca="1">AVERAGE(OFFSET($DS$3,0,0,'Données projet'!$E$14+1,1))-AVERAGE(OFFSET($H$3,0,0,'Données projet'!$E$14+1,1))</f>
        <v>317.76403063971492</v>
      </c>
      <c r="DU151" s="59">
        <f t="shared" si="152"/>
        <v>310.10458233575025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12.387127619486572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12.387127619486572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735.00000000000011</v>
      </c>
      <c r="EK151" s="17">
        <f>EJ151*VLOOKUP('Données projet'!$B$15,Paramètres!$A$1:$I$89,3,0)*VLOOKUP('Données projet'!$B$15,Paramètres!$A$1:$I$89,5,0)</f>
        <v>343.98</v>
      </c>
      <c r="EL151" s="13">
        <f t="shared" si="153"/>
        <v>80.321681832084693</v>
      </c>
      <c r="EM151" s="20">
        <f t="shared" si="127"/>
        <v>738.9920958575475</v>
      </c>
      <c r="EN151" s="59">
        <f t="shared" si="128"/>
        <v>1032.3254291908809</v>
      </c>
      <c r="EO151" s="59">
        <f ca="1">AVERAGE(OFFSET($EN$3,0,0,'Données projet'!$E$15+1,1))-AVERAGE(OFFSET($H$3,0,0,'Données projet'!$E$15+1,1))</f>
        <v>342.49944586217674</v>
      </c>
      <c r="EP151" s="59">
        <f t="shared" si="154"/>
        <v>282.29766600872563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30.677179914418147</v>
      </c>
      <c r="EW151" s="21">
        <f>EXP(-LN(2)/25)*EW150+(1-EXP(-LN(2)/25))/(LN(2)/25)*Calculateur!ER151*Calculateur!ET151*VLOOKUP('Données projet'!$B$15,Paramètres!$A$1:$I$89,3,0)*0.475*44/12</f>
        <v>1.5207995067208624</v>
      </c>
      <c r="EX151" s="21">
        <f>EXP(-LN(2)/2)*EX150+(1-EXP(-LN(2)/2))/(LN(2)/2)*ER151*EU151*VLOOKUP('Données projet'!$B$15,Paramètres!$A$1:$I$89,3,0)*0.475*44/12</f>
        <v>1.4362553985816463E-19</v>
      </c>
      <c r="EY151" s="22">
        <f t="shared" si="129"/>
        <v>32.19797942113901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670.99999999999977</v>
      </c>
      <c r="FF151" s="17">
        <f>FE151*VLOOKUP('Données projet'!$B$16,Paramètres!$A$1:$I$89,3,0)*VLOOKUP('Données projet'!$B$16,Paramètres!$A$1:$I$89,5,0)</f>
        <v>314.02799999999991</v>
      </c>
      <c r="FG151" s="13">
        <f t="shared" si="155"/>
        <v>74.109403804428752</v>
      </c>
      <c r="FH151" s="20">
        <f t="shared" si="130"/>
        <v>676.00597829271317</v>
      </c>
      <c r="FI151" s="59">
        <f t="shared" si="131"/>
        <v>969.33931162604654</v>
      </c>
      <c r="FJ151" s="59">
        <f ca="1">AVERAGE(OFFSET($FI$3,0,0,'Données projet'!$E$16+1,1))-AVERAGE(OFFSET($H$3,0,0,'Données projet'!$E$16+1,1))</f>
        <v>304.29617570272939</v>
      </c>
      <c r="FK151" s="59">
        <f t="shared" si="156"/>
        <v>246.20695736161576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25.818373949583975</v>
      </c>
      <c r="FR151" s="21">
        <f>EXP(-LN(2)/25)*FR150+(1-EXP(-LN(2)/25))/(LN(2)/25)*Calculateur!FM151*Calculateur!FO151*VLOOKUP('Données projet'!$B$16,Paramètres!$A$1:$I$89,3,0)*0.475*44/12</f>
        <v>1.552835459244942</v>
      </c>
      <c r="FS151" s="21">
        <f>EXP(-LN(2)/2)*FS150+(1-EXP(-LN(2)/2))/(LN(2)/2)*FM151*FP151*VLOOKUP('Données projet'!$B$16,Paramètres!$A$1:$I$89,3,0)*0.475*44/12</f>
        <v>6.8247374620513421E-18</v>
      </c>
      <c r="FT151" s="22">
        <f t="shared" si="132"/>
        <v>27.371209408828918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543.00000000000011</v>
      </c>
      <c r="GA151" s="17">
        <f>FZ151*VLOOKUP('Données projet'!$B$17,Paramètres!$A$1:$I$89,3,0)*VLOOKUP('Données projet'!$B$17,Paramètres!$A$1:$I$89,5,0)</f>
        <v>324.71400000000011</v>
      </c>
      <c r="GB151" s="13">
        <f t="shared" si="157"/>
        <v>76.333356682914101</v>
      </c>
      <c r="GC151" s="20">
        <f t="shared" si="133"/>
        <v>698.49081288940886</v>
      </c>
      <c r="GD151" s="59">
        <f t="shared" si="134"/>
        <v>991.82414622274223</v>
      </c>
      <c r="GE151" s="59">
        <f ca="1">AVERAGE(OFFSET($GD$3,0,0,'Données projet'!$E$17+1,1))-AVERAGE(OFFSET($H$3,0,0,'Données projet'!$E$17+1,1))</f>
        <v>333.16166938019586</v>
      </c>
      <c r="GF151" s="59">
        <f t="shared" si="158"/>
        <v>286.07945871455388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21.032268301545709</v>
      </c>
      <c r="GM151" s="21">
        <f>EXP(-LN(2)/25)*GM150+(1-EXP(-LN(2)/25))/(LN(2)/25)*Calculateur!GH151*Calculateur!GJ151*VLOOKUP('Données projet'!$B$17,Paramètres!$A$1:$I$89,3,0)*0.475*44/12</f>
        <v>1.2366096999093896</v>
      </c>
      <c r="GN151" s="21">
        <f>EXP(-LN(2)/2)*GN150+(1-EXP(-LN(2)/2))/(LN(2)/2)*GH151*GK151*VLOOKUP('Données projet'!$B$17,Paramètres!$A$1:$I$89,3,0)*0.475*44/12</f>
        <v>1.541580794477634E-18</v>
      </c>
      <c r="GO151" s="21">
        <f t="shared" si="135"/>
        <v>22.2688780014551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477.9999999999996</v>
      </c>
      <c r="GV151" s="17">
        <f>GU151*VLOOKUP('Données projet'!$B$18,Paramètres!$A$1:$I$89,3,0)*VLOOKUP('Données projet'!$B$18,Paramètres!$A$1:$I$89,5,0)</f>
        <v>285.84399999999977</v>
      </c>
      <c r="GW151" s="13">
        <f t="shared" si="159"/>
        <v>68.200525419065656</v>
      </c>
      <c r="GX151" s="20">
        <f t="shared" si="136"/>
        <v>616.62754843820551</v>
      </c>
      <c r="GY151" s="59">
        <f t="shared" si="137"/>
        <v>909.96088177153888</v>
      </c>
      <c r="GZ151" s="59">
        <f ca="1">AVERAGE(OFFSET($GY$3,0,0,'Données projet'!$E$18+1,1))-AVERAGE(OFFSET($H$3,0,0,'Données projet'!$E$18+1,1))</f>
        <v>288.41846134875794</v>
      </c>
      <c r="HA151" s="59">
        <f t="shared" si="160"/>
        <v>248.93951719818972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18.678961824628331</v>
      </c>
      <c r="HH151" s="21">
        <f>EXP(-LN(2)/25)*HH150+(1-EXP(-LN(2)/25))/(LN(2)/25)*Calculateur!HC151*Calculateur!HE151*VLOOKUP('Données projet'!$B$18,Paramètres!$A$1:$I$89,3,0)*0.475*44/12</f>
        <v>1.0599511713509044</v>
      </c>
      <c r="HI151" s="21">
        <f>EXP(-LN(2)/2)*HI150+(1-EXP(-LN(2)/2))/(LN(2)/2)*HC151*HF151*VLOOKUP('Données projet'!$B$18,Paramètres!$A$1:$I$89,3,0)*0.475*44/12</f>
        <v>8.4419900649966411E-19</v>
      </c>
      <c r="HJ151" s="22">
        <f t="shared" si="138"/>
        <v>19.738912995979234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267</v>
      </c>
      <c r="O152" s="13">
        <f>N152*VLOOKUP('Données projet'!$B$9,Paramètres!$A$1:$I$89,3,0)*VLOOKUP('Données projet'!$B$9,Paramètres!$A$1:$I$89,5,0)</f>
        <v>241.58159999999998</v>
      </c>
      <c r="P152" s="13">
        <f t="shared" si="141"/>
        <v>58.779689232021951</v>
      </c>
      <c r="Q152" s="20">
        <f t="shared" si="108"/>
        <v>523.12924541243819</v>
      </c>
      <c r="R152" s="59">
        <f t="shared" si="109"/>
        <v>816.46257874577145</v>
      </c>
      <c r="S152" s="59">
        <f ca="1">AVERAGE(OFFSET($R$3,0,0,'Données projet'!$E$9+1,1))-AVERAGE(OFFSET($H$3,0,0,'Données projet'!$E$9+1,1))</f>
        <v>269.64423257646359</v>
      </c>
      <c r="T152" s="59">
        <f t="shared" si="142"/>
        <v>161.0819079811821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38.549152016621512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38.549152016621512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401</v>
      </c>
      <c r="AJ152" s="13">
        <f>AI152*VLOOKUP('Données projet'!$B$10,Paramètres!$A$1:$I$89,3,0)*VLOOKUP('Données projet'!$B$10,Paramètres!$A$1:$I$89,5,0)</f>
        <v>250.22399999999999</v>
      </c>
      <c r="AK152" s="13">
        <f t="shared" si="143"/>
        <v>60.633904580527918</v>
      </c>
      <c r="AL152" s="20">
        <f t="shared" si="112"/>
        <v>541.41085047775289</v>
      </c>
      <c r="AM152" s="59">
        <f t="shared" si="113"/>
        <v>834.74418381108626</v>
      </c>
      <c r="AN152" s="59">
        <f ca="1">AVERAGE(OFFSET($AM$3,0,0,'Données projet'!$E$10+1,1))-AVERAGE(OFFSET($H$3,0,0,'Données projet'!$E$10+1,1))</f>
        <v>269.77739619445515</v>
      </c>
      <c r="AO152" s="59">
        <f t="shared" si="144"/>
        <v>347.56964743629885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13.141040090772451</v>
      </c>
      <c r="AV152" s="21">
        <f>EXP(-LN(2)/25)*AV151+(1-EXP(-LN(2)/25))/(LN(2)/25)*Calculateur!AQ152*Calculateur!AS152*VLOOKUP('Données projet'!$B$10,Paramètres!$A$1:$I$89,3,0)*0.475*44/12</f>
        <v>3.3858392328061728</v>
      </c>
      <c r="AW152" s="21">
        <f>EXP(-LN(2)/2)*AW151+(1-EXP(-LN(2)/2))/(LN(2)/2)*AQ152*AT152*VLOOKUP('Données projet'!$B$10,Paramètres!$A$1:$I$89,3,0)*0.475*44/12</f>
        <v>3.0467577955586067E-20</v>
      </c>
      <c r="AX152" s="21">
        <f t="shared" si="114"/>
        <v>16.526879323578623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739.99999999999966</v>
      </c>
      <c r="BE152" s="13">
        <f>BD152*VLOOKUP('Données projet'!$B$11,Paramètres!$A$1:$I$89,3,0)*VLOOKUP('Données projet'!$B$11,Paramètres!$A$1:$I$89,5,0)</f>
        <v>413.65999999999985</v>
      </c>
      <c r="BF152" s="13">
        <f t="shared" si="145"/>
        <v>94.540585122244352</v>
      </c>
      <c r="BG152" s="20">
        <f t="shared" si="115"/>
        <v>885.11601908790863</v>
      </c>
      <c r="BH152" s="59">
        <f t="shared" si="116"/>
        <v>1178.4493524212419</v>
      </c>
      <c r="BI152" s="59">
        <f ca="1">AVERAGE(OFFSET($BH$3,0,0,'Données projet'!$E$11+1,1))-AVERAGE(OFFSET($H$3,0,0,'Données projet'!$E$11+1,1))</f>
        <v>490.96084572840579</v>
      </c>
      <c r="BJ152" s="59">
        <f t="shared" si="146"/>
        <v>597.91658789908263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21.192242632649165</v>
      </c>
      <c r="BQ152" s="21">
        <f>EXP(-LN(2)/25)*BQ151+(1-EXP(-LN(2)/25))/(LN(2)/25)*Calculateur!BL152*Calculateur!BN152*VLOOKUP('Données projet'!$B$11,Paramètres!$A$1:$I$89,3,0)*0.475*44/12</f>
        <v>2.1324909160957115</v>
      </c>
      <c r="BR152" s="21">
        <f>EXP(-LN(2)/2)*BR151+(1-EXP(-LN(2)/2))/(LN(2)/2)*BL152*BO152*VLOOKUP('Données projet'!$B$11,Paramètres!$A$1:$I$89,3,0)*0.475*44/12</f>
        <v>1.0432324377755309E-18</v>
      </c>
      <c r="BS152" s="22">
        <f t="shared" si="117"/>
        <v>23.324733548744877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1062.9999999999995</v>
      </c>
      <c r="BZ152" s="13">
        <f>BY152*VLOOKUP('Données projet'!$B$12,Paramètres!$A$1:$I$89,3,0)*VLOOKUP('Données projet'!$B$12,Paramètres!$A$1:$I$89,5,0)</f>
        <v>483.66499999999979</v>
      </c>
      <c r="CA152" s="13">
        <f t="shared" si="147"/>
        <v>108.54647574863124</v>
      </c>
      <c r="CB152" s="20">
        <f t="shared" si="118"/>
        <v>1031.4349869288658</v>
      </c>
      <c r="CC152" s="59">
        <f t="shared" si="119"/>
        <v>1324.768320262199</v>
      </c>
      <c r="CD152" s="59">
        <f ca="1">AVERAGE(OFFSET($CC$3,0,0,'Données projet'!$E$12+1,1))-AVERAGE(OFFSET($H$3,0,0,'Données projet'!$E$12+1,1))</f>
        <v>516.24288578650703</v>
      </c>
      <c r="CE152" s="59">
        <f t="shared" si="148"/>
        <v>423.99471649102406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30.680061726239163</v>
      </c>
      <c r="CL152" s="21">
        <f>EXP(-LN(2)/25)*CL151+(1-EXP(-LN(2)/25))/(LN(2)/25)*Calculateur!CG152*Calculateur!CI152*VLOOKUP('Données projet'!$B$12,Paramètres!$A$1:$I$89,3,0)*0.475*44/12</f>
        <v>3.1434409105151411</v>
      </c>
      <c r="CM152" s="21">
        <f>EXP(-LN(2)/2)*CM151+(1-EXP(-LN(2)/2))/(LN(2)/2)*CG152*CJ152*VLOOKUP('Données projet'!$B$12,Paramètres!$A$1:$I$89,3,0)*0.475*44/12</f>
        <v>1.7454492691096404E-20</v>
      </c>
      <c r="CN152" s="22">
        <f t="shared" si="120"/>
        <v>33.823502636754306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856.99999999999955</v>
      </c>
      <c r="CU152" s="17">
        <f>CT152*VLOOKUP('Données projet'!$B$13,Paramètres!$A$1:$I$89,3,0)*VLOOKUP('Données projet'!$B$13,Paramètres!$A$1:$I$89,5,0)</f>
        <v>389.93499999999977</v>
      </c>
      <c r="CV152" s="13">
        <f t="shared" si="149"/>
        <v>89.733124312965614</v>
      </c>
      <c r="CW152" s="20">
        <f t="shared" si="121"/>
        <v>835.42198317841473</v>
      </c>
      <c r="CX152" s="59">
        <f t="shared" si="122"/>
        <v>1128.7553165117481</v>
      </c>
      <c r="CY152" s="59">
        <f ca="1">AVERAGE(OFFSET($CX$3,0,0,'Données projet'!$E$13+1,1))-AVERAGE(OFFSET($H$3,0,0,'Données projet'!$E$13+1,1))</f>
        <v>404.52284278475219</v>
      </c>
      <c r="CZ152" s="59">
        <f t="shared" si="150"/>
        <v>325.2594475455378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24.459509922341685</v>
      </c>
      <c r="DG152" s="21">
        <f>EXP(-LN(2)/25)*DG151+(1-EXP(-LN(2)/25))/(LN(2)/25)*Calculateur!DB152*Calculateur!DD152*VLOOKUP('Données projet'!$B$13,Paramètres!$A$1:$I$89,3,0)*0.475*44/12</f>
        <v>1.7577070007104068</v>
      </c>
      <c r="DH152" s="21">
        <f>EXP(-LN(2)/2)*DH151+(1-EXP(-LN(2)/2))/(LN(2)/2)*DB152*DE152*VLOOKUP('Données projet'!$B$13,Paramètres!$A$1:$I$89,3,0)*0.475*44/12</f>
        <v>1.1651027495978749E-18</v>
      </c>
      <c r="DI152" s="22">
        <f t="shared" si="123"/>
        <v>26.217216923052092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266.99999999999983</v>
      </c>
      <c r="DP152" s="17">
        <f>DO152*VLOOKUP('Données projet'!$B$14,Paramètres!$A$1:$I$89,3,0)*VLOOKUP('Données projet'!$B$14,Paramètres!$A$1:$I$89,5,0)</f>
        <v>287.39879999999982</v>
      </c>
      <c r="DQ152" s="13">
        <f t="shared" si="151"/>
        <v>68.528206713592894</v>
      </c>
      <c r="DR152" s="20">
        <f t="shared" si="124"/>
        <v>619.90620335950723</v>
      </c>
      <c r="DS152" s="59">
        <f t="shared" si="125"/>
        <v>913.2395366928406</v>
      </c>
      <c r="DT152" s="59">
        <f ca="1">AVERAGE(OFFSET($DS$3,0,0,'Données projet'!$E$14+1,1))-AVERAGE(OFFSET($H$3,0,0,'Données projet'!$E$14+1,1))</f>
        <v>317.76403063971492</v>
      </c>
      <c r="DU152" s="59">
        <f t="shared" si="152"/>
        <v>310.10458233575025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12.144223602270253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12.144223602270253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735.00000000000011</v>
      </c>
      <c r="EK152" s="17">
        <f>EJ152*VLOOKUP('Données projet'!$B$15,Paramètres!$A$1:$I$89,3,0)*VLOOKUP('Données projet'!$B$15,Paramètres!$A$1:$I$89,5,0)</f>
        <v>343.98</v>
      </c>
      <c r="EL152" s="13">
        <f t="shared" si="153"/>
        <v>80.321681832084693</v>
      </c>
      <c r="EM152" s="20">
        <f t="shared" si="127"/>
        <v>738.9920958575475</v>
      </c>
      <c r="EN152" s="59">
        <f t="shared" si="128"/>
        <v>1032.3254291908809</v>
      </c>
      <c r="EO152" s="59">
        <f ca="1">AVERAGE(OFFSET($EN$3,0,0,'Données projet'!$E$15+1,1))-AVERAGE(OFFSET($H$3,0,0,'Données projet'!$E$15+1,1))</f>
        <v>342.49944586217674</v>
      </c>
      <c r="EP152" s="59">
        <f t="shared" si="154"/>
        <v>282.29766600872563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30.075619127528576</v>
      </c>
      <c r="EW152" s="21">
        <f>EXP(-LN(2)/25)*EW151+(1-EXP(-LN(2)/25))/(LN(2)/25)*Calculateur!ER152*Calculateur!ET152*VLOOKUP('Données projet'!$B$15,Paramètres!$A$1:$I$89,3,0)*0.475*44/12</f>
        <v>1.4792131642342101</v>
      </c>
      <c r="EX152" s="21">
        <f>EXP(-LN(2)/2)*EX151+(1-EXP(-LN(2)/2))/(LN(2)/2)*ER152*EU152*VLOOKUP('Données projet'!$B$15,Paramètres!$A$1:$I$89,3,0)*0.475*44/12</f>
        <v>1.0155859318528698E-19</v>
      </c>
      <c r="EY152" s="22">
        <f t="shared" si="129"/>
        <v>31.554832291762786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670.99999999999977</v>
      </c>
      <c r="FF152" s="17">
        <f>FE152*VLOOKUP('Données projet'!$B$16,Paramètres!$A$1:$I$89,3,0)*VLOOKUP('Données projet'!$B$16,Paramètres!$A$1:$I$89,5,0)</f>
        <v>314.02799999999991</v>
      </c>
      <c r="FG152" s="13">
        <f t="shared" si="155"/>
        <v>74.109403804428752</v>
      </c>
      <c r="FH152" s="20">
        <f t="shared" si="130"/>
        <v>676.00597829271317</v>
      </c>
      <c r="FI152" s="59">
        <f t="shared" si="131"/>
        <v>969.33931162604654</v>
      </c>
      <c r="FJ152" s="59">
        <f ca="1">AVERAGE(OFFSET($FI$3,0,0,'Données projet'!$E$16+1,1))-AVERAGE(OFFSET($H$3,0,0,'Données projet'!$E$16+1,1))</f>
        <v>304.29617570272939</v>
      </c>
      <c r="FK152" s="59">
        <f t="shared" si="156"/>
        <v>246.20695736161576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25.31209138408579</v>
      </c>
      <c r="FR152" s="21">
        <f>EXP(-LN(2)/25)*FR151+(1-EXP(-LN(2)/25))/(LN(2)/25)*Calculateur!FM152*Calculateur!FO152*VLOOKUP('Données projet'!$B$16,Paramètres!$A$1:$I$89,3,0)*0.475*44/12</f>
        <v>1.5103730919518215</v>
      </c>
      <c r="FS152" s="21">
        <f>EXP(-LN(2)/2)*FS151+(1-EXP(-LN(2)/2))/(LN(2)/2)*FM152*FP152*VLOOKUP('Données projet'!$B$16,Paramètres!$A$1:$I$89,3,0)*0.475*44/12</f>
        <v>4.8258181392343726E-18</v>
      </c>
      <c r="FT152" s="22">
        <f t="shared" si="132"/>
        <v>26.822464476037609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543.00000000000011</v>
      </c>
      <c r="GA152" s="17">
        <f>FZ152*VLOOKUP('Données projet'!$B$17,Paramètres!$A$1:$I$89,3,0)*VLOOKUP('Données projet'!$B$17,Paramètres!$A$1:$I$89,5,0)</f>
        <v>324.71400000000011</v>
      </c>
      <c r="GB152" s="13">
        <f t="shared" si="157"/>
        <v>76.333356682914101</v>
      </c>
      <c r="GC152" s="20">
        <f t="shared" si="133"/>
        <v>698.49081288940886</v>
      </c>
      <c r="GD152" s="59">
        <f t="shared" si="134"/>
        <v>991.82414622274223</v>
      </c>
      <c r="GE152" s="59">
        <f ca="1">AVERAGE(OFFSET($GD$3,0,0,'Données projet'!$E$17+1,1))-AVERAGE(OFFSET($H$3,0,0,'Données projet'!$E$17+1,1))</f>
        <v>333.16166938019586</v>
      </c>
      <c r="GF152" s="59">
        <f t="shared" si="158"/>
        <v>286.07945871455388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20.61983834856936</v>
      </c>
      <c r="GM152" s="21">
        <f>EXP(-LN(2)/25)*GM151+(1-EXP(-LN(2)/25))/(LN(2)/25)*Calculateur!GH152*Calculateur!GJ152*VLOOKUP('Données projet'!$B$17,Paramètres!$A$1:$I$89,3,0)*0.475*44/12</f>
        <v>1.2027945426348896</v>
      </c>
      <c r="GN152" s="21">
        <f>EXP(-LN(2)/2)*GN151+(1-EXP(-LN(2)/2))/(LN(2)/2)*GH152*GK152*VLOOKUP('Données projet'!$B$17,Paramètres!$A$1:$I$89,3,0)*0.475*44/12</f>
        <v>1.0900622335220805E-18</v>
      </c>
      <c r="GO152" s="21">
        <f t="shared" si="135"/>
        <v>21.82263289120425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477.9999999999996</v>
      </c>
      <c r="GV152" s="17">
        <f>GU152*VLOOKUP('Données projet'!$B$18,Paramètres!$A$1:$I$89,3,0)*VLOOKUP('Données projet'!$B$18,Paramètres!$A$1:$I$89,5,0)</f>
        <v>285.84399999999977</v>
      </c>
      <c r="GW152" s="13">
        <f t="shared" si="159"/>
        <v>68.200525419065656</v>
      </c>
      <c r="GX152" s="20">
        <f t="shared" si="136"/>
        <v>616.62754843820551</v>
      </c>
      <c r="GY152" s="59">
        <f t="shared" si="137"/>
        <v>909.96088177153888</v>
      </c>
      <c r="GZ152" s="59">
        <f ca="1">AVERAGE(OFFSET($GY$3,0,0,'Données projet'!$E$18+1,1))-AVERAGE(OFFSET($H$3,0,0,'Données projet'!$E$18+1,1))</f>
        <v>288.41846134875794</v>
      </c>
      <c r="HA152" s="59">
        <f t="shared" si="160"/>
        <v>248.93951719818972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18.312678776289115</v>
      </c>
      <c r="HH152" s="21">
        <f>EXP(-LN(2)/25)*HH151+(1-EXP(-LN(2)/25))/(LN(2)/25)*Calculateur!HC152*Calculateur!HE152*VLOOKUP('Données projet'!$B$18,Paramètres!$A$1:$I$89,3,0)*0.475*44/12</f>
        <v>1.0309667508299043</v>
      </c>
      <c r="HI152" s="21">
        <f>EXP(-LN(2)/2)*HI151+(1-EXP(-LN(2)/2))/(LN(2)/2)*HC152*HF152*VLOOKUP('Données projet'!$B$18,Paramètres!$A$1:$I$89,3,0)*0.475*44/12</f>
        <v>5.9693884216685885E-19</v>
      </c>
      <c r="HJ152" s="22">
        <f t="shared" si="138"/>
        <v>19.343645527119019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267</v>
      </c>
      <c r="O153" s="13">
        <f>N153*VLOOKUP('Données projet'!$B$9,Paramètres!$A$1:$I$89,3,0)*VLOOKUP('Données projet'!$B$9,Paramètres!$A$1:$I$89,5,0)</f>
        <v>241.58159999999998</v>
      </c>
      <c r="P153" s="13">
        <f t="shared" si="141"/>
        <v>58.779689232021951</v>
      </c>
      <c r="Q153" s="20">
        <f t="shared" si="108"/>
        <v>523.12924541243819</v>
      </c>
      <c r="R153" s="59">
        <f t="shared" si="109"/>
        <v>816.46257874577145</v>
      </c>
      <c r="S153" s="59">
        <f ca="1">AVERAGE(OFFSET($R$3,0,0,'Données projet'!$E$9+1,1))-AVERAGE(OFFSET($H$3,0,0,'Données projet'!$E$9+1,1))</f>
        <v>269.64423257646359</v>
      </c>
      <c r="T153" s="59">
        <f t="shared" si="142"/>
        <v>161.0819079811821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37.793226658236613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37.793226658236613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401</v>
      </c>
      <c r="AJ153" s="13">
        <f>AI153*VLOOKUP('Données projet'!$B$10,Paramètres!$A$1:$I$89,3,0)*VLOOKUP('Données projet'!$B$10,Paramètres!$A$1:$I$89,5,0)</f>
        <v>250.22399999999999</v>
      </c>
      <c r="AK153" s="13">
        <f t="shared" si="143"/>
        <v>60.633904580527918</v>
      </c>
      <c r="AL153" s="20">
        <f t="shared" si="112"/>
        <v>541.41085047775289</v>
      </c>
      <c r="AM153" s="59">
        <f t="shared" si="113"/>
        <v>834.74418381108626</v>
      </c>
      <c r="AN153" s="59">
        <f ca="1">AVERAGE(OFFSET($AM$3,0,0,'Données projet'!$E$10+1,1))-AVERAGE(OFFSET($H$3,0,0,'Données projet'!$E$10+1,1))</f>
        <v>269.77739619445515</v>
      </c>
      <c r="AO153" s="59">
        <f t="shared" si="144"/>
        <v>347.56964743629885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12.88335230983542</v>
      </c>
      <c r="AV153" s="21">
        <f>EXP(-LN(2)/25)*AV152+(1-EXP(-LN(2)/25))/(LN(2)/25)*Calculateur!AQ153*Calculateur!AS153*VLOOKUP('Données projet'!$B$10,Paramètres!$A$1:$I$89,3,0)*0.475*44/12</f>
        <v>3.2932532809315411</v>
      </c>
      <c r="AW153" s="21">
        <f>EXP(-LN(2)/2)*AW152+(1-EXP(-LN(2)/2))/(LN(2)/2)*AQ153*AT153*VLOOKUP('Données projet'!$B$10,Paramètres!$A$1:$I$89,3,0)*0.475*44/12</f>
        <v>2.1543830978724676E-20</v>
      </c>
      <c r="AX153" s="21">
        <f t="shared" si="114"/>
        <v>16.176605590766961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739.99999999999966</v>
      </c>
      <c r="BE153" s="13">
        <f>BD153*VLOOKUP('Données projet'!$B$11,Paramètres!$A$1:$I$89,3,0)*VLOOKUP('Données projet'!$B$11,Paramètres!$A$1:$I$89,5,0)</f>
        <v>413.65999999999985</v>
      </c>
      <c r="BF153" s="13">
        <f t="shared" si="145"/>
        <v>94.540585122244352</v>
      </c>
      <c r="BG153" s="20">
        <f t="shared" si="115"/>
        <v>885.11601908790863</v>
      </c>
      <c r="BH153" s="59">
        <f t="shared" si="116"/>
        <v>1178.4493524212419</v>
      </c>
      <c r="BI153" s="59">
        <f ca="1">AVERAGE(OFFSET($BH$3,0,0,'Données projet'!$E$11+1,1))-AVERAGE(OFFSET($H$3,0,0,'Données projet'!$E$11+1,1))</f>
        <v>490.96084572840579</v>
      </c>
      <c r="BJ153" s="59">
        <f t="shared" si="146"/>
        <v>597.91658789908263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20.776675680614584</v>
      </c>
      <c r="BQ153" s="21">
        <f>EXP(-LN(2)/25)*BQ152+(1-EXP(-LN(2)/25))/(LN(2)/25)*Calculateur!BL153*Calculateur!BN153*VLOOKUP('Données projet'!$B$11,Paramètres!$A$1:$I$89,3,0)*0.475*44/12</f>
        <v>2.074177839852251</v>
      </c>
      <c r="BR153" s="21">
        <f>EXP(-LN(2)/2)*BR152+(1-EXP(-LN(2)/2))/(LN(2)/2)*BL153*BO153*VLOOKUP('Données projet'!$B$11,Paramètres!$A$1:$I$89,3,0)*0.475*44/12</f>
        <v>7.3767673110485088E-19</v>
      </c>
      <c r="BS153" s="22">
        <f t="shared" si="117"/>
        <v>22.850853520466835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1062.9999999999995</v>
      </c>
      <c r="BZ153" s="13">
        <f>BY153*VLOOKUP('Données projet'!$B$12,Paramètres!$A$1:$I$89,3,0)*VLOOKUP('Données projet'!$B$12,Paramètres!$A$1:$I$89,5,0)</f>
        <v>483.66499999999979</v>
      </c>
      <c r="CA153" s="13">
        <f t="shared" si="147"/>
        <v>108.54647574863124</v>
      </c>
      <c r="CB153" s="20">
        <f t="shared" si="118"/>
        <v>1031.4349869288658</v>
      </c>
      <c r="CC153" s="59">
        <f t="shared" si="119"/>
        <v>1324.768320262199</v>
      </c>
      <c r="CD153" s="59">
        <f ca="1">AVERAGE(OFFSET($CC$3,0,0,'Données projet'!$E$12+1,1))-AVERAGE(OFFSET($H$3,0,0,'Données projet'!$E$12+1,1))</f>
        <v>516.24288578650703</v>
      </c>
      <c r="CE153" s="59">
        <f t="shared" si="148"/>
        <v>423.99471649102406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30.078444428777512</v>
      </c>
      <c r="CL153" s="21">
        <f>EXP(-LN(2)/25)*CL152+(1-EXP(-LN(2)/25))/(LN(2)/25)*Calculateur!CG153*Calculateur!CI153*VLOOKUP('Données projet'!$B$12,Paramètres!$A$1:$I$89,3,0)*0.475*44/12</f>
        <v>3.0574833535107313</v>
      </c>
      <c r="CM153" s="21">
        <f>EXP(-LN(2)/2)*CM152+(1-EXP(-LN(2)/2))/(LN(2)/2)*CG153*CJ153*VLOOKUP('Données projet'!$B$12,Paramètres!$A$1:$I$89,3,0)*0.475*44/12</f>
        <v>1.2342190144045298E-20</v>
      </c>
      <c r="CN153" s="22">
        <f t="shared" si="120"/>
        <v>33.135927782288242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856.99999999999955</v>
      </c>
      <c r="CU153" s="17">
        <f>CT153*VLOOKUP('Données projet'!$B$13,Paramètres!$A$1:$I$89,3,0)*VLOOKUP('Données projet'!$B$13,Paramètres!$A$1:$I$89,5,0)</f>
        <v>389.93499999999977</v>
      </c>
      <c r="CV153" s="13">
        <f t="shared" si="149"/>
        <v>89.733124312965614</v>
      </c>
      <c r="CW153" s="20">
        <f t="shared" si="121"/>
        <v>835.42198317841473</v>
      </c>
      <c r="CX153" s="59">
        <f t="shared" si="122"/>
        <v>1128.7553165117481</v>
      </c>
      <c r="CY153" s="59">
        <f ca="1">AVERAGE(OFFSET($CX$3,0,0,'Données projet'!$E$13+1,1))-AVERAGE(OFFSET($H$3,0,0,'Données projet'!$E$13+1,1))</f>
        <v>404.52284278475219</v>
      </c>
      <c r="CZ153" s="59">
        <f t="shared" si="150"/>
        <v>325.2594475455378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23.979873851592505</v>
      </c>
      <c r="DG153" s="21">
        <f>EXP(-LN(2)/25)*DG152+(1-EXP(-LN(2)/25))/(LN(2)/25)*Calculateur!DB153*Calculateur!DD153*VLOOKUP('Données projet'!$B$13,Paramètres!$A$1:$I$89,3,0)*0.475*44/12</f>
        <v>1.7096424103421868</v>
      </c>
      <c r="DH153" s="21">
        <f>EXP(-LN(2)/2)*DH152+(1-EXP(-LN(2)/2))/(LN(2)/2)*DB153*DE153*VLOOKUP('Données projet'!$B$13,Paramètres!$A$1:$I$89,3,0)*0.475*44/12</f>
        <v>8.2385205501974944E-19</v>
      </c>
      <c r="DI153" s="22">
        <f t="shared" si="123"/>
        <v>25.689516261934692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266.99999999999983</v>
      </c>
      <c r="DP153" s="17">
        <f>DO153*VLOOKUP('Données projet'!$B$14,Paramètres!$A$1:$I$89,3,0)*VLOOKUP('Données projet'!$B$14,Paramètres!$A$1:$I$89,5,0)</f>
        <v>287.39879999999982</v>
      </c>
      <c r="DQ153" s="13">
        <f t="shared" si="151"/>
        <v>68.528206713592894</v>
      </c>
      <c r="DR153" s="20">
        <f t="shared" si="124"/>
        <v>619.90620335950723</v>
      </c>
      <c r="DS153" s="59">
        <f t="shared" si="125"/>
        <v>913.2395366928406</v>
      </c>
      <c r="DT153" s="59">
        <f ca="1">AVERAGE(OFFSET($DS$3,0,0,'Données projet'!$E$14+1,1))-AVERAGE(OFFSET($H$3,0,0,'Données projet'!$E$14+1,1))</f>
        <v>317.76403063971492</v>
      </c>
      <c r="DU153" s="59">
        <f t="shared" si="152"/>
        <v>310.10458233575025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11.906082784674727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11.906082784674727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735.00000000000011</v>
      </c>
      <c r="EK153" s="17">
        <f>EJ153*VLOOKUP('Données projet'!$B$15,Paramètres!$A$1:$I$89,3,0)*VLOOKUP('Données projet'!$B$15,Paramètres!$A$1:$I$89,5,0)</f>
        <v>343.98</v>
      </c>
      <c r="EL153" s="13">
        <f t="shared" si="153"/>
        <v>80.321681832084693</v>
      </c>
      <c r="EM153" s="20">
        <f t="shared" si="127"/>
        <v>738.9920958575475</v>
      </c>
      <c r="EN153" s="59">
        <f t="shared" si="128"/>
        <v>1032.3254291908809</v>
      </c>
      <c r="EO153" s="59">
        <f ca="1">AVERAGE(OFFSET($EN$3,0,0,'Données projet'!$E$15+1,1))-AVERAGE(OFFSET($H$3,0,0,'Données projet'!$E$15+1,1))</f>
        <v>342.49944586217674</v>
      </c>
      <c r="EP153" s="59">
        <f t="shared" si="154"/>
        <v>282.29766600872563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29.485854580754058</v>
      </c>
      <c r="EW153" s="21">
        <f>EXP(-LN(2)/25)*EW152+(1-EXP(-LN(2)/25))/(LN(2)/25)*Calculateur!ER153*Calculateur!ET153*VLOOKUP('Données projet'!$B$15,Paramètres!$A$1:$I$89,3,0)*0.475*44/12</f>
        <v>1.4387640024697861</v>
      </c>
      <c r="EX153" s="21">
        <f>EXP(-LN(2)/2)*EX152+(1-EXP(-LN(2)/2))/(LN(2)/2)*ER153*EU153*VLOOKUP('Données projet'!$B$15,Paramètres!$A$1:$I$89,3,0)*0.475*44/12</f>
        <v>7.1812769929082314E-20</v>
      </c>
      <c r="EY153" s="22">
        <f t="shared" si="129"/>
        <v>30.924618583223843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670.99999999999977</v>
      </c>
      <c r="FF153" s="17">
        <f>FE153*VLOOKUP('Données projet'!$B$16,Paramètres!$A$1:$I$89,3,0)*VLOOKUP('Données projet'!$B$16,Paramètres!$A$1:$I$89,5,0)</f>
        <v>314.02799999999991</v>
      </c>
      <c r="FG153" s="13">
        <f t="shared" si="155"/>
        <v>74.109403804428752</v>
      </c>
      <c r="FH153" s="20">
        <f t="shared" si="130"/>
        <v>676.00597829271317</v>
      </c>
      <c r="FI153" s="59">
        <f t="shared" si="131"/>
        <v>969.33931162604654</v>
      </c>
      <c r="FJ153" s="59">
        <f ca="1">AVERAGE(OFFSET($FI$3,0,0,'Données projet'!$E$16+1,1))-AVERAGE(OFFSET($H$3,0,0,'Données projet'!$E$16+1,1))</f>
        <v>304.29617570272939</v>
      </c>
      <c r="FK153" s="59">
        <f t="shared" si="156"/>
        <v>246.20695736161576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24.815736710895152</v>
      </c>
      <c r="FR153" s="21">
        <f>EXP(-LN(2)/25)*FR152+(1-EXP(-LN(2)/25))/(LN(2)/25)*Calculateur!FM153*Calculateur!FO153*VLOOKUP('Données projet'!$B$16,Paramètres!$A$1:$I$89,3,0)*0.475*44/12</f>
        <v>1.4690718603253301</v>
      </c>
      <c r="FS153" s="21">
        <f>EXP(-LN(2)/2)*FS152+(1-EXP(-LN(2)/2))/(LN(2)/2)*FM153*FP153*VLOOKUP('Données projet'!$B$16,Paramètres!$A$1:$I$89,3,0)*0.475*44/12</f>
        <v>3.4123687310256718E-18</v>
      </c>
      <c r="FT153" s="22">
        <f t="shared" si="132"/>
        <v>26.284808571220481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543.00000000000011</v>
      </c>
      <c r="GA153" s="17">
        <f>FZ153*VLOOKUP('Données projet'!$B$17,Paramètres!$A$1:$I$89,3,0)*VLOOKUP('Données projet'!$B$17,Paramètres!$A$1:$I$89,5,0)</f>
        <v>324.71400000000011</v>
      </c>
      <c r="GB153" s="13">
        <f t="shared" si="157"/>
        <v>76.333356682914101</v>
      </c>
      <c r="GC153" s="20">
        <f t="shared" si="133"/>
        <v>698.49081288940886</v>
      </c>
      <c r="GD153" s="59">
        <f t="shared" si="134"/>
        <v>991.82414622274223</v>
      </c>
      <c r="GE153" s="59">
        <f ca="1">AVERAGE(OFFSET($GD$3,0,0,'Données projet'!$E$17+1,1))-AVERAGE(OFFSET($H$3,0,0,'Données projet'!$E$17+1,1))</f>
        <v>333.16166938019586</v>
      </c>
      <c r="GF153" s="59">
        <f t="shared" si="158"/>
        <v>286.07945871455388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20.215495895413447</v>
      </c>
      <c r="GM153" s="21">
        <f>EXP(-LN(2)/25)*GM152+(1-EXP(-LN(2)/25))/(LN(2)/25)*Calculateur!GH153*Calculateur!GJ153*VLOOKUP('Données projet'!$B$17,Paramètres!$A$1:$I$89,3,0)*0.475*44/12</f>
        <v>1.1699040626143227</v>
      </c>
      <c r="GN153" s="21">
        <f>EXP(-LN(2)/2)*GN152+(1-EXP(-LN(2)/2))/(LN(2)/2)*GH153*GK153*VLOOKUP('Données projet'!$B$17,Paramètres!$A$1:$I$89,3,0)*0.475*44/12</f>
        <v>7.7079039723881702E-19</v>
      </c>
      <c r="GO153" s="21">
        <f t="shared" si="135"/>
        <v>21.385399958027769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477.9999999999996</v>
      </c>
      <c r="GV153" s="17">
        <f>GU153*VLOOKUP('Données projet'!$B$18,Paramètres!$A$1:$I$89,3,0)*VLOOKUP('Données projet'!$B$18,Paramètres!$A$1:$I$89,5,0)</f>
        <v>285.84399999999977</v>
      </c>
      <c r="GW153" s="13">
        <f t="shared" si="159"/>
        <v>68.200525419065656</v>
      </c>
      <c r="GX153" s="20">
        <f t="shared" si="136"/>
        <v>616.62754843820551</v>
      </c>
      <c r="GY153" s="59">
        <f t="shared" si="137"/>
        <v>909.96088177153888</v>
      </c>
      <c r="GZ153" s="59">
        <f ca="1">AVERAGE(OFFSET($GY$3,0,0,'Données projet'!$E$18+1,1))-AVERAGE(OFFSET($H$3,0,0,'Données projet'!$E$18+1,1))</f>
        <v>288.41846134875794</v>
      </c>
      <c r="HA153" s="59">
        <f t="shared" si="160"/>
        <v>248.93951719818972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17.95357831511723</v>
      </c>
      <c r="HH153" s="21">
        <f>EXP(-LN(2)/25)*HH152+(1-EXP(-LN(2)/25))/(LN(2)/25)*Calculateur!HC153*Calculateur!HE153*VLOOKUP('Données projet'!$B$18,Paramètres!$A$1:$I$89,3,0)*0.475*44/12</f>
        <v>1.0027749108122754</v>
      </c>
      <c r="HI153" s="21">
        <f>EXP(-LN(2)/2)*HI152+(1-EXP(-LN(2)/2))/(LN(2)/2)*HC153*HF153*VLOOKUP('Données projet'!$B$18,Paramètres!$A$1:$I$89,3,0)*0.475*44/12</f>
        <v>4.220995032498321E-19</v>
      </c>
      <c r="HJ153" s="22">
        <f t="shared" si="138"/>
        <v>18.956353225929504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267</v>
      </c>
      <c r="O154" s="13">
        <f>N154*VLOOKUP('Données projet'!$B$9,Paramètres!$A$1:$I$89,3,0)*VLOOKUP('Données projet'!$B$9,Paramètres!$A$1:$I$89,5,0)</f>
        <v>241.58159999999998</v>
      </c>
      <c r="P154" s="13">
        <f t="shared" si="141"/>
        <v>58.779689232021951</v>
      </c>
      <c r="Q154" s="20">
        <f t="shared" ref="Q154:Q203" si="162">(O154+P154)*0.475*44/12</f>
        <v>523.12924541243819</v>
      </c>
      <c r="R154" s="59">
        <f t="shared" si="109"/>
        <v>816.46257874577145</v>
      </c>
      <c r="S154" s="59">
        <f ca="1">AVERAGE(OFFSET($R$3,0,0,'Données projet'!$E$9+1,1))-AVERAGE(OFFSET($H$3,0,0,'Données projet'!$E$9+1,1))</f>
        <v>269.64423257646359</v>
      </c>
      <c r="T154" s="59">
        <f t="shared" si="142"/>
        <v>161.0819079811821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37.052124535060699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37.052124535060699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401</v>
      </c>
      <c r="AJ154" s="13">
        <f>AI154*VLOOKUP('Données projet'!$B$10,Paramètres!$A$1:$I$89,3,0)*VLOOKUP('Données projet'!$B$10,Paramètres!$A$1:$I$89,5,0)</f>
        <v>250.22399999999999</v>
      </c>
      <c r="AK154" s="13">
        <f t="shared" ref="AK154:AK203" si="164">EXP(-1.0587+0.8836*LN(AJ154)+0.284)</f>
        <v>60.633904580527918</v>
      </c>
      <c r="AL154" s="20">
        <f t="shared" ref="AL154:AL203" si="165">(AJ154+AK154)*0.475*44/12</f>
        <v>541.41085047775289</v>
      </c>
      <c r="AM154" s="59">
        <f t="shared" si="113"/>
        <v>834.74418381108626</v>
      </c>
      <c r="AN154" s="59">
        <f ca="1">AVERAGE(OFFSET($AM$3,0,0,'Données projet'!$E$10+1,1))-AVERAGE(OFFSET($H$3,0,0,'Données projet'!$E$10+1,1))</f>
        <v>269.77739619445515</v>
      </c>
      <c r="AO154" s="59">
        <f t="shared" si="144"/>
        <v>347.56964743629885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12.630717629108537</v>
      </c>
      <c r="AV154" s="21">
        <f>EXP(-LN(2)/25)*AV153+(1-EXP(-LN(2)/25))/(LN(2)/25)*Calculateur!AQ154*Calculateur!AS154*VLOOKUP('Données projet'!$B$10,Paramètres!$A$1:$I$89,3,0)*0.475*44/12</f>
        <v>3.2031990967798047</v>
      </c>
      <c r="AW154" s="21">
        <f>EXP(-LN(2)/2)*AW153+(1-EXP(-LN(2)/2))/(LN(2)/2)*AQ154*AT154*VLOOKUP('Données projet'!$B$10,Paramètres!$A$1:$I$89,3,0)*0.475*44/12</f>
        <v>1.5233788977793033E-20</v>
      </c>
      <c r="AX154" s="21">
        <f t="shared" ref="AX154:AX203" si="166">SUM(AU154:AW154)</f>
        <v>15.833916725888342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739.99999999999966</v>
      </c>
      <c r="BE154" s="13">
        <f>BD154*VLOOKUP('Données projet'!$B$11,Paramètres!$A$1:$I$89,3,0)*VLOOKUP('Données projet'!$B$11,Paramètres!$A$1:$I$89,5,0)</f>
        <v>413.65999999999985</v>
      </c>
      <c r="BF154" s="13">
        <f t="shared" ref="BF154:BF203" si="167">EXP(-1.0587+0.8836*LN(BE154)+0.284)</f>
        <v>94.540585122244352</v>
      </c>
      <c r="BG154" s="20">
        <f t="shared" ref="BG154:BG203" si="168">(BE154+BF154)*0.475*44/12</f>
        <v>885.11601908790863</v>
      </c>
      <c r="BH154" s="59">
        <f t="shared" si="116"/>
        <v>1178.4493524212419</v>
      </c>
      <c r="BI154" s="59">
        <f ca="1">AVERAGE(OFFSET($BH$3,0,0,'Données projet'!$E$11+1,1))-AVERAGE(OFFSET($H$3,0,0,'Données projet'!$E$11+1,1))</f>
        <v>490.96084572840579</v>
      </c>
      <c r="BJ154" s="59">
        <f t="shared" si="146"/>
        <v>597.91658789908263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20.369257743038588</v>
      </c>
      <c r="BQ154" s="21">
        <f>EXP(-LN(2)/25)*BQ153+(1-EXP(-LN(2)/25))/(LN(2)/25)*Calculateur!BL154*Calculateur!BN154*VLOOKUP('Données projet'!$B$11,Paramètres!$A$1:$I$89,3,0)*0.475*44/12</f>
        <v>2.017459337745219</v>
      </c>
      <c r="BR154" s="21">
        <f>EXP(-LN(2)/2)*BR153+(1-EXP(-LN(2)/2))/(LN(2)/2)*BL154*BO154*VLOOKUP('Données projet'!$B$11,Paramètres!$A$1:$I$89,3,0)*0.475*44/12</f>
        <v>5.2161621888776544E-19</v>
      </c>
      <c r="BS154" s="22">
        <f t="shared" ref="BS154:BS203" si="169">SUM(BP154:BR154)</f>
        <v>22.386717080783807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1062.9999999999995</v>
      </c>
      <c r="BZ154" s="13">
        <f>BY154*VLOOKUP('Données projet'!$B$12,Paramètres!$A$1:$I$89,3,0)*VLOOKUP('Données projet'!$B$12,Paramètres!$A$1:$I$89,5,0)</f>
        <v>483.66499999999979</v>
      </c>
      <c r="CA154" s="13">
        <f t="shared" ref="CA154:CA203" si="170">EXP(-1.0587+0.8836*LN(BZ154)+0.284)</f>
        <v>108.54647574863124</v>
      </c>
      <c r="CB154" s="20">
        <f t="shared" ref="CB154:CB203" si="171">(BZ154+CA154)*0.475*44/12</f>
        <v>1031.4349869288658</v>
      </c>
      <c r="CC154" s="59">
        <f t="shared" si="119"/>
        <v>1324.768320262199</v>
      </c>
      <c r="CD154" s="59">
        <f ca="1">AVERAGE(OFFSET($CC$3,0,0,'Données projet'!$E$12+1,1))-AVERAGE(OFFSET($H$3,0,0,'Données projet'!$E$12+1,1))</f>
        <v>516.24288578650703</v>
      </c>
      <c r="CE154" s="59">
        <f t="shared" si="148"/>
        <v>423.99471649102406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29.488624479568767</v>
      </c>
      <c r="CL154" s="21">
        <f>EXP(-LN(2)/25)*CL153+(1-EXP(-LN(2)/25))/(LN(2)/25)*Calculateur!CG154*Calculateur!CI154*VLOOKUP('Données projet'!$B$12,Paramètres!$A$1:$I$89,3,0)*0.475*44/12</f>
        <v>2.9738763104229187</v>
      </c>
      <c r="CM154" s="21">
        <f>EXP(-LN(2)/2)*CM153+(1-EXP(-LN(2)/2))/(LN(2)/2)*CG154*CJ154*VLOOKUP('Données projet'!$B$12,Paramètres!$A$1:$I$89,3,0)*0.475*44/12</f>
        <v>8.7272463455482021E-21</v>
      </c>
      <c r="CN154" s="22">
        <f t="shared" ref="CN154:CN203" si="172">SUM(CK154:CM154)</f>
        <v>32.462500789991687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856.99999999999955</v>
      </c>
      <c r="CU154" s="17">
        <f>CT154*VLOOKUP('Données projet'!$B$13,Paramètres!$A$1:$I$89,3,0)*VLOOKUP('Données projet'!$B$13,Paramètres!$A$1:$I$89,5,0)</f>
        <v>389.93499999999977</v>
      </c>
      <c r="CV154" s="13">
        <f t="shared" ref="CV154:CV203" si="173">EXP(-1.0587+0.8836*LN(CU154)+0.284)</f>
        <v>89.733124312965614</v>
      </c>
      <c r="CW154" s="20">
        <f t="shared" ref="CW154:CW203" si="174">(CU154+CV154)*0.475*44/12</f>
        <v>835.42198317841473</v>
      </c>
      <c r="CX154" s="59">
        <f t="shared" si="122"/>
        <v>1128.7553165117481</v>
      </c>
      <c r="CY154" s="59">
        <f ca="1">AVERAGE(OFFSET($CX$3,0,0,'Données projet'!$E$13+1,1))-AVERAGE(OFFSET($H$3,0,0,'Données projet'!$E$13+1,1))</f>
        <v>404.52284278475219</v>
      </c>
      <c r="CZ154" s="59">
        <f t="shared" si="150"/>
        <v>325.2594475455378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23.509643151641601</v>
      </c>
      <c r="DG154" s="21">
        <f>EXP(-LN(2)/25)*DG153+(1-EXP(-LN(2)/25))/(LN(2)/25)*Calculateur!DB154*Calculateur!DD154*VLOOKUP('Données projet'!$B$13,Paramètres!$A$1:$I$89,3,0)*0.475*44/12</f>
        <v>1.6628921487251929</v>
      </c>
      <c r="DH154" s="21">
        <f>EXP(-LN(2)/2)*DH153+(1-EXP(-LN(2)/2))/(LN(2)/2)*DB154*DE154*VLOOKUP('Données projet'!$B$13,Paramètres!$A$1:$I$89,3,0)*0.475*44/12</f>
        <v>5.8255137479893747E-19</v>
      </c>
      <c r="DI154" s="22">
        <f t="shared" ref="DI154:DI203" si="175">SUM(DF154:DH154)</f>
        <v>25.172535300366793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266.99999999999983</v>
      </c>
      <c r="DP154" s="17">
        <f>DO154*VLOOKUP('Données projet'!$B$14,Paramètres!$A$1:$I$89,3,0)*VLOOKUP('Données projet'!$B$14,Paramètres!$A$1:$I$89,5,0)</f>
        <v>287.39879999999982</v>
      </c>
      <c r="DQ154" s="13">
        <f t="shared" ref="DQ154:DQ203" si="176">EXP(-1.0587+0.8836*LN(DP154)+0.284)</f>
        <v>68.528206713592894</v>
      </c>
      <c r="DR154" s="20">
        <f t="shared" ref="DR154:DR203" si="177">(DP154+DQ154)*0.475*44/12</f>
        <v>619.90620335950723</v>
      </c>
      <c r="DS154" s="59">
        <f t="shared" si="125"/>
        <v>913.2395366928406</v>
      </c>
      <c r="DT154" s="59">
        <f ca="1">AVERAGE(OFFSET($DS$3,0,0,'Données projet'!$E$14+1,1))-AVERAGE(OFFSET($H$3,0,0,'Données projet'!$E$14+1,1))</f>
        <v>317.76403063971492</v>
      </c>
      <c r="DU154" s="59">
        <f t="shared" si="152"/>
        <v>310.10458233575025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11.672611763260692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11.672611763260692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735.00000000000011</v>
      </c>
      <c r="EK154" s="17">
        <f>EJ154*VLOOKUP('Données projet'!$B$15,Paramètres!$A$1:$I$89,3,0)*VLOOKUP('Données projet'!$B$15,Paramètres!$A$1:$I$89,5,0)</f>
        <v>343.98</v>
      </c>
      <c r="EL154" s="13">
        <f t="shared" ref="EL154:EL203" si="179">EXP(-1.0587+0.8836*LN(EK154)+0.284)</f>
        <v>80.321681832084693</v>
      </c>
      <c r="EM154" s="20">
        <f t="shared" ref="EM154:EM203" si="180">(EK154+EL154)*0.475*44/12</f>
        <v>738.9920958575475</v>
      </c>
      <c r="EN154" s="59">
        <f t="shared" si="128"/>
        <v>1032.3254291908809</v>
      </c>
      <c r="EO154" s="59">
        <f ca="1">AVERAGE(OFFSET($EN$3,0,0,'Données projet'!$E$15+1,1))-AVERAGE(OFFSET($H$3,0,0,'Données projet'!$E$15+1,1))</f>
        <v>342.49944586217674</v>
      </c>
      <c r="EP154" s="59">
        <f t="shared" si="154"/>
        <v>282.29766600872563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28.907654957020934</v>
      </c>
      <c r="EW154" s="21">
        <f>EXP(-LN(2)/25)*EW153+(1-EXP(-LN(2)/25))/(LN(2)/25)*Calculateur!ER154*Calculateur!ET154*VLOOKUP('Données projet'!$B$15,Paramètres!$A$1:$I$89,3,0)*0.475*44/12</f>
        <v>1.3994209251609393</v>
      </c>
      <c r="EX154" s="21">
        <f>EXP(-LN(2)/2)*EX153+(1-EXP(-LN(2)/2))/(LN(2)/2)*ER154*EU154*VLOOKUP('Données projet'!$B$15,Paramètres!$A$1:$I$89,3,0)*0.475*44/12</f>
        <v>5.0779296592643489E-20</v>
      </c>
      <c r="EY154" s="22">
        <f t="shared" ref="EY154:EY203" si="181">SUM(EV154:EX154)</f>
        <v>30.307075882181874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670.99999999999977</v>
      </c>
      <c r="FF154" s="17">
        <f>FE154*VLOOKUP('Données projet'!$B$16,Paramètres!$A$1:$I$89,3,0)*VLOOKUP('Données projet'!$B$16,Paramètres!$A$1:$I$89,5,0)</f>
        <v>314.02799999999991</v>
      </c>
      <c r="FG154" s="13">
        <f t="shared" ref="FG154:FG203" si="182">EXP(-1.0587+0.8836*LN(FF154)+0.284)</f>
        <v>74.109403804428752</v>
      </c>
      <c r="FH154" s="20">
        <f t="shared" ref="FH154:FH203" si="183">(FF154+FG154)*0.475*44/12</f>
        <v>676.00597829271317</v>
      </c>
      <c r="FI154" s="59">
        <f t="shared" si="131"/>
        <v>969.33931162604654</v>
      </c>
      <c r="FJ154" s="59">
        <f ca="1">AVERAGE(OFFSET($FI$3,0,0,'Données projet'!$E$16+1,1))-AVERAGE(OFFSET($H$3,0,0,'Données projet'!$E$16+1,1))</f>
        <v>304.29617570272939</v>
      </c>
      <c r="FK154" s="59">
        <f t="shared" si="156"/>
        <v>246.20695736161576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24.329115250099324</v>
      </c>
      <c r="FR154" s="21">
        <f>EXP(-LN(2)/25)*FR153+(1-EXP(-LN(2)/25))/(LN(2)/25)*Calculateur!FM154*Calculateur!FO154*VLOOKUP('Données projet'!$B$16,Paramètres!$A$1:$I$89,3,0)*0.475*44/12</f>
        <v>1.4289000130496023</v>
      </c>
      <c r="FS154" s="21">
        <f>EXP(-LN(2)/2)*FS153+(1-EXP(-LN(2)/2))/(LN(2)/2)*FM154*FP154*VLOOKUP('Données projet'!$B$16,Paramètres!$A$1:$I$89,3,0)*0.475*44/12</f>
        <v>2.4129090696171867E-18</v>
      </c>
      <c r="FT154" s="22">
        <f t="shared" ref="FT154:FT203" si="184">SUM(FQ154:FS154)</f>
        <v>25.758015263148927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543.00000000000011</v>
      </c>
      <c r="GA154" s="17">
        <f>FZ154*VLOOKUP('Données projet'!$B$17,Paramètres!$A$1:$I$89,3,0)*VLOOKUP('Données projet'!$B$17,Paramètres!$A$1:$I$89,5,0)</f>
        <v>324.71400000000011</v>
      </c>
      <c r="GB154" s="13">
        <f t="shared" ref="GB154:GB203" si="185">EXP(-1.0587+0.8836*LN(GA154)+0.284)</f>
        <v>76.333356682914101</v>
      </c>
      <c r="GC154" s="20">
        <f t="shared" ref="GC154:GC203" si="186">(GA154+GB154)*0.475*44/12</f>
        <v>698.49081288940886</v>
      </c>
      <c r="GD154" s="59">
        <f t="shared" si="134"/>
        <v>991.82414622274223</v>
      </c>
      <c r="GE154" s="59">
        <f ca="1">AVERAGE(OFFSET($GD$3,0,0,'Données projet'!$E$17+1,1))-AVERAGE(OFFSET($H$3,0,0,'Données projet'!$E$17+1,1))</f>
        <v>333.16166938019586</v>
      </c>
      <c r="GF154" s="59">
        <f t="shared" si="158"/>
        <v>286.07945871455388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19.819082351139375</v>
      </c>
      <c r="GM154" s="21">
        <f>EXP(-LN(2)/25)*GM153+(1-EXP(-LN(2)/25))/(LN(2)/25)*Calculateur!GH154*Calculateur!GJ154*VLOOKUP('Données projet'!$B$17,Paramètres!$A$1:$I$89,3,0)*0.475*44/12</f>
        <v>1.1379129744995533</v>
      </c>
      <c r="GN154" s="21">
        <f>EXP(-LN(2)/2)*GN153+(1-EXP(-LN(2)/2))/(LN(2)/2)*GH154*GK154*VLOOKUP('Données projet'!$B$17,Paramètres!$A$1:$I$89,3,0)*0.475*44/12</f>
        <v>5.4503111676104023E-19</v>
      </c>
      <c r="GO154" s="21">
        <f t="shared" ref="GO154:GO203" si="187">SUM(GL154:GN154)</f>
        <v>20.956995325638928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477.9999999999996</v>
      </c>
      <c r="GV154" s="17">
        <f>GU154*VLOOKUP('Données projet'!$B$18,Paramètres!$A$1:$I$89,3,0)*VLOOKUP('Données projet'!$B$18,Paramètres!$A$1:$I$89,5,0)</f>
        <v>285.84399999999977</v>
      </c>
      <c r="GW154" s="13">
        <f t="shared" ref="GW154:GW203" si="188">EXP(-1.0587+0.8836*LN(GV154)+0.284)</f>
        <v>68.200525419065656</v>
      </c>
      <c r="GX154" s="20">
        <f t="shared" ref="GX154:GX203" si="189">(GV154+GW154)*0.475*44/12</f>
        <v>616.62754843820551</v>
      </c>
      <c r="GY154" s="59">
        <f t="shared" si="137"/>
        <v>909.96088177153888</v>
      </c>
      <c r="GZ154" s="59">
        <f ca="1">AVERAGE(OFFSET($GY$3,0,0,'Données projet'!$E$18+1,1))-AVERAGE(OFFSET($H$3,0,0,'Données projet'!$E$18+1,1))</f>
        <v>288.41846134875794</v>
      </c>
      <c r="HA154" s="59">
        <f t="shared" si="160"/>
        <v>248.93951719818972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17.601519594959271</v>
      </c>
      <c r="HH154" s="21">
        <f>EXP(-LN(2)/25)*HH153+(1-EXP(-LN(2)/25))/(LN(2)/25)*Calculateur!HC154*Calculateur!HE154*VLOOKUP('Données projet'!$B$18,Paramètres!$A$1:$I$89,3,0)*0.475*44/12</f>
        <v>0.97535397814247304</v>
      </c>
      <c r="HI154" s="21">
        <f>EXP(-LN(2)/2)*HI153+(1-EXP(-LN(2)/2))/(LN(2)/2)*HC154*HF154*VLOOKUP('Données projet'!$B$18,Paramètres!$A$1:$I$89,3,0)*0.475*44/12</f>
        <v>2.9846942108342947E-19</v>
      </c>
      <c r="HJ154" s="22">
        <f t="shared" ref="HJ154:HJ203" si="190">SUM(HG154:HI154)</f>
        <v>18.576873573101743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267</v>
      </c>
      <c r="O155" s="13">
        <f>N155*VLOOKUP('Données projet'!$B$9,Paramètres!$A$1:$I$89,3,0)*VLOOKUP('Données projet'!$B$9,Paramètres!$A$1:$I$89,5,0)</f>
        <v>241.58159999999998</v>
      </c>
      <c r="P155" s="13">
        <f t="shared" si="141"/>
        <v>58.779689232021951</v>
      </c>
      <c r="Q155" s="20">
        <f t="shared" si="162"/>
        <v>523.12924541243819</v>
      </c>
      <c r="R155" s="59">
        <f t="shared" si="109"/>
        <v>816.46257874577145</v>
      </c>
      <c r="S155" s="59">
        <f ca="1">AVERAGE(OFFSET($R$3,0,0,'Données projet'!$E$9+1,1))-AVERAGE(OFFSET($H$3,0,0,'Données projet'!$E$9+1,1))</f>
        <v>269.64423257646359</v>
      </c>
      <c r="T155" s="59">
        <f t="shared" si="142"/>
        <v>161.0819079811821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36.325554972492604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36.325554972492604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401</v>
      </c>
      <c r="AJ155" s="13">
        <f>AI155*VLOOKUP('Données projet'!$B$10,Paramètres!$A$1:$I$89,3,0)*VLOOKUP('Données projet'!$B$10,Paramètres!$A$1:$I$89,5,0)</f>
        <v>250.22399999999999</v>
      </c>
      <c r="AK155" s="13">
        <f t="shared" si="164"/>
        <v>60.633904580527918</v>
      </c>
      <c r="AL155" s="20">
        <f t="shared" si="165"/>
        <v>541.41085047775289</v>
      </c>
      <c r="AM155" s="59">
        <f t="shared" si="113"/>
        <v>834.74418381108626</v>
      </c>
      <c r="AN155" s="59">
        <f ca="1">AVERAGE(OFFSET($AM$3,0,0,'Données projet'!$E$10+1,1))-AVERAGE(OFFSET($H$3,0,0,'Données projet'!$E$10+1,1))</f>
        <v>269.77739619445515</v>
      </c>
      <c r="AO155" s="59">
        <f t="shared" si="144"/>
        <v>347.56964743629885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12.383036960378767</v>
      </c>
      <c r="AV155" s="21">
        <f>EXP(-LN(2)/25)*AV154+(1-EXP(-LN(2)/25))/(LN(2)/25)*Calculateur!AQ155*Calculateur!AS155*VLOOKUP('Données projet'!$B$10,Paramètres!$A$1:$I$89,3,0)*0.475*44/12</f>
        <v>3.1156074490294414</v>
      </c>
      <c r="AW155" s="21">
        <f>EXP(-LN(2)/2)*AW154+(1-EXP(-LN(2)/2))/(LN(2)/2)*AQ155*AT155*VLOOKUP('Données projet'!$B$10,Paramètres!$A$1:$I$89,3,0)*0.475*44/12</f>
        <v>1.0771915489362338E-20</v>
      </c>
      <c r="AX155" s="21">
        <f t="shared" si="166"/>
        <v>15.498644409408209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739.99999999999966</v>
      </c>
      <c r="BE155" s="13">
        <f>BD155*VLOOKUP('Données projet'!$B$11,Paramètres!$A$1:$I$89,3,0)*VLOOKUP('Données projet'!$B$11,Paramètres!$A$1:$I$89,5,0)</f>
        <v>413.65999999999985</v>
      </c>
      <c r="BF155" s="13">
        <f t="shared" si="167"/>
        <v>94.540585122244352</v>
      </c>
      <c r="BG155" s="20">
        <f t="shared" si="168"/>
        <v>885.11601908790863</v>
      </c>
      <c r="BH155" s="59">
        <f t="shared" si="116"/>
        <v>1178.4493524212419</v>
      </c>
      <c r="BI155" s="59">
        <f ca="1">AVERAGE(OFFSET($BH$3,0,0,'Données projet'!$E$11+1,1))-AVERAGE(OFFSET($H$3,0,0,'Données projet'!$E$11+1,1))</f>
        <v>490.96084572840579</v>
      </c>
      <c r="BJ155" s="59">
        <f t="shared" si="146"/>
        <v>597.91658789908263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19.969829022718056</v>
      </c>
      <c r="BQ155" s="21">
        <f>EXP(-LN(2)/25)*BQ154+(1-EXP(-LN(2)/25))/(LN(2)/25)*Calculateur!BL155*Calculateur!BN155*VLOOKUP('Données projet'!$B$11,Paramètres!$A$1:$I$89,3,0)*0.475*44/12</f>
        <v>1.9622918060610004</v>
      </c>
      <c r="BR155" s="21">
        <f>EXP(-LN(2)/2)*BR154+(1-EXP(-LN(2)/2))/(LN(2)/2)*BL155*BO155*VLOOKUP('Données projet'!$B$11,Paramètres!$A$1:$I$89,3,0)*0.475*44/12</f>
        <v>3.6883836555242544E-19</v>
      </c>
      <c r="BS155" s="22">
        <f t="shared" si="169"/>
        <v>21.932120828779055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1062.9999999999995</v>
      </c>
      <c r="BZ155" s="13">
        <f>BY155*VLOOKUP('Données projet'!$B$12,Paramètres!$A$1:$I$89,3,0)*VLOOKUP('Données projet'!$B$12,Paramètres!$A$1:$I$89,5,0)</f>
        <v>483.66499999999979</v>
      </c>
      <c r="CA155" s="13">
        <f t="shared" si="170"/>
        <v>108.54647574863124</v>
      </c>
      <c r="CB155" s="20">
        <f t="shared" si="171"/>
        <v>1031.4349869288658</v>
      </c>
      <c r="CC155" s="59">
        <f t="shared" si="119"/>
        <v>1324.768320262199</v>
      </c>
      <c r="CD155" s="59">
        <f ca="1">AVERAGE(OFFSET($CC$3,0,0,'Données projet'!$E$12+1,1))-AVERAGE(OFFSET($H$3,0,0,'Données projet'!$E$12+1,1))</f>
        <v>516.24288578650703</v>
      </c>
      <c r="CE155" s="59">
        <f t="shared" si="148"/>
        <v>423.99471649102406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28.910370539809357</v>
      </c>
      <c r="CL155" s="21">
        <f>EXP(-LN(2)/25)*CL154+(1-EXP(-LN(2)/25))/(LN(2)/25)*Calculateur!CG155*Calculateur!CI155*VLOOKUP('Données projet'!$B$12,Paramètres!$A$1:$I$89,3,0)*0.475*44/12</f>
        <v>2.8925555063250457</v>
      </c>
      <c r="CM155" s="21">
        <f>EXP(-LN(2)/2)*CM154+(1-EXP(-LN(2)/2))/(LN(2)/2)*CG155*CJ155*VLOOKUP('Données projet'!$B$12,Paramètres!$A$1:$I$89,3,0)*0.475*44/12</f>
        <v>6.1710950720226492E-21</v>
      </c>
      <c r="CN155" s="22">
        <f t="shared" si="172"/>
        <v>31.802926046134402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856.99999999999955</v>
      </c>
      <c r="CU155" s="17">
        <f>CT155*VLOOKUP('Données projet'!$B$13,Paramètres!$A$1:$I$89,3,0)*VLOOKUP('Données projet'!$B$13,Paramètres!$A$1:$I$89,5,0)</f>
        <v>389.93499999999977</v>
      </c>
      <c r="CV155" s="13">
        <f t="shared" si="173"/>
        <v>89.733124312965614</v>
      </c>
      <c r="CW155" s="20">
        <f t="shared" si="174"/>
        <v>835.42198317841473</v>
      </c>
      <c r="CX155" s="59">
        <f t="shared" si="122"/>
        <v>1128.7553165117481</v>
      </c>
      <c r="CY155" s="59">
        <f ca="1">AVERAGE(OFFSET($CX$3,0,0,'Données projet'!$E$13+1,1))-AVERAGE(OFFSET($H$3,0,0,'Données projet'!$E$13+1,1))</f>
        <v>404.52284278475219</v>
      </c>
      <c r="CZ155" s="59">
        <f t="shared" si="150"/>
        <v>325.2594475455378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23.048633388904328</v>
      </c>
      <c r="DG155" s="21">
        <f>EXP(-LN(2)/25)*DG154+(1-EXP(-LN(2)/25))/(LN(2)/25)*Calculateur!DB155*Calculateur!DD155*VLOOKUP('Données projet'!$B$13,Paramètres!$A$1:$I$89,3,0)*0.475*44/12</f>
        <v>1.6174202754706049</v>
      </c>
      <c r="DH155" s="21">
        <f>EXP(-LN(2)/2)*DH154+(1-EXP(-LN(2)/2))/(LN(2)/2)*DB155*DE155*VLOOKUP('Données projet'!$B$13,Paramètres!$A$1:$I$89,3,0)*0.475*44/12</f>
        <v>4.1192602750987472E-19</v>
      </c>
      <c r="DI155" s="22">
        <f t="shared" si="175"/>
        <v>24.666053664374932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266.99999999999983</v>
      </c>
      <c r="DP155" s="17">
        <f>DO155*VLOOKUP('Données projet'!$B$14,Paramètres!$A$1:$I$89,3,0)*VLOOKUP('Données projet'!$B$14,Paramètres!$A$1:$I$89,5,0)</f>
        <v>287.39879999999982</v>
      </c>
      <c r="DQ155" s="13">
        <f t="shared" si="176"/>
        <v>68.528206713592894</v>
      </c>
      <c r="DR155" s="20">
        <f t="shared" si="177"/>
        <v>619.90620335950723</v>
      </c>
      <c r="DS155" s="59">
        <f t="shared" si="125"/>
        <v>913.2395366928406</v>
      </c>
      <c r="DT155" s="59">
        <f ca="1">AVERAGE(OFFSET($DS$3,0,0,'Données projet'!$E$14+1,1))-AVERAGE(OFFSET($H$3,0,0,'Données projet'!$E$14+1,1))</f>
        <v>317.76403063971492</v>
      </c>
      <c r="DU155" s="59">
        <f t="shared" si="152"/>
        <v>310.10458233575025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11.443718966173325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11.443718966173325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735.00000000000011</v>
      </c>
      <c r="EK155" s="17">
        <f>EJ155*VLOOKUP('Données projet'!$B$15,Paramètres!$A$1:$I$89,3,0)*VLOOKUP('Données projet'!$B$15,Paramètres!$A$1:$I$89,5,0)</f>
        <v>343.98</v>
      </c>
      <c r="EL155" s="13">
        <f t="shared" si="179"/>
        <v>80.321681832084693</v>
      </c>
      <c r="EM155" s="20">
        <f t="shared" si="180"/>
        <v>738.9920958575475</v>
      </c>
      <c r="EN155" s="59">
        <f t="shared" si="128"/>
        <v>1032.3254291908809</v>
      </c>
      <c r="EO155" s="59">
        <f ca="1">AVERAGE(OFFSET($EN$3,0,0,'Données projet'!$E$15+1,1))-AVERAGE(OFFSET($H$3,0,0,'Données projet'!$E$15+1,1))</f>
        <v>342.49944586217674</v>
      </c>
      <c r="EP155" s="59">
        <f t="shared" si="154"/>
        <v>282.29766600872563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28.340793475242268</v>
      </c>
      <c r="EW155" s="21">
        <f>EXP(-LN(2)/25)*EW154+(1-EXP(-LN(2)/25))/(LN(2)/25)*Calculateur!ER155*Calculateur!ET155*VLOOKUP('Données projet'!$B$15,Paramètres!$A$1:$I$89,3,0)*0.475*44/12</f>
        <v>1.3611536863700653</v>
      </c>
      <c r="EX155" s="21">
        <f>EXP(-LN(2)/2)*EX154+(1-EXP(-LN(2)/2))/(LN(2)/2)*ER155*EU155*VLOOKUP('Données projet'!$B$15,Paramètres!$A$1:$I$89,3,0)*0.475*44/12</f>
        <v>3.5906384964541157E-20</v>
      </c>
      <c r="EY155" s="22">
        <f t="shared" si="181"/>
        <v>29.701947161612335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670.99999999999977</v>
      </c>
      <c r="FF155" s="17">
        <f>FE155*VLOOKUP('Données projet'!$B$16,Paramètres!$A$1:$I$89,3,0)*VLOOKUP('Données projet'!$B$16,Paramètres!$A$1:$I$89,5,0)</f>
        <v>314.02799999999991</v>
      </c>
      <c r="FG155" s="13">
        <f t="shared" si="182"/>
        <v>74.109403804428752</v>
      </c>
      <c r="FH155" s="20">
        <f t="shared" si="183"/>
        <v>676.00597829271317</v>
      </c>
      <c r="FI155" s="59">
        <f t="shared" si="131"/>
        <v>969.33931162604654</v>
      </c>
      <c r="FJ155" s="59">
        <f ca="1">AVERAGE(OFFSET($FI$3,0,0,'Données projet'!$E$16+1,1))-AVERAGE(OFFSET($H$3,0,0,'Données projet'!$E$16+1,1))</f>
        <v>304.29617570272939</v>
      </c>
      <c r="FK155" s="59">
        <f t="shared" si="156"/>
        <v>246.20695736161576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23.852036139339919</v>
      </c>
      <c r="FR155" s="21">
        <f>EXP(-LN(2)/25)*FR154+(1-EXP(-LN(2)/25))/(LN(2)/25)*Calculateur!FM155*Calculateur!FO155*VLOOKUP('Données projet'!$B$16,Paramètres!$A$1:$I$89,3,0)*0.475*44/12</f>
        <v>1.3898266670501751</v>
      </c>
      <c r="FS155" s="21">
        <f>EXP(-LN(2)/2)*FS154+(1-EXP(-LN(2)/2))/(LN(2)/2)*FM155*FP155*VLOOKUP('Données projet'!$B$16,Paramètres!$A$1:$I$89,3,0)*0.475*44/12</f>
        <v>1.7061843655128361E-18</v>
      </c>
      <c r="FT155" s="22">
        <f t="shared" si="184"/>
        <v>25.241862806390095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543.00000000000011</v>
      </c>
      <c r="GA155" s="17">
        <f>FZ155*VLOOKUP('Données projet'!$B$17,Paramètres!$A$1:$I$89,3,0)*VLOOKUP('Données projet'!$B$17,Paramètres!$A$1:$I$89,5,0)</f>
        <v>324.71400000000011</v>
      </c>
      <c r="GB155" s="13">
        <f t="shared" si="185"/>
        <v>76.333356682914101</v>
      </c>
      <c r="GC155" s="20">
        <f t="shared" si="186"/>
        <v>698.49081288940886</v>
      </c>
      <c r="GD155" s="59">
        <f t="shared" si="134"/>
        <v>991.82414622274223</v>
      </c>
      <c r="GE155" s="59">
        <f ca="1">AVERAGE(OFFSET($GD$3,0,0,'Données projet'!$E$17+1,1))-AVERAGE(OFFSET($H$3,0,0,'Données projet'!$E$17+1,1))</f>
        <v>333.16166938019586</v>
      </c>
      <c r="GF155" s="59">
        <f t="shared" si="158"/>
        <v>286.07945871455388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19.430442234680132</v>
      </c>
      <c r="GM155" s="21">
        <f>EXP(-LN(2)/25)*GM154+(1-EXP(-LN(2)/25))/(LN(2)/25)*Calculateur!GH155*Calculateur!GJ155*VLOOKUP('Données projet'!$B$17,Paramètres!$A$1:$I$89,3,0)*0.475*44/12</f>
        <v>1.1067966843716204</v>
      </c>
      <c r="GN155" s="21">
        <f>EXP(-LN(2)/2)*GN154+(1-EXP(-LN(2)/2))/(LN(2)/2)*GH155*GK155*VLOOKUP('Données projet'!$B$17,Paramètres!$A$1:$I$89,3,0)*0.475*44/12</f>
        <v>3.8539519861940851E-19</v>
      </c>
      <c r="GO155" s="21">
        <f t="shared" si="187"/>
        <v>20.537238919051752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477.9999999999996</v>
      </c>
      <c r="GV155" s="17">
        <f>GU155*VLOOKUP('Données projet'!$B$18,Paramètres!$A$1:$I$89,3,0)*VLOOKUP('Données projet'!$B$18,Paramètres!$A$1:$I$89,5,0)</f>
        <v>285.84399999999977</v>
      </c>
      <c r="GW155" s="13">
        <f t="shared" si="188"/>
        <v>68.200525419065656</v>
      </c>
      <c r="GX155" s="20">
        <f t="shared" si="189"/>
        <v>616.62754843820551</v>
      </c>
      <c r="GY155" s="59">
        <f t="shared" si="137"/>
        <v>909.96088177153888</v>
      </c>
      <c r="GZ155" s="59">
        <f ca="1">AVERAGE(OFFSET($GY$3,0,0,'Données projet'!$E$18+1,1))-AVERAGE(OFFSET($H$3,0,0,'Données projet'!$E$18+1,1))</f>
        <v>288.41846134875794</v>
      </c>
      <c r="HA155" s="59">
        <f t="shared" si="160"/>
        <v>248.93951719818972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17.256364531568995</v>
      </c>
      <c r="HH155" s="21">
        <f>EXP(-LN(2)/25)*HH154+(1-EXP(-LN(2)/25))/(LN(2)/25)*Calculateur!HC155*Calculateur!HE155*VLOOKUP('Données projet'!$B$18,Paramètres!$A$1:$I$89,3,0)*0.475*44/12</f>
        <v>0.94868287231853066</v>
      </c>
      <c r="HI155" s="21">
        <f>EXP(-LN(2)/2)*HI154+(1-EXP(-LN(2)/2))/(LN(2)/2)*HC155*HF155*VLOOKUP('Données projet'!$B$18,Paramètres!$A$1:$I$89,3,0)*0.475*44/12</f>
        <v>2.110497516249161E-19</v>
      </c>
      <c r="HJ155" s="22">
        <f t="shared" si="190"/>
        <v>18.205047403887527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267</v>
      </c>
      <c r="O156" s="13">
        <f>N156*VLOOKUP('Données projet'!$B$9,Paramètres!$A$1:$I$89,3,0)*VLOOKUP('Données projet'!$B$9,Paramètres!$A$1:$I$89,5,0)</f>
        <v>241.58159999999998</v>
      </c>
      <c r="P156" s="13">
        <f t="shared" si="141"/>
        <v>58.779689232021951</v>
      </c>
      <c r="Q156" s="20">
        <f t="shared" si="162"/>
        <v>523.12924541243819</v>
      </c>
      <c r="R156" s="59">
        <f t="shared" si="109"/>
        <v>816.46257874577145</v>
      </c>
      <c r="S156" s="59">
        <f ca="1">AVERAGE(OFFSET($R$3,0,0,'Données projet'!$E$9+1,1))-AVERAGE(OFFSET($H$3,0,0,'Données projet'!$E$9+1,1))</f>
        <v>269.64423257646359</v>
      </c>
      <c r="T156" s="59">
        <f t="shared" si="142"/>
        <v>161.0819079811821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35.613232995882797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35.613232995882797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401</v>
      </c>
      <c r="AJ156" s="13">
        <f>AI156*VLOOKUP('Données projet'!$B$10,Paramètres!$A$1:$I$89,3,0)*VLOOKUP('Données projet'!$B$10,Paramètres!$A$1:$I$89,5,0)</f>
        <v>250.22399999999999</v>
      </c>
      <c r="AK156" s="13">
        <f t="shared" si="164"/>
        <v>60.633904580527918</v>
      </c>
      <c r="AL156" s="20">
        <f t="shared" si="165"/>
        <v>541.41085047775289</v>
      </c>
      <c r="AM156" s="59">
        <f t="shared" si="113"/>
        <v>834.74418381108626</v>
      </c>
      <c r="AN156" s="59">
        <f ca="1">AVERAGE(OFFSET($AM$3,0,0,'Données projet'!$E$10+1,1))-AVERAGE(OFFSET($H$3,0,0,'Données projet'!$E$10+1,1))</f>
        <v>269.77739619445515</v>
      </c>
      <c r="AO156" s="59">
        <f t="shared" si="144"/>
        <v>347.56964743629885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12.140213158492498</v>
      </c>
      <c r="AV156" s="21">
        <f>EXP(-LN(2)/25)*AV155+(1-EXP(-LN(2)/25))/(LN(2)/25)*Calculateur!AQ156*Calculateur!AS156*VLOOKUP('Données projet'!$B$10,Paramètres!$A$1:$I$89,3,0)*0.475*44/12</f>
        <v>3.0304109994930566</v>
      </c>
      <c r="AW156" s="21">
        <f>EXP(-LN(2)/2)*AW155+(1-EXP(-LN(2)/2))/(LN(2)/2)*AQ156*AT156*VLOOKUP('Données projet'!$B$10,Paramètres!$A$1:$I$89,3,0)*0.475*44/12</f>
        <v>7.6168944888965167E-21</v>
      </c>
      <c r="AX156" s="21">
        <f t="shared" si="166"/>
        <v>15.170624157985555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739.99999999999966</v>
      </c>
      <c r="BE156" s="13">
        <f>BD156*VLOOKUP('Données projet'!$B$11,Paramètres!$A$1:$I$89,3,0)*VLOOKUP('Données projet'!$B$11,Paramètres!$A$1:$I$89,5,0)</f>
        <v>413.65999999999985</v>
      </c>
      <c r="BF156" s="13">
        <f t="shared" si="167"/>
        <v>94.540585122244352</v>
      </c>
      <c r="BG156" s="20">
        <f t="shared" si="168"/>
        <v>885.11601908790863</v>
      </c>
      <c r="BH156" s="59">
        <f t="shared" si="116"/>
        <v>1178.4493524212419</v>
      </c>
      <c r="BI156" s="59">
        <f ca="1">AVERAGE(OFFSET($BH$3,0,0,'Données projet'!$E$11+1,1))-AVERAGE(OFFSET($H$3,0,0,'Données projet'!$E$11+1,1))</f>
        <v>490.96084572840579</v>
      </c>
      <c r="BJ156" s="59">
        <f t="shared" si="146"/>
        <v>597.91658789908263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19.578232855975546</v>
      </c>
      <c r="BQ156" s="21">
        <f>EXP(-LN(2)/25)*BQ155+(1-EXP(-LN(2)/25))/(LN(2)/25)*Calculateur!BL156*Calculateur!BN156*VLOOKUP('Données projet'!$B$11,Paramètres!$A$1:$I$89,3,0)*0.475*44/12</f>
        <v>1.9086328334318212</v>
      </c>
      <c r="BR156" s="21">
        <f>EXP(-LN(2)/2)*BR155+(1-EXP(-LN(2)/2))/(LN(2)/2)*BL156*BO156*VLOOKUP('Données projet'!$B$11,Paramètres!$A$1:$I$89,3,0)*0.475*44/12</f>
        <v>2.6080810944388272E-19</v>
      </c>
      <c r="BS156" s="22">
        <f t="shared" si="169"/>
        <v>21.486865689407367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1062.9999999999995</v>
      </c>
      <c r="BZ156" s="13">
        <f>BY156*VLOOKUP('Données projet'!$B$12,Paramètres!$A$1:$I$89,3,0)*VLOOKUP('Données projet'!$B$12,Paramètres!$A$1:$I$89,5,0)</f>
        <v>483.66499999999979</v>
      </c>
      <c r="CA156" s="13">
        <f t="shared" si="170"/>
        <v>108.54647574863124</v>
      </c>
      <c r="CB156" s="20">
        <f t="shared" si="171"/>
        <v>1031.4349869288658</v>
      </c>
      <c r="CC156" s="59">
        <f t="shared" si="119"/>
        <v>1324.768320262199</v>
      </c>
      <c r="CD156" s="59">
        <f ca="1">AVERAGE(OFFSET($CC$3,0,0,'Données projet'!$E$12+1,1))-AVERAGE(OFFSET($H$3,0,0,'Données projet'!$E$12+1,1))</f>
        <v>516.24288578650703</v>
      </c>
      <c r="CE156" s="59">
        <f t="shared" si="148"/>
        <v>423.99471649102406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28.343455807108551</v>
      </c>
      <c r="CL156" s="21">
        <f>EXP(-LN(2)/25)*CL155+(1-EXP(-LN(2)/25))/(LN(2)/25)*Calculateur!CG156*Calculateur!CI156*VLOOKUP('Données projet'!$B$12,Paramètres!$A$1:$I$89,3,0)*0.475*44/12</f>
        <v>2.8134584238917042</v>
      </c>
      <c r="CM156" s="21">
        <f>EXP(-LN(2)/2)*CM155+(1-EXP(-LN(2)/2))/(LN(2)/2)*CG156*CJ156*VLOOKUP('Données projet'!$B$12,Paramètres!$A$1:$I$89,3,0)*0.475*44/12</f>
        <v>4.363623172774101E-21</v>
      </c>
      <c r="CN156" s="22">
        <f t="shared" si="172"/>
        <v>31.156914231000254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856.99999999999955</v>
      </c>
      <c r="CU156" s="17">
        <f>CT156*VLOOKUP('Données projet'!$B$13,Paramètres!$A$1:$I$89,3,0)*VLOOKUP('Données projet'!$B$13,Paramètres!$A$1:$I$89,5,0)</f>
        <v>389.93499999999977</v>
      </c>
      <c r="CV156" s="13">
        <f t="shared" si="173"/>
        <v>89.733124312965614</v>
      </c>
      <c r="CW156" s="20">
        <f t="shared" si="174"/>
        <v>835.42198317841473</v>
      </c>
      <c r="CX156" s="59">
        <f t="shared" si="122"/>
        <v>1128.7553165117481</v>
      </c>
      <c r="CY156" s="59">
        <f ca="1">AVERAGE(OFFSET($CX$3,0,0,'Données projet'!$E$13+1,1))-AVERAGE(OFFSET($H$3,0,0,'Données projet'!$E$13+1,1))</f>
        <v>404.52284278475219</v>
      </c>
      <c r="CZ156" s="59">
        <f t="shared" si="150"/>
        <v>325.2594475455378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22.596663746426142</v>
      </c>
      <c r="DG156" s="21">
        <f>EXP(-LN(2)/25)*DG155+(1-EXP(-LN(2)/25))/(LN(2)/25)*Calculateur!DB156*Calculateur!DD156*VLOOKUP('Données projet'!$B$13,Paramètres!$A$1:$I$89,3,0)*0.475*44/12</f>
        <v>1.5731918329814256</v>
      </c>
      <c r="DH156" s="21">
        <f>EXP(-LN(2)/2)*DH155+(1-EXP(-LN(2)/2))/(LN(2)/2)*DB156*DE156*VLOOKUP('Données projet'!$B$13,Paramètres!$A$1:$I$89,3,0)*0.475*44/12</f>
        <v>2.9127568739946874E-19</v>
      </c>
      <c r="DI156" s="22">
        <f t="shared" si="175"/>
        <v>24.169855579407567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266.99999999999983</v>
      </c>
      <c r="DP156" s="17">
        <f>DO156*VLOOKUP('Données projet'!$B$14,Paramètres!$A$1:$I$89,3,0)*VLOOKUP('Données projet'!$B$14,Paramètres!$A$1:$I$89,5,0)</f>
        <v>287.39879999999982</v>
      </c>
      <c r="DQ156" s="13">
        <f t="shared" si="176"/>
        <v>68.528206713592894</v>
      </c>
      <c r="DR156" s="20">
        <f t="shared" si="177"/>
        <v>619.90620335950723</v>
      </c>
      <c r="DS156" s="59">
        <f t="shared" si="125"/>
        <v>913.2395366928406</v>
      </c>
      <c r="DT156" s="59">
        <f ca="1">AVERAGE(OFFSET($DS$3,0,0,'Données projet'!$E$14+1,1))-AVERAGE(OFFSET($H$3,0,0,'Données projet'!$E$14+1,1))</f>
        <v>317.76403063971492</v>
      </c>
      <c r="DU156" s="59">
        <f t="shared" si="152"/>
        <v>310.10458233575025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11.21931461722602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11.21931461722602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735.00000000000011</v>
      </c>
      <c r="EK156" s="17">
        <f>EJ156*VLOOKUP('Données projet'!$B$15,Paramètres!$A$1:$I$89,3,0)*VLOOKUP('Données projet'!$B$15,Paramètres!$A$1:$I$89,5,0)</f>
        <v>343.98</v>
      </c>
      <c r="EL156" s="13">
        <f t="shared" si="179"/>
        <v>80.321681832084693</v>
      </c>
      <c r="EM156" s="20">
        <f t="shared" si="180"/>
        <v>738.9920958575475</v>
      </c>
      <c r="EN156" s="59">
        <f t="shared" si="128"/>
        <v>1032.3254291908809</v>
      </c>
      <c r="EO156" s="59">
        <f ca="1">AVERAGE(OFFSET($EN$3,0,0,'Données projet'!$E$15+1,1))-AVERAGE(OFFSET($H$3,0,0,'Données projet'!$E$15+1,1))</f>
        <v>342.49944586217674</v>
      </c>
      <c r="EP156" s="59">
        <f t="shared" si="154"/>
        <v>282.29766600872563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27.78504780136992</v>
      </c>
      <c r="EW156" s="21">
        <f>EXP(-LN(2)/25)*EW155+(1-EXP(-LN(2)/25))/(LN(2)/25)*Calculateur!ER156*Calculateur!ET156*VLOOKUP('Données projet'!$B$15,Paramètres!$A$1:$I$89,3,0)*0.475*44/12</f>
        <v>1.3239328672363144</v>
      </c>
      <c r="EX156" s="21">
        <f>EXP(-LN(2)/2)*EX155+(1-EXP(-LN(2)/2))/(LN(2)/2)*ER156*EU156*VLOOKUP('Données projet'!$B$15,Paramètres!$A$1:$I$89,3,0)*0.475*44/12</f>
        <v>2.5389648296321744E-20</v>
      </c>
      <c r="EY156" s="22">
        <f t="shared" si="181"/>
        <v>29.108980668606236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670.99999999999977</v>
      </c>
      <c r="FF156" s="17">
        <f>FE156*VLOOKUP('Données projet'!$B$16,Paramètres!$A$1:$I$89,3,0)*VLOOKUP('Données projet'!$B$16,Paramètres!$A$1:$I$89,5,0)</f>
        <v>314.02799999999991</v>
      </c>
      <c r="FG156" s="13">
        <f t="shared" si="182"/>
        <v>74.109403804428752</v>
      </c>
      <c r="FH156" s="20">
        <f t="shared" si="183"/>
        <v>676.00597829271317</v>
      </c>
      <c r="FI156" s="59">
        <f t="shared" si="131"/>
        <v>969.33931162604654</v>
      </c>
      <c r="FJ156" s="59">
        <f ca="1">AVERAGE(OFFSET($FI$3,0,0,'Données projet'!$E$16+1,1))-AVERAGE(OFFSET($H$3,0,0,'Données projet'!$E$16+1,1))</f>
        <v>304.29617570272939</v>
      </c>
      <c r="FK156" s="59">
        <f t="shared" si="156"/>
        <v>246.20695736161576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23.384312258952981</v>
      </c>
      <c r="FR156" s="21">
        <f>EXP(-LN(2)/25)*FR155+(1-EXP(-LN(2)/25))/(LN(2)/25)*Calculateur!FM156*Calculateur!FO156*VLOOKUP('Données projet'!$B$16,Paramètres!$A$1:$I$89,3,0)*0.475*44/12</f>
        <v>1.3518217837518802</v>
      </c>
      <c r="FS156" s="21">
        <f>EXP(-LN(2)/2)*FS155+(1-EXP(-LN(2)/2))/(LN(2)/2)*FM156*FP156*VLOOKUP('Données projet'!$B$16,Paramètres!$A$1:$I$89,3,0)*0.475*44/12</f>
        <v>1.2064545348085935E-18</v>
      </c>
      <c r="FT156" s="22">
        <f t="shared" si="184"/>
        <v>24.736134042704862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543.00000000000011</v>
      </c>
      <c r="GA156" s="17">
        <f>FZ156*VLOOKUP('Données projet'!$B$17,Paramètres!$A$1:$I$89,3,0)*VLOOKUP('Données projet'!$B$17,Paramètres!$A$1:$I$89,5,0)</f>
        <v>324.71400000000011</v>
      </c>
      <c r="GB156" s="13">
        <f t="shared" si="185"/>
        <v>76.333356682914101</v>
      </c>
      <c r="GC156" s="20">
        <f t="shared" si="186"/>
        <v>698.49081288940886</v>
      </c>
      <c r="GD156" s="59">
        <f t="shared" si="134"/>
        <v>991.82414622274223</v>
      </c>
      <c r="GE156" s="59">
        <f ca="1">AVERAGE(OFFSET($GD$3,0,0,'Données projet'!$E$17+1,1))-AVERAGE(OFFSET($H$3,0,0,'Données projet'!$E$17+1,1))</f>
        <v>333.16166938019586</v>
      </c>
      <c r="GF156" s="59">
        <f t="shared" si="158"/>
        <v>286.07945871455388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19.049423113857589</v>
      </c>
      <c r="GM156" s="21">
        <f>EXP(-LN(2)/25)*GM155+(1-EXP(-LN(2)/25))/(LN(2)/25)*Calculateur!GH156*Calculateur!GJ156*VLOOKUP('Données projet'!$B$17,Paramètres!$A$1:$I$89,3,0)*0.475*44/12</f>
        <v>1.0765312708335704</v>
      </c>
      <c r="GN156" s="21">
        <f>EXP(-LN(2)/2)*GN155+(1-EXP(-LN(2)/2))/(LN(2)/2)*GH156*GK156*VLOOKUP('Données projet'!$B$17,Paramètres!$A$1:$I$89,3,0)*0.475*44/12</f>
        <v>2.7251555838052011E-19</v>
      </c>
      <c r="GO156" s="21">
        <f t="shared" si="187"/>
        <v>20.125954384691159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477.9999999999996</v>
      </c>
      <c r="GV156" s="17">
        <f>GU156*VLOOKUP('Données projet'!$B$18,Paramètres!$A$1:$I$89,3,0)*VLOOKUP('Données projet'!$B$18,Paramètres!$A$1:$I$89,5,0)</f>
        <v>285.84399999999977</v>
      </c>
      <c r="GW156" s="13">
        <f t="shared" si="188"/>
        <v>68.200525419065656</v>
      </c>
      <c r="GX156" s="20">
        <f t="shared" si="189"/>
        <v>616.62754843820551</v>
      </c>
      <c r="GY156" s="59">
        <f t="shared" si="137"/>
        <v>909.96088177153888</v>
      </c>
      <c r="GZ156" s="59">
        <f ca="1">AVERAGE(OFFSET($GY$3,0,0,'Données projet'!$E$18+1,1))-AVERAGE(OFFSET($H$3,0,0,'Données projet'!$E$18+1,1))</f>
        <v>288.41846134875794</v>
      </c>
      <c r="HA156" s="59">
        <f t="shared" si="160"/>
        <v>248.93951719818972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16.917977748447999</v>
      </c>
      <c r="HH156" s="21">
        <f>EXP(-LN(2)/25)*HH155+(1-EXP(-LN(2)/25))/(LN(2)/25)*Calculateur!HC156*Calculateur!HE156*VLOOKUP('Données projet'!$B$18,Paramètres!$A$1:$I$89,3,0)*0.475*44/12</f>
        <v>0.92274108928591647</v>
      </c>
      <c r="HI156" s="21">
        <f>EXP(-LN(2)/2)*HI155+(1-EXP(-LN(2)/2))/(LN(2)/2)*HC156*HF156*VLOOKUP('Données projet'!$B$18,Paramètres!$A$1:$I$89,3,0)*0.475*44/12</f>
        <v>1.4923471054171476E-19</v>
      </c>
      <c r="HJ156" s="22">
        <f t="shared" si="190"/>
        <v>17.840718837733917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267</v>
      </c>
      <c r="O157" s="13">
        <f>N157*VLOOKUP('Données projet'!$B$9,Paramètres!$A$1:$I$89,3,0)*VLOOKUP('Données projet'!$B$9,Paramètres!$A$1:$I$89,5,0)</f>
        <v>241.58159999999998</v>
      </c>
      <c r="P157" s="13">
        <f t="shared" si="141"/>
        <v>58.779689232021951</v>
      </c>
      <c r="Q157" s="20">
        <f t="shared" si="162"/>
        <v>523.12924541243819</v>
      </c>
      <c r="R157" s="59">
        <f t="shared" si="109"/>
        <v>816.46257874577145</v>
      </c>
      <c r="S157" s="59">
        <f ca="1">AVERAGE(OFFSET($R$3,0,0,'Données projet'!$E$9+1,1))-AVERAGE(OFFSET($H$3,0,0,'Données projet'!$E$9+1,1))</f>
        <v>269.64423257646359</v>
      </c>
      <c r="T157" s="59">
        <f t="shared" si="142"/>
        <v>161.0819079811821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34.914879218760802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34.914879218760802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401</v>
      </c>
      <c r="AJ157" s="13">
        <f>AI157*VLOOKUP('Données projet'!$B$10,Paramètres!$A$1:$I$89,3,0)*VLOOKUP('Données projet'!$B$10,Paramètres!$A$1:$I$89,5,0)</f>
        <v>250.22399999999999</v>
      </c>
      <c r="AK157" s="13">
        <f t="shared" si="164"/>
        <v>60.633904580527918</v>
      </c>
      <c r="AL157" s="20">
        <f t="shared" si="165"/>
        <v>541.41085047775289</v>
      </c>
      <c r="AM157" s="59">
        <f t="shared" si="113"/>
        <v>834.74418381108626</v>
      </c>
      <c r="AN157" s="59">
        <f ca="1">AVERAGE(OFFSET($AM$3,0,0,'Données projet'!$E$10+1,1))-AVERAGE(OFFSET($H$3,0,0,'Données projet'!$E$10+1,1))</f>
        <v>269.77739619445515</v>
      </c>
      <c r="AO157" s="59">
        <f t="shared" si="144"/>
        <v>347.56964743629885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11.902150983253325</v>
      </c>
      <c r="AV157" s="21">
        <f>EXP(-LN(2)/25)*AV156+(1-EXP(-LN(2)/25))/(LN(2)/25)*Calculateur!AQ157*Calculateur!AS157*VLOOKUP('Données projet'!$B$10,Paramètres!$A$1:$I$89,3,0)*0.475*44/12</f>
        <v>2.9475442513495307</v>
      </c>
      <c r="AW157" s="21">
        <f>EXP(-LN(2)/2)*AW156+(1-EXP(-LN(2)/2))/(LN(2)/2)*AQ157*AT157*VLOOKUP('Données projet'!$B$10,Paramètres!$A$1:$I$89,3,0)*0.475*44/12</f>
        <v>5.3859577446811691E-21</v>
      </c>
      <c r="AX157" s="21">
        <f t="shared" si="166"/>
        <v>14.849695234602855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739.99999999999966</v>
      </c>
      <c r="BE157" s="13">
        <f>BD157*VLOOKUP('Données projet'!$B$11,Paramètres!$A$1:$I$89,3,0)*VLOOKUP('Données projet'!$B$11,Paramètres!$A$1:$I$89,5,0)</f>
        <v>413.65999999999985</v>
      </c>
      <c r="BF157" s="13">
        <f t="shared" si="167"/>
        <v>94.540585122244352</v>
      </c>
      <c r="BG157" s="20">
        <f t="shared" si="168"/>
        <v>885.11601908790863</v>
      </c>
      <c r="BH157" s="59">
        <f t="shared" si="116"/>
        <v>1178.4493524212419</v>
      </c>
      <c r="BI157" s="59">
        <f ca="1">AVERAGE(OFFSET($BH$3,0,0,'Données projet'!$E$11+1,1))-AVERAGE(OFFSET($H$3,0,0,'Données projet'!$E$11+1,1))</f>
        <v>490.96084572840579</v>
      </c>
      <c r="BJ157" s="59">
        <f t="shared" si="146"/>
        <v>597.91658789908263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19.194315651212779</v>
      </c>
      <c r="BQ157" s="21">
        <f>EXP(-LN(2)/25)*BQ156+(1-EXP(-LN(2)/25))/(LN(2)/25)*Calculateur!BL157*Calculateur!BN157*VLOOKUP('Données projet'!$B$11,Paramètres!$A$1:$I$89,3,0)*0.475*44/12</f>
        <v>1.8564411682309896</v>
      </c>
      <c r="BR157" s="21">
        <f>EXP(-LN(2)/2)*BR156+(1-EXP(-LN(2)/2))/(LN(2)/2)*BL157*BO157*VLOOKUP('Données projet'!$B$11,Paramètres!$A$1:$I$89,3,0)*0.475*44/12</f>
        <v>1.8441918277621272E-19</v>
      </c>
      <c r="BS157" s="22">
        <f t="shared" si="169"/>
        <v>21.05075681944377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1062.9999999999995</v>
      </c>
      <c r="BZ157" s="13">
        <f>BY157*VLOOKUP('Données projet'!$B$12,Paramètres!$A$1:$I$89,3,0)*VLOOKUP('Données projet'!$B$12,Paramètres!$A$1:$I$89,5,0)</f>
        <v>483.66499999999979</v>
      </c>
      <c r="CA157" s="13">
        <f t="shared" si="170"/>
        <v>108.54647574863124</v>
      </c>
      <c r="CB157" s="20">
        <f t="shared" si="171"/>
        <v>1031.4349869288658</v>
      </c>
      <c r="CC157" s="59">
        <f t="shared" si="119"/>
        <v>1324.768320262199</v>
      </c>
      <c r="CD157" s="59">
        <f ca="1">AVERAGE(OFFSET($CC$3,0,0,'Données projet'!$E$12+1,1))-AVERAGE(OFFSET($H$3,0,0,'Données projet'!$E$12+1,1))</f>
        <v>516.24288578650703</v>
      </c>
      <c r="CE157" s="59">
        <f t="shared" si="148"/>
        <v>423.99471649102406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27.787657926532166</v>
      </c>
      <c r="CL157" s="21">
        <f>EXP(-LN(2)/25)*CL156+(1-EXP(-LN(2)/25))/(LN(2)/25)*Calculateur!CG157*Calculateur!CI157*VLOOKUP('Données projet'!$B$12,Paramètres!$A$1:$I$89,3,0)*0.475*44/12</f>
        <v>2.7365242553370375</v>
      </c>
      <c r="CM157" s="21">
        <f>EXP(-LN(2)/2)*CM156+(1-EXP(-LN(2)/2))/(LN(2)/2)*CG157*CJ157*VLOOKUP('Données projet'!$B$12,Paramètres!$A$1:$I$89,3,0)*0.475*44/12</f>
        <v>3.0855475360113246E-21</v>
      </c>
      <c r="CN157" s="22">
        <f t="shared" si="172"/>
        <v>30.524182181869204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856.99999999999955</v>
      </c>
      <c r="CU157" s="17">
        <f>CT157*VLOOKUP('Données projet'!$B$13,Paramètres!$A$1:$I$89,3,0)*VLOOKUP('Données projet'!$B$13,Paramètres!$A$1:$I$89,5,0)</f>
        <v>389.93499999999977</v>
      </c>
      <c r="CV157" s="13">
        <f t="shared" si="173"/>
        <v>89.733124312965614</v>
      </c>
      <c r="CW157" s="20">
        <f t="shared" si="174"/>
        <v>835.42198317841473</v>
      </c>
      <c r="CX157" s="59">
        <f t="shared" si="122"/>
        <v>1128.7553165117481</v>
      </c>
      <c r="CY157" s="59">
        <f ca="1">AVERAGE(OFFSET($CX$3,0,0,'Données projet'!$E$13+1,1))-AVERAGE(OFFSET($H$3,0,0,'Données projet'!$E$13+1,1))</f>
        <v>404.52284278475219</v>
      </c>
      <c r="CZ157" s="59">
        <f t="shared" si="150"/>
        <v>325.2594475455378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22.153556952962692</v>
      </c>
      <c r="DG157" s="21">
        <f>EXP(-LN(2)/25)*DG156+(1-EXP(-LN(2)/25))/(LN(2)/25)*Calculateur!DB157*Calculateur!DD157*VLOOKUP('Données projet'!$B$13,Paramètres!$A$1:$I$89,3,0)*0.475*44/12</f>
        <v>1.5301728195779856</v>
      </c>
      <c r="DH157" s="21">
        <f>EXP(-LN(2)/2)*DH156+(1-EXP(-LN(2)/2))/(LN(2)/2)*DB157*DE157*VLOOKUP('Données projet'!$B$13,Paramètres!$A$1:$I$89,3,0)*0.475*44/12</f>
        <v>2.0596301375493736E-19</v>
      </c>
      <c r="DI157" s="22">
        <f t="shared" si="175"/>
        <v>23.683729772540676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266.99999999999983</v>
      </c>
      <c r="DP157" s="17">
        <f>DO157*VLOOKUP('Données projet'!$B$14,Paramètres!$A$1:$I$89,3,0)*VLOOKUP('Données projet'!$B$14,Paramètres!$A$1:$I$89,5,0)</f>
        <v>287.39879999999982</v>
      </c>
      <c r="DQ157" s="13">
        <f t="shared" si="176"/>
        <v>68.528206713592894</v>
      </c>
      <c r="DR157" s="20">
        <f t="shared" si="177"/>
        <v>619.90620335950723</v>
      </c>
      <c r="DS157" s="59">
        <f t="shared" si="125"/>
        <v>913.2395366928406</v>
      </c>
      <c r="DT157" s="59">
        <f ca="1">AVERAGE(OFFSET($DS$3,0,0,'Données projet'!$E$14+1,1))-AVERAGE(OFFSET($H$3,0,0,'Données projet'!$E$14+1,1))</f>
        <v>317.76403063971492</v>
      </c>
      <c r="DU157" s="59">
        <f t="shared" si="152"/>
        <v>310.10458233575025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10.999310700688435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10.999310700688435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735.00000000000011</v>
      </c>
      <c r="EK157" s="17">
        <f>EJ157*VLOOKUP('Données projet'!$B$15,Paramètres!$A$1:$I$89,3,0)*VLOOKUP('Données projet'!$B$15,Paramètres!$A$1:$I$89,5,0)</f>
        <v>343.98</v>
      </c>
      <c r="EL157" s="13">
        <f t="shared" si="179"/>
        <v>80.321681832084693</v>
      </c>
      <c r="EM157" s="20">
        <f t="shared" si="180"/>
        <v>738.9920958575475</v>
      </c>
      <c r="EN157" s="59">
        <f t="shared" si="128"/>
        <v>1032.3254291908809</v>
      </c>
      <c r="EO157" s="59">
        <f ca="1">AVERAGE(OFFSET($EN$3,0,0,'Données projet'!$E$15+1,1))-AVERAGE(OFFSET($H$3,0,0,'Données projet'!$E$15+1,1))</f>
        <v>342.49944586217674</v>
      </c>
      <c r="EP157" s="59">
        <f t="shared" si="154"/>
        <v>282.29766600872563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27.240199961190818</v>
      </c>
      <c r="EW157" s="21">
        <f>EXP(-LN(2)/25)*EW156+(1-EXP(-LN(2)/25))/(LN(2)/25)*Calculateur!ER157*Calculateur!ET157*VLOOKUP('Données projet'!$B$15,Paramètres!$A$1:$I$89,3,0)*0.475*44/12</f>
        <v>1.2877298533591337</v>
      </c>
      <c r="EX157" s="21">
        <f>EXP(-LN(2)/2)*EX156+(1-EXP(-LN(2)/2))/(LN(2)/2)*ER157*EU157*VLOOKUP('Données projet'!$B$15,Paramètres!$A$1:$I$89,3,0)*0.475*44/12</f>
        <v>1.7953192482270579E-20</v>
      </c>
      <c r="EY157" s="22">
        <f t="shared" si="181"/>
        <v>28.527929814549953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670.99999999999977</v>
      </c>
      <c r="FF157" s="17">
        <f>FE157*VLOOKUP('Données projet'!$B$16,Paramètres!$A$1:$I$89,3,0)*VLOOKUP('Données projet'!$B$16,Paramètres!$A$1:$I$89,5,0)</f>
        <v>314.02799999999991</v>
      </c>
      <c r="FG157" s="13">
        <f t="shared" si="182"/>
        <v>74.109403804428752</v>
      </c>
      <c r="FH157" s="20">
        <f t="shared" si="183"/>
        <v>676.00597829271317</v>
      </c>
      <c r="FI157" s="59">
        <f t="shared" si="131"/>
        <v>969.33931162604654</v>
      </c>
      <c r="FJ157" s="59">
        <f ca="1">AVERAGE(OFFSET($FI$3,0,0,'Données projet'!$E$16+1,1))-AVERAGE(OFFSET($H$3,0,0,'Données projet'!$E$16+1,1))</f>
        <v>304.29617570272939</v>
      </c>
      <c r="FK157" s="59">
        <f t="shared" si="156"/>
        <v>246.20695736161576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22.925760158577035</v>
      </c>
      <c r="FR157" s="21">
        <f>EXP(-LN(2)/25)*FR156+(1-EXP(-LN(2)/25))/(LN(2)/25)*Calculateur!FM157*Calculateur!FO157*VLOOKUP('Données projet'!$B$16,Paramètres!$A$1:$I$89,3,0)*0.475*44/12</f>
        <v>1.3148561459859671</v>
      </c>
      <c r="FS157" s="21">
        <f>EXP(-LN(2)/2)*FS156+(1-EXP(-LN(2)/2))/(LN(2)/2)*FM157*FP157*VLOOKUP('Données projet'!$B$16,Paramètres!$A$1:$I$89,3,0)*0.475*44/12</f>
        <v>8.5309218275641815E-19</v>
      </c>
      <c r="FT157" s="22">
        <f t="shared" si="184"/>
        <v>24.240616304563002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543.00000000000011</v>
      </c>
      <c r="GA157" s="17">
        <f>FZ157*VLOOKUP('Données projet'!$B$17,Paramètres!$A$1:$I$89,3,0)*VLOOKUP('Données projet'!$B$17,Paramètres!$A$1:$I$89,5,0)</f>
        <v>324.71400000000011</v>
      </c>
      <c r="GB157" s="13">
        <f t="shared" si="185"/>
        <v>76.333356682914101</v>
      </c>
      <c r="GC157" s="20">
        <f t="shared" si="186"/>
        <v>698.49081288940886</v>
      </c>
      <c r="GD157" s="59">
        <f t="shared" si="134"/>
        <v>991.82414622274223</v>
      </c>
      <c r="GE157" s="59">
        <f ca="1">AVERAGE(OFFSET($GD$3,0,0,'Données projet'!$E$17+1,1))-AVERAGE(OFFSET($H$3,0,0,'Données projet'!$E$17+1,1))</f>
        <v>333.16166938019586</v>
      </c>
      <c r="GF157" s="59">
        <f t="shared" si="158"/>
        <v>286.07945871455388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18.675875545595659</v>
      </c>
      <c r="GM157" s="21">
        <f>EXP(-LN(2)/25)*GM156+(1-EXP(-LN(2)/25))/(LN(2)/25)*Calculateur!GH157*Calculateur!GJ157*VLOOKUP('Données projet'!$B$17,Paramètres!$A$1:$I$89,3,0)*0.475*44/12</f>
        <v>1.0470934666203073</v>
      </c>
      <c r="GN157" s="21">
        <f>EXP(-LN(2)/2)*GN156+(1-EXP(-LN(2)/2))/(LN(2)/2)*GH157*GK157*VLOOKUP('Données projet'!$B$17,Paramètres!$A$1:$I$89,3,0)*0.475*44/12</f>
        <v>1.9269759930970426E-19</v>
      </c>
      <c r="GO157" s="21">
        <f t="shared" si="187"/>
        <v>19.722969012215966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477.9999999999996</v>
      </c>
      <c r="GV157" s="17">
        <f>GU157*VLOOKUP('Données projet'!$B$18,Paramètres!$A$1:$I$89,3,0)*VLOOKUP('Données projet'!$B$18,Paramètres!$A$1:$I$89,5,0)</f>
        <v>285.84399999999977</v>
      </c>
      <c r="GW157" s="13">
        <f t="shared" si="188"/>
        <v>68.200525419065656</v>
      </c>
      <c r="GX157" s="20">
        <f t="shared" si="189"/>
        <v>616.62754843820551</v>
      </c>
      <c r="GY157" s="59">
        <f t="shared" si="137"/>
        <v>909.96088177153888</v>
      </c>
      <c r="GZ157" s="59">
        <f ca="1">AVERAGE(OFFSET($GY$3,0,0,'Données projet'!$E$18+1,1))-AVERAGE(OFFSET($H$3,0,0,'Données projet'!$E$18+1,1))</f>
        <v>288.41846134875794</v>
      </c>
      <c r="HA157" s="59">
        <f t="shared" si="160"/>
        <v>248.93951719818972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16.586226523748451</v>
      </c>
      <c r="HH157" s="21">
        <f>EXP(-LN(2)/25)*HH156+(1-EXP(-LN(2)/25))/(LN(2)/25)*Calculateur!HC157*Calculateur!HE157*VLOOKUP('Données projet'!$B$18,Paramètres!$A$1:$I$89,3,0)*0.475*44/12</f>
        <v>0.89750868567454811</v>
      </c>
      <c r="HI157" s="21">
        <f>EXP(-LN(2)/2)*HI156+(1-EXP(-LN(2)/2))/(LN(2)/2)*HC157*HF157*VLOOKUP('Données projet'!$B$18,Paramètres!$A$1:$I$89,3,0)*0.475*44/12</f>
        <v>1.0552487581245806E-19</v>
      </c>
      <c r="HJ157" s="22">
        <f t="shared" si="190"/>
        <v>17.483735209422999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267</v>
      </c>
      <c r="O158" s="13">
        <f>N158*VLOOKUP('Données projet'!$B$9,Paramètres!$A$1:$I$89,3,0)*VLOOKUP('Données projet'!$B$9,Paramètres!$A$1:$I$89,5,0)</f>
        <v>241.58159999999998</v>
      </c>
      <c r="P158" s="13">
        <f t="shared" si="141"/>
        <v>58.779689232021951</v>
      </c>
      <c r="Q158" s="20">
        <f t="shared" si="162"/>
        <v>523.12924541243819</v>
      </c>
      <c r="R158" s="59">
        <f t="shared" si="109"/>
        <v>816.46257874577145</v>
      </c>
      <c r="S158" s="59">
        <f ca="1">AVERAGE(OFFSET($R$3,0,0,'Données projet'!$E$9+1,1))-AVERAGE(OFFSET($H$3,0,0,'Données projet'!$E$9+1,1))</f>
        <v>269.64423257646359</v>
      </c>
      <c r="T158" s="59">
        <f t="shared" si="142"/>
        <v>161.0819079811821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34.230219733254422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34.230219733254422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401</v>
      </c>
      <c r="AJ158" s="13">
        <f>AI158*VLOOKUP('Données projet'!$B$10,Paramètres!$A$1:$I$89,3,0)*VLOOKUP('Données projet'!$B$10,Paramètres!$A$1:$I$89,5,0)</f>
        <v>250.22399999999999</v>
      </c>
      <c r="AK158" s="13">
        <f t="shared" si="164"/>
        <v>60.633904580527918</v>
      </c>
      <c r="AL158" s="20">
        <f t="shared" si="165"/>
        <v>541.41085047775289</v>
      </c>
      <c r="AM158" s="59">
        <f t="shared" si="113"/>
        <v>834.74418381108626</v>
      </c>
      <c r="AN158" s="59">
        <f ca="1">AVERAGE(OFFSET($AM$3,0,0,'Données projet'!$E$10+1,1))-AVERAGE(OFFSET($H$3,0,0,'Données projet'!$E$10+1,1))</f>
        <v>269.77739619445515</v>
      </c>
      <c r="AO158" s="59">
        <f t="shared" si="144"/>
        <v>347.56964743629885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11.668757062067002</v>
      </c>
      <c r="AV158" s="21">
        <f>EXP(-LN(2)/25)*AV157+(1-EXP(-LN(2)/25))/(LN(2)/25)*Calculateur!AQ158*Calculateur!AS158*VLOOKUP('Données projet'!$B$10,Paramètres!$A$1:$I$89,3,0)*0.475*44/12</f>
        <v>2.8669434987917621</v>
      </c>
      <c r="AW158" s="21">
        <f>EXP(-LN(2)/2)*AW157+(1-EXP(-LN(2)/2))/(LN(2)/2)*AQ158*AT158*VLOOKUP('Données projet'!$B$10,Paramètres!$A$1:$I$89,3,0)*0.475*44/12</f>
        <v>3.8084472444482583E-21</v>
      </c>
      <c r="AX158" s="21">
        <f t="shared" si="166"/>
        <v>14.535700560858764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739.99999999999966</v>
      </c>
      <c r="BE158" s="13">
        <f>BD158*VLOOKUP('Données projet'!$B$11,Paramètres!$A$1:$I$89,3,0)*VLOOKUP('Données projet'!$B$11,Paramètres!$A$1:$I$89,5,0)</f>
        <v>413.65999999999985</v>
      </c>
      <c r="BF158" s="13">
        <f t="shared" si="167"/>
        <v>94.540585122244352</v>
      </c>
      <c r="BG158" s="20">
        <f t="shared" si="168"/>
        <v>885.11601908790863</v>
      </c>
      <c r="BH158" s="59">
        <f t="shared" si="116"/>
        <v>1178.4493524212419</v>
      </c>
      <c r="BI158" s="59">
        <f ca="1">AVERAGE(OFFSET($BH$3,0,0,'Données projet'!$E$11+1,1))-AVERAGE(OFFSET($H$3,0,0,'Données projet'!$E$11+1,1))</f>
        <v>490.96084572840579</v>
      </c>
      <c r="BJ158" s="59">
        <f t="shared" si="146"/>
        <v>597.91658789908263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18.817926828669037</v>
      </c>
      <c r="BQ158" s="21">
        <f>EXP(-LN(2)/25)*BQ157+(1-EXP(-LN(2)/25))/(LN(2)/25)*Calculateur!BL158*Calculateur!BN158*VLOOKUP('Données projet'!$B$11,Paramètres!$A$1:$I$89,3,0)*0.475*44/12</f>
        <v>1.8056766868597152</v>
      </c>
      <c r="BR158" s="21">
        <f>EXP(-LN(2)/2)*BR157+(1-EXP(-LN(2)/2))/(LN(2)/2)*BL158*BO158*VLOOKUP('Données projet'!$B$11,Paramètres!$A$1:$I$89,3,0)*0.475*44/12</f>
        <v>1.3040405472194136E-19</v>
      </c>
      <c r="BS158" s="22">
        <f t="shared" si="169"/>
        <v>20.623603515528753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1062.9999999999995</v>
      </c>
      <c r="BZ158" s="13">
        <f>BY158*VLOOKUP('Données projet'!$B$12,Paramètres!$A$1:$I$89,3,0)*VLOOKUP('Données projet'!$B$12,Paramètres!$A$1:$I$89,5,0)</f>
        <v>483.66499999999979</v>
      </c>
      <c r="CA158" s="13">
        <f t="shared" si="170"/>
        <v>108.54647574863124</v>
      </c>
      <c r="CB158" s="20">
        <f t="shared" si="171"/>
        <v>1031.4349869288658</v>
      </c>
      <c r="CC158" s="59">
        <f t="shared" si="119"/>
        <v>1324.768320262199</v>
      </c>
      <c r="CD158" s="59">
        <f ca="1">AVERAGE(OFFSET($CC$3,0,0,'Données projet'!$E$12+1,1))-AVERAGE(OFFSET($H$3,0,0,'Données projet'!$E$12+1,1))</f>
        <v>516.24288578650703</v>
      </c>
      <c r="CE158" s="59">
        <f t="shared" si="148"/>
        <v>423.99471649102406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27.242758903390651</v>
      </c>
      <c r="CL158" s="21">
        <f>EXP(-LN(2)/25)*CL157+(1-EXP(-LN(2)/25))/(LN(2)/25)*Calculateur!CG158*Calculateur!CI158*VLOOKUP('Données projet'!$B$12,Paramètres!$A$1:$I$89,3,0)*0.475*44/12</f>
        <v>2.66169385566729</v>
      </c>
      <c r="CM158" s="21">
        <f>EXP(-LN(2)/2)*CM157+(1-EXP(-LN(2)/2))/(LN(2)/2)*CG158*CJ158*VLOOKUP('Données projet'!$B$12,Paramètres!$A$1:$I$89,3,0)*0.475*44/12</f>
        <v>2.1818115863870505E-21</v>
      </c>
      <c r="CN158" s="22">
        <f t="shared" si="172"/>
        <v>29.904452759057943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856.99999999999955</v>
      </c>
      <c r="CU158" s="17">
        <f>CT158*VLOOKUP('Données projet'!$B$13,Paramètres!$A$1:$I$89,3,0)*VLOOKUP('Données projet'!$B$13,Paramètres!$A$1:$I$89,5,0)</f>
        <v>389.93499999999977</v>
      </c>
      <c r="CV158" s="13">
        <f t="shared" si="173"/>
        <v>89.733124312965614</v>
      </c>
      <c r="CW158" s="20">
        <f t="shared" si="174"/>
        <v>835.42198317841473</v>
      </c>
      <c r="CX158" s="59">
        <f t="shared" si="122"/>
        <v>1128.7553165117481</v>
      </c>
      <c r="CY158" s="59">
        <f ca="1">AVERAGE(OFFSET($CX$3,0,0,'Données projet'!$E$13+1,1))-AVERAGE(OFFSET($H$3,0,0,'Données projet'!$E$13+1,1))</f>
        <v>404.52284278475219</v>
      </c>
      <c r="CZ158" s="59">
        <f t="shared" si="150"/>
        <v>325.2594475455378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21.719139213450603</v>
      </c>
      <c r="DG158" s="21">
        <f>EXP(-LN(2)/25)*DG157+(1-EXP(-LN(2)/25))/(LN(2)/25)*Calculateur!DB158*Calculateur!DD158*VLOOKUP('Données projet'!$B$13,Paramètres!$A$1:$I$89,3,0)*0.475*44/12</f>
        <v>1.4883301633583341</v>
      </c>
      <c r="DH158" s="21">
        <f>EXP(-LN(2)/2)*DH157+(1-EXP(-LN(2)/2))/(LN(2)/2)*DB158*DE158*VLOOKUP('Données projet'!$B$13,Paramètres!$A$1:$I$89,3,0)*0.475*44/12</f>
        <v>1.4563784369973437E-19</v>
      </c>
      <c r="DI158" s="22">
        <f t="shared" si="175"/>
        <v>23.207469376808938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266.99999999999983</v>
      </c>
      <c r="DP158" s="17">
        <f>DO158*VLOOKUP('Données projet'!$B$14,Paramètres!$A$1:$I$89,3,0)*VLOOKUP('Données projet'!$B$14,Paramètres!$A$1:$I$89,5,0)</f>
        <v>287.39879999999982</v>
      </c>
      <c r="DQ158" s="13">
        <f t="shared" si="176"/>
        <v>68.528206713592894</v>
      </c>
      <c r="DR158" s="20">
        <f t="shared" si="177"/>
        <v>619.90620335950723</v>
      </c>
      <c r="DS158" s="59">
        <f t="shared" si="125"/>
        <v>913.2395366928406</v>
      </c>
      <c r="DT158" s="59">
        <f ca="1">AVERAGE(OFFSET($DS$3,0,0,'Données projet'!$E$14+1,1))-AVERAGE(OFFSET($H$3,0,0,'Données projet'!$E$14+1,1))</f>
        <v>317.76403063971492</v>
      </c>
      <c r="DU158" s="59">
        <f t="shared" si="152"/>
        <v>310.10458233575025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10.783620926765012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10.783620926765012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735.00000000000011</v>
      </c>
      <c r="EK158" s="17">
        <f>EJ158*VLOOKUP('Données projet'!$B$15,Paramètres!$A$1:$I$89,3,0)*VLOOKUP('Données projet'!$B$15,Paramètres!$A$1:$I$89,5,0)</f>
        <v>343.98</v>
      </c>
      <c r="EL158" s="13">
        <f t="shared" si="179"/>
        <v>80.321681832084693</v>
      </c>
      <c r="EM158" s="20">
        <f t="shared" si="180"/>
        <v>738.9920958575475</v>
      </c>
      <c r="EN158" s="59">
        <f t="shared" si="128"/>
        <v>1032.3254291908809</v>
      </c>
      <c r="EO158" s="59">
        <f ca="1">AVERAGE(OFFSET($EN$3,0,0,'Données projet'!$E$15+1,1))-AVERAGE(OFFSET($H$3,0,0,'Données projet'!$E$15+1,1))</f>
        <v>342.49944586217674</v>
      </c>
      <c r="EP158" s="59">
        <f t="shared" si="154"/>
        <v>282.29766600872563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26.706036254833258</v>
      </c>
      <c r="EW158" s="21">
        <f>EXP(-LN(2)/25)*EW157+(1-EXP(-LN(2)/25))/(LN(2)/25)*Calculateur!ER158*Calculateur!ET158*VLOOKUP('Données projet'!$B$15,Paramètres!$A$1:$I$89,3,0)*0.475*44/12</f>
        <v>1.2525168128002584</v>
      </c>
      <c r="EX158" s="21">
        <f>EXP(-LN(2)/2)*EX157+(1-EXP(-LN(2)/2))/(LN(2)/2)*ER158*EU158*VLOOKUP('Données projet'!$B$15,Paramètres!$A$1:$I$89,3,0)*0.475*44/12</f>
        <v>1.2694824148160872E-20</v>
      </c>
      <c r="EY158" s="22">
        <f t="shared" si="181"/>
        <v>27.958553067633517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670.99999999999977</v>
      </c>
      <c r="FF158" s="17">
        <f>FE158*VLOOKUP('Données projet'!$B$16,Paramètres!$A$1:$I$89,3,0)*VLOOKUP('Données projet'!$B$16,Paramètres!$A$1:$I$89,5,0)</f>
        <v>314.02799999999991</v>
      </c>
      <c r="FG158" s="13">
        <f t="shared" si="182"/>
        <v>74.109403804428752</v>
      </c>
      <c r="FH158" s="20">
        <f t="shared" si="183"/>
        <v>676.00597829271317</v>
      </c>
      <c r="FI158" s="59">
        <f t="shared" si="131"/>
        <v>969.33931162604654</v>
      </c>
      <c r="FJ158" s="59">
        <f ca="1">AVERAGE(OFFSET($FI$3,0,0,'Données projet'!$E$16+1,1))-AVERAGE(OFFSET($H$3,0,0,'Données projet'!$E$16+1,1))</f>
        <v>304.29617570272939</v>
      </c>
      <c r="FK158" s="59">
        <f t="shared" si="156"/>
        <v>246.20695736161576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22.476199985200296</v>
      </c>
      <c r="FR158" s="21">
        <f>EXP(-LN(2)/25)*FR157+(1-EXP(-LN(2)/25))/(LN(2)/25)*Calculateur!FM158*Calculateur!FO158*VLOOKUP('Données projet'!$B$16,Paramètres!$A$1:$I$89,3,0)*0.475*44/12</f>
        <v>1.2789013355287013</v>
      </c>
      <c r="FS158" s="21">
        <f>EXP(-LN(2)/2)*FS157+(1-EXP(-LN(2)/2))/(LN(2)/2)*FM158*FP158*VLOOKUP('Données projet'!$B$16,Paramètres!$A$1:$I$89,3,0)*0.475*44/12</f>
        <v>6.0322726740429686E-19</v>
      </c>
      <c r="FT158" s="22">
        <f t="shared" si="184"/>
        <v>23.755101320728997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543.00000000000011</v>
      </c>
      <c r="GA158" s="17">
        <f>FZ158*VLOOKUP('Données projet'!$B$17,Paramètres!$A$1:$I$89,3,0)*VLOOKUP('Données projet'!$B$17,Paramètres!$A$1:$I$89,5,0)</f>
        <v>324.71400000000011</v>
      </c>
      <c r="GB158" s="13">
        <f t="shared" si="185"/>
        <v>76.333356682914101</v>
      </c>
      <c r="GC158" s="20">
        <f t="shared" si="186"/>
        <v>698.49081288940886</v>
      </c>
      <c r="GD158" s="59">
        <f t="shared" si="134"/>
        <v>991.82414622274223</v>
      </c>
      <c r="GE158" s="59">
        <f ca="1">AVERAGE(OFFSET($GD$3,0,0,'Données projet'!$E$17+1,1))-AVERAGE(OFFSET($H$3,0,0,'Données projet'!$E$17+1,1))</f>
        <v>333.16166938019586</v>
      </c>
      <c r="GF158" s="59">
        <f t="shared" si="158"/>
        <v>286.07945871455388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18.309653017305827</v>
      </c>
      <c r="GM158" s="21">
        <f>EXP(-LN(2)/25)*GM157+(1-EXP(-LN(2)/25))/(LN(2)/25)*Calculateur!GH158*Calculateur!GJ158*VLOOKUP('Données projet'!$B$17,Paramètres!$A$1:$I$89,3,0)*0.475*44/12</f>
        <v>1.0184606407113228</v>
      </c>
      <c r="GN158" s="21">
        <f>EXP(-LN(2)/2)*GN157+(1-EXP(-LN(2)/2))/(LN(2)/2)*GH158*GK158*VLOOKUP('Données projet'!$B$17,Paramètres!$A$1:$I$89,3,0)*0.475*44/12</f>
        <v>1.3625777919026006E-19</v>
      </c>
      <c r="GO158" s="21">
        <f t="shared" si="187"/>
        <v>19.328113658017148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477.9999999999996</v>
      </c>
      <c r="GV158" s="17">
        <f>GU158*VLOOKUP('Données projet'!$B$18,Paramètres!$A$1:$I$89,3,0)*VLOOKUP('Données projet'!$B$18,Paramètres!$A$1:$I$89,5,0)</f>
        <v>285.84399999999977</v>
      </c>
      <c r="GW158" s="13">
        <f t="shared" si="188"/>
        <v>68.200525419065656</v>
      </c>
      <c r="GX158" s="20">
        <f t="shared" si="189"/>
        <v>616.62754843820551</v>
      </c>
      <c r="GY158" s="59">
        <f t="shared" si="137"/>
        <v>909.96088177153888</v>
      </c>
      <c r="GZ158" s="59">
        <f ca="1">AVERAGE(OFFSET($GY$3,0,0,'Données projet'!$E$18+1,1))-AVERAGE(OFFSET($H$3,0,0,'Données projet'!$E$18+1,1))</f>
        <v>288.41846134875794</v>
      </c>
      <c r="HA158" s="59">
        <f t="shared" si="160"/>
        <v>248.93951719818972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16.260980738216993</v>
      </c>
      <c r="HH158" s="21">
        <f>EXP(-LN(2)/25)*HH157+(1-EXP(-LN(2)/25))/(LN(2)/25)*Calculateur!HC158*Calculateur!HE158*VLOOKUP('Données projet'!$B$18,Paramètres!$A$1:$I$89,3,0)*0.475*44/12</f>
        <v>0.87296626346684714</v>
      </c>
      <c r="HI158" s="21">
        <f>EXP(-LN(2)/2)*HI157+(1-EXP(-LN(2)/2))/(LN(2)/2)*HC158*HF158*VLOOKUP('Données projet'!$B$18,Paramètres!$A$1:$I$89,3,0)*0.475*44/12</f>
        <v>7.4617355270857392E-20</v>
      </c>
      <c r="HJ158" s="22">
        <f t="shared" si="190"/>
        <v>17.13394700168384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267</v>
      </c>
      <c r="O159" s="13">
        <f>N159*VLOOKUP('Données projet'!$B$9,Paramètres!$A$1:$I$89,3,0)*VLOOKUP('Données projet'!$B$9,Paramètres!$A$1:$I$89,5,0)</f>
        <v>241.58159999999998</v>
      </c>
      <c r="P159" s="13">
        <f t="shared" si="141"/>
        <v>58.779689232021951</v>
      </c>
      <c r="Q159" s="20">
        <f t="shared" si="162"/>
        <v>523.12924541243819</v>
      </c>
      <c r="R159" s="59">
        <f t="shared" si="109"/>
        <v>816.46257874577145</v>
      </c>
      <c r="S159" s="59">
        <f ca="1">AVERAGE(OFFSET($R$3,0,0,'Données projet'!$E$9+1,1))-AVERAGE(OFFSET($H$3,0,0,'Données projet'!$E$9+1,1))</f>
        <v>269.64423257646359</v>
      </c>
      <c r="T159" s="59">
        <f t="shared" si="142"/>
        <v>161.0819079811821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33.558986002657775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33.558986002657775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401</v>
      </c>
      <c r="AJ159" s="13">
        <f>AI159*VLOOKUP('Données projet'!$B$10,Paramètres!$A$1:$I$89,3,0)*VLOOKUP('Données projet'!$B$10,Paramètres!$A$1:$I$89,5,0)</f>
        <v>250.22399999999999</v>
      </c>
      <c r="AK159" s="13">
        <f t="shared" si="164"/>
        <v>60.633904580527918</v>
      </c>
      <c r="AL159" s="20">
        <f t="shared" si="165"/>
        <v>541.41085047775289</v>
      </c>
      <c r="AM159" s="59">
        <f t="shared" si="113"/>
        <v>834.74418381108626</v>
      </c>
      <c r="AN159" s="59">
        <f ca="1">AVERAGE(OFFSET($AM$3,0,0,'Données projet'!$E$10+1,1))-AVERAGE(OFFSET($H$3,0,0,'Données projet'!$E$10+1,1))</f>
        <v>269.77739619445515</v>
      </c>
      <c r="AO159" s="59">
        <f t="shared" si="144"/>
        <v>347.56964743629885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11.439939853318906</v>
      </c>
      <c r="AV159" s="21">
        <f>EXP(-LN(2)/25)*AV158+(1-EXP(-LN(2)/25))/(LN(2)/25)*Calculateur!AQ159*Calculateur!AS159*VLOOKUP('Données projet'!$B$10,Paramètres!$A$1:$I$89,3,0)*0.475*44/12</f>
        <v>2.7885467780512951</v>
      </c>
      <c r="AW159" s="21">
        <f>EXP(-LN(2)/2)*AW158+(1-EXP(-LN(2)/2))/(LN(2)/2)*AQ159*AT159*VLOOKUP('Données projet'!$B$10,Paramètres!$A$1:$I$89,3,0)*0.475*44/12</f>
        <v>2.6929788723405845E-21</v>
      </c>
      <c r="AX159" s="21">
        <f t="shared" si="166"/>
        <v>14.228486631370201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739.99999999999966</v>
      </c>
      <c r="BE159" s="13">
        <f>BD159*VLOOKUP('Données projet'!$B$11,Paramètres!$A$1:$I$89,3,0)*VLOOKUP('Données projet'!$B$11,Paramètres!$A$1:$I$89,5,0)</f>
        <v>413.65999999999985</v>
      </c>
      <c r="BF159" s="13">
        <f t="shared" si="167"/>
        <v>94.540585122244352</v>
      </c>
      <c r="BG159" s="20">
        <f t="shared" si="168"/>
        <v>885.11601908790863</v>
      </c>
      <c r="BH159" s="59">
        <f t="shared" si="116"/>
        <v>1178.4493524212419</v>
      </c>
      <c r="BI159" s="59">
        <f ca="1">AVERAGE(OFFSET($BH$3,0,0,'Données projet'!$E$11+1,1))-AVERAGE(OFFSET($H$3,0,0,'Données projet'!$E$11+1,1))</f>
        <v>490.96084572840579</v>
      </c>
      <c r="BJ159" s="59">
        <f t="shared" si="146"/>
        <v>597.91658789908263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18.448918761360865</v>
      </c>
      <c r="BQ159" s="21">
        <f>EXP(-LN(2)/25)*BQ158+(1-EXP(-LN(2)/25))/(LN(2)/25)*Calculateur!BL159*Calculateur!BN159*VLOOKUP('Données projet'!$B$11,Paramètres!$A$1:$I$89,3,0)*0.475*44/12</f>
        <v>1.7563003629011262</v>
      </c>
      <c r="BR159" s="21">
        <f>EXP(-LN(2)/2)*BR158+(1-EXP(-LN(2)/2))/(LN(2)/2)*BL159*BO159*VLOOKUP('Données projet'!$B$11,Paramètres!$A$1:$I$89,3,0)*0.475*44/12</f>
        <v>9.220959138810636E-20</v>
      </c>
      <c r="BS159" s="22">
        <f t="shared" si="169"/>
        <v>20.205219124261991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1062.9999999999995</v>
      </c>
      <c r="BZ159" s="13">
        <f>BY159*VLOOKUP('Données projet'!$B$12,Paramètres!$A$1:$I$89,3,0)*VLOOKUP('Données projet'!$B$12,Paramètres!$A$1:$I$89,5,0)</f>
        <v>483.66499999999979</v>
      </c>
      <c r="CA159" s="13">
        <f t="shared" si="170"/>
        <v>108.54647574863124</v>
      </c>
      <c r="CB159" s="20">
        <f t="shared" si="171"/>
        <v>1031.4349869288658</v>
      </c>
      <c r="CC159" s="59">
        <f t="shared" si="119"/>
        <v>1324.768320262199</v>
      </c>
      <c r="CD159" s="59">
        <f ca="1">AVERAGE(OFFSET($CC$3,0,0,'Données projet'!$E$12+1,1))-AVERAGE(OFFSET($H$3,0,0,'Données projet'!$E$12+1,1))</f>
        <v>516.24288578650703</v>
      </c>
      <c r="CE159" s="59">
        <f t="shared" si="148"/>
        <v>423.99471649102406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26.708545017737354</v>
      </c>
      <c r="CL159" s="21">
        <f>EXP(-LN(2)/25)*CL158+(1-EXP(-LN(2)/25))/(LN(2)/25)*Calculateur!CG159*Calculateur!CI159*VLOOKUP('Données projet'!$B$12,Paramètres!$A$1:$I$89,3,0)*0.475*44/12</f>
        <v>2.5889096972116716</v>
      </c>
      <c r="CM159" s="21">
        <f>EXP(-LN(2)/2)*CM158+(1-EXP(-LN(2)/2))/(LN(2)/2)*CG159*CJ159*VLOOKUP('Données projet'!$B$12,Paramètres!$A$1:$I$89,3,0)*0.475*44/12</f>
        <v>1.5427737680056623E-21</v>
      </c>
      <c r="CN159" s="22">
        <f t="shared" si="172"/>
        <v>29.297454714949026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856.99999999999955</v>
      </c>
      <c r="CU159" s="17">
        <f>CT159*VLOOKUP('Données projet'!$B$13,Paramètres!$A$1:$I$89,3,0)*VLOOKUP('Données projet'!$B$13,Paramètres!$A$1:$I$89,5,0)</f>
        <v>389.93499999999977</v>
      </c>
      <c r="CV159" s="13">
        <f t="shared" si="173"/>
        <v>89.733124312965614</v>
      </c>
      <c r="CW159" s="20">
        <f t="shared" si="174"/>
        <v>835.42198317841473</v>
      </c>
      <c r="CX159" s="59">
        <f t="shared" si="122"/>
        <v>1128.7553165117481</v>
      </c>
      <c r="CY159" s="59">
        <f ca="1">AVERAGE(OFFSET($CX$3,0,0,'Données projet'!$E$13+1,1))-AVERAGE(OFFSET($H$3,0,0,'Données projet'!$E$13+1,1))</f>
        <v>404.52284278475219</v>
      </c>
      <c r="CZ159" s="59">
        <f t="shared" si="150"/>
        <v>325.2594475455378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21.293240140841689</v>
      </c>
      <c r="DG159" s="21">
        <f>EXP(-LN(2)/25)*DG158+(1-EXP(-LN(2)/25))/(LN(2)/25)*Calculateur!DB159*Calculateur!DD159*VLOOKUP('Données projet'!$B$13,Paramètres!$A$1:$I$89,3,0)*0.475*44/12</f>
        <v>1.4476316967734189</v>
      </c>
      <c r="DH159" s="21">
        <f>EXP(-LN(2)/2)*DH158+(1-EXP(-LN(2)/2))/(LN(2)/2)*DB159*DE159*VLOOKUP('Données projet'!$B$13,Paramètres!$A$1:$I$89,3,0)*0.475*44/12</f>
        <v>1.0298150687746868E-19</v>
      </c>
      <c r="DI159" s="22">
        <f t="shared" si="175"/>
        <v>22.74087183761511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266.99999999999983</v>
      </c>
      <c r="DP159" s="17">
        <f>DO159*VLOOKUP('Données projet'!$B$14,Paramètres!$A$1:$I$89,3,0)*VLOOKUP('Données projet'!$B$14,Paramètres!$A$1:$I$89,5,0)</f>
        <v>287.39879999999982</v>
      </c>
      <c r="DQ159" s="13">
        <f t="shared" si="176"/>
        <v>68.528206713592894</v>
      </c>
      <c r="DR159" s="20">
        <f t="shared" si="177"/>
        <v>619.90620335950723</v>
      </c>
      <c r="DS159" s="59">
        <f t="shared" si="125"/>
        <v>913.2395366928406</v>
      </c>
      <c r="DT159" s="59">
        <f ca="1">AVERAGE(OFFSET($DS$3,0,0,'Données projet'!$E$14+1,1))-AVERAGE(OFFSET($H$3,0,0,'Données projet'!$E$14+1,1))</f>
        <v>317.76403063971492</v>
      </c>
      <c r="DU159" s="59">
        <f t="shared" si="152"/>
        <v>310.10458233575025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10.572160697750455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10.572160697750455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735.00000000000011</v>
      </c>
      <c r="EK159" s="17">
        <f>EJ159*VLOOKUP('Données projet'!$B$15,Paramètres!$A$1:$I$89,3,0)*VLOOKUP('Données projet'!$B$15,Paramètres!$A$1:$I$89,5,0)</f>
        <v>343.98</v>
      </c>
      <c r="EL159" s="13">
        <f t="shared" si="179"/>
        <v>80.321681832084693</v>
      </c>
      <c r="EM159" s="20">
        <f t="shared" si="180"/>
        <v>738.9920958575475</v>
      </c>
      <c r="EN159" s="59">
        <f t="shared" si="128"/>
        <v>1032.3254291908809</v>
      </c>
      <c r="EO159" s="59">
        <f ca="1">AVERAGE(OFFSET($EN$3,0,0,'Données projet'!$E$15+1,1))-AVERAGE(OFFSET($H$3,0,0,'Données projet'!$E$15+1,1))</f>
        <v>342.49944586217674</v>
      </c>
      <c r="EP159" s="59">
        <f t="shared" si="154"/>
        <v>282.29766600872563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26.18234717294968</v>
      </c>
      <c r="EW159" s="21">
        <f>EXP(-LN(2)/25)*EW158+(1-EXP(-LN(2)/25))/(LN(2)/25)*Calculateur!ER159*Calculateur!ET159*VLOOKUP('Données projet'!$B$15,Paramètres!$A$1:$I$89,3,0)*0.475*44/12</f>
        <v>1.2182666746872388</v>
      </c>
      <c r="EX159" s="21">
        <f>EXP(-LN(2)/2)*EX158+(1-EXP(-LN(2)/2))/(LN(2)/2)*ER159*EU159*VLOOKUP('Données projet'!$B$15,Paramètres!$A$1:$I$89,3,0)*0.475*44/12</f>
        <v>8.9765962411352893E-21</v>
      </c>
      <c r="EY159" s="22">
        <f t="shared" si="181"/>
        <v>27.400613847636919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670.99999999999977</v>
      </c>
      <c r="FF159" s="17">
        <f>FE159*VLOOKUP('Données projet'!$B$16,Paramètres!$A$1:$I$89,3,0)*VLOOKUP('Données projet'!$B$16,Paramètres!$A$1:$I$89,5,0)</f>
        <v>314.02799999999991</v>
      </c>
      <c r="FG159" s="13">
        <f t="shared" si="182"/>
        <v>74.109403804428752</v>
      </c>
      <c r="FH159" s="20">
        <f t="shared" si="183"/>
        <v>676.00597829271317</v>
      </c>
      <c r="FI159" s="59">
        <f t="shared" si="131"/>
        <v>969.33931162604654</v>
      </c>
      <c r="FJ159" s="59">
        <f ca="1">AVERAGE(OFFSET($FI$3,0,0,'Données projet'!$E$16+1,1))-AVERAGE(OFFSET($H$3,0,0,'Données projet'!$E$16+1,1))</f>
        <v>304.29617570272939</v>
      </c>
      <c r="FK159" s="59">
        <f t="shared" si="156"/>
        <v>246.20695736161576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22.035455412618845</v>
      </c>
      <c r="FR159" s="21">
        <f>EXP(-LN(2)/25)*FR158+(1-EXP(-LN(2)/25))/(LN(2)/25)*Calculateur!FM159*Calculateur!FO159*VLOOKUP('Données projet'!$B$16,Paramètres!$A$1:$I$89,3,0)*0.475*44/12</f>
        <v>1.2439297112541707</v>
      </c>
      <c r="FS159" s="21">
        <f>EXP(-LN(2)/2)*FS158+(1-EXP(-LN(2)/2))/(LN(2)/2)*FM159*FP159*VLOOKUP('Données projet'!$B$16,Paramètres!$A$1:$I$89,3,0)*0.475*44/12</f>
        <v>4.2654609137820917E-19</v>
      </c>
      <c r="FT159" s="22">
        <f t="shared" si="184"/>
        <v>23.279385123873016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543.00000000000011</v>
      </c>
      <c r="GA159" s="17">
        <f>FZ159*VLOOKUP('Données projet'!$B$17,Paramètres!$A$1:$I$89,3,0)*VLOOKUP('Données projet'!$B$17,Paramètres!$A$1:$I$89,5,0)</f>
        <v>324.71400000000011</v>
      </c>
      <c r="GB159" s="13">
        <f t="shared" si="185"/>
        <v>76.333356682914101</v>
      </c>
      <c r="GC159" s="20">
        <f t="shared" si="186"/>
        <v>698.49081288940886</v>
      </c>
      <c r="GD159" s="59">
        <f t="shared" si="134"/>
        <v>991.82414622274223</v>
      </c>
      <c r="GE159" s="59">
        <f ca="1">AVERAGE(OFFSET($GD$3,0,0,'Données projet'!$E$17+1,1))-AVERAGE(OFFSET($H$3,0,0,'Données projet'!$E$17+1,1))</f>
        <v>333.16166938019586</v>
      </c>
      <c r="GF159" s="59">
        <f t="shared" si="158"/>
        <v>286.07945871455388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17.950611889422074</v>
      </c>
      <c r="GM159" s="21">
        <f>EXP(-LN(2)/25)*GM158+(1-EXP(-LN(2)/25))/(LN(2)/25)*Calculateur!GH159*Calculateur!GJ159*VLOOKUP('Données projet'!$B$17,Paramètres!$A$1:$I$89,3,0)*0.475*44/12</f>
        <v>0.99061078093255428</v>
      </c>
      <c r="GN159" s="21">
        <f>EXP(-LN(2)/2)*GN158+(1-EXP(-LN(2)/2))/(LN(2)/2)*GH159*GK159*VLOOKUP('Données projet'!$B$17,Paramètres!$A$1:$I$89,3,0)*0.475*44/12</f>
        <v>9.6348799654852128E-20</v>
      </c>
      <c r="GO159" s="21">
        <f t="shared" si="187"/>
        <v>18.941222670354627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477.9999999999996</v>
      </c>
      <c r="GV159" s="17">
        <f>GU159*VLOOKUP('Données projet'!$B$18,Paramètres!$A$1:$I$89,3,0)*VLOOKUP('Données projet'!$B$18,Paramètres!$A$1:$I$89,5,0)</f>
        <v>285.84399999999977</v>
      </c>
      <c r="GW159" s="13">
        <f t="shared" si="188"/>
        <v>68.200525419065656</v>
      </c>
      <c r="GX159" s="20">
        <f t="shared" si="189"/>
        <v>616.62754843820551</v>
      </c>
      <c r="GY159" s="59">
        <f t="shared" si="137"/>
        <v>909.96088177153888</v>
      </c>
      <c r="GZ159" s="59">
        <f ca="1">AVERAGE(OFFSET($GY$3,0,0,'Données projet'!$E$18+1,1))-AVERAGE(OFFSET($H$3,0,0,'Données projet'!$E$18+1,1))</f>
        <v>288.41846134875794</v>
      </c>
      <c r="HA159" s="59">
        <f t="shared" si="160"/>
        <v>248.93951719818972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15.942112824159466</v>
      </c>
      <c r="HH159" s="21">
        <f>EXP(-LN(2)/25)*HH158+(1-EXP(-LN(2)/25))/(LN(2)/25)*Calculateur!HC159*Calculateur!HE159*VLOOKUP('Données projet'!$B$18,Paramètres!$A$1:$I$89,3,0)*0.475*44/12</f>
        <v>0.84909495508504562</v>
      </c>
      <c r="HI159" s="21">
        <f>EXP(-LN(2)/2)*HI158+(1-EXP(-LN(2)/2))/(LN(2)/2)*HC159*HF159*VLOOKUP('Données projet'!$B$18,Paramètres!$A$1:$I$89,3,0)*0.475*44/12</f>
        <v>5.2762437906229043E-20</v>
      </c>
      <c r="HJ159" s="22">
        <f t="shared" si="190"/>
        <v>16.791207779244512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267</v>
      </c>
      <c r="O160" s="13">
        <f>N160*VLOOKUP('Données projet'!$B$9,Paramètres!$A$1:$I$89,3,0)*VLOOKUP('Données projet'!$B$9,Paramètres!$A$1:$I$89,5,0)</f>
        <v>241.58159999999998</v>
      </c>
      <c r="P160" s="13">
        <f t="shared" si="141"/>
        <v>58.779689232021951</v>
      </c>
      <c r="Q160" s="20">
        <f t="shared" si="162"/>
        <v>523.12924541243819</v>
      </c>
      <c r="R160" s="59">
        <f t="shared" si="109"/>
        <v>816.46257874577145</v>
      </c>
      <c r="S160" s="59">
        <f ca="1">AVERAGE(OFFSET($R$3,0,0,'Données projet'!$E$9+1,1))-AVERAGE(OFFSET($H$3,0,0,'Données projet'!$E$9+1,1))</f>
        <v>269.64423257646359</v>
      </c>
      <c r="T160" s="59">
        <f t="shared" si="142"/>
        <v>161.0819079811821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32.900914756105976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32.900914756105976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401</v>
      </c>
      <c r="AJ160" s="13">
        <f>AI160*VLOOKUP('Données projet'!$B$10,Paramètres!$A$1:$I$89,3,0)*VLOOKUP('Données projet'!$B$10,Paramètres!$A$1:$I$89,5,0)</f>
        <v>250.22399999999999</v>
      </c>
      <c r="AK160" s="13">
        <f t="shared" si="164"/>
        <v>60.633904580527918</v>
      </c>
      <c r="AL160" s="20">
        <f t="shared" si="165"/>
        <v>541.41085047775289</v>
      </c>
      <c r="AM160" s="59">
        <f t="shared" si="113"/>
        <v>834.74418381108626</v>
      </c>
      <c r="AN160" s="59">
        <f ca="1">AVERAGE(OFFSET($AM$3,0,0,'Données projet'!$E$10+1,1))-AVERAGE(OFFSET($H$3,0,0,'Données projet'!$E$10+1,1))</f>
        <v>269.77739619445515</v>
      </c>
      <c r="AO160" s="59">
        <f t="shared" si="144"/>
        <v>347.56964743629885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11.215609610469645</v>
      </c>
      <c r="AV160" s="21">
        <f>EXP(-LN(2)/25)*AV159+(1-EXP(-LN(2)/25))/(LN(2)/25)*Calculateur!AQ160*Calculateur!AS160*VLOOKUP('Données projet'!$B$10,Paramètres!$A$1:$I$89,3,0)*0.475*44/12</f>
        <v>2.7122938197621806</v>
      </c>
      <c r="AW160" s="21">
        <f>EXP(-LN(2)/2)*AW159+(1-EXP(-LN(2)/2))/(LN(2)/2)*AQ160*AT160*VLOOKUP('Données projet'!$B$10,Paramètres!$A$1:$I$89,3,0)*0.475*44/12</f>
        <v>1.9042236222241292E-21</v>
      </c>
      <c r="AX160" s="21">
        <f t="shared" si="166"/>
        <v>13.927903430231826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739.99999999999966</v>
      </c>
      <c r="BE160" s="13">
        <f>BD160*VLOOKUP('Données projet'!$B$11,Paramètres!$A$1:$I$89,3,0)*VLOOKUP('Données projet'!$B$11,Paramètres!$A$1:$I$89,5,0)</f>
        <v>413.65999999999985</v>
      </c>
      <c r="BF160" s="13">
        <f t="shared" si="167"/>
        <v>94.540585122244352</v>
      </c>
      <c r="BG160" s="20">
        <f t="shared" si="168"/>
        <v>885.11601908790863</v>
      </c>
      <c r="BH160" s="59">
        <f t="shared" si="116"/>
        <v>1178.4493524212419</v>
      </c>
      <c r="BI160" s="59">
        <f ca="1">AVERAGE(OFFSET($BH$3,0,0,'Données projet'!$E$11+1,1))-AVERAGE(OFFSET($H$3,0,0,'Données projet'!$E$11+1,1))</f>
        <v>490.96084572840579</v>
      </c>
      <c r="BJ160" s="59">
        <f t="shared" si="146"/>
        <v>597.91658789908263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18.087146717179909</v>
      </c>
      <c r="BQ160" s="21">
        <f>EXP(-LN(2)/25)*BQ159+(1-EXP(-LN(2)/25))/(LN(2)/25)*Calculateur!BL160*Calculateur!BN160*VLOOKUP('Données projet'!$B$11,Paramètres!$A$1:$I$89,3,0)*0.475*44/12</f>
        <v>1.7082742371177728</v>
      </c>
      <c r="BR160" s="21">
        <f>EXP(-LN(2)/2)*BR159+(1-EXP(-LN(2)/2))/(LN(2)/2)*BL160*BO160*VLOOKUP('Données projet'!$B$11,Paramètres!$A$1:$I$89,3,0)*0.475*44/12</f>
        <v>6.520202736097068E-20</v>
      </c>
      <c r="BS160" s="22">
        <f t="shared" si="169"/>
        <v>19.795420954297683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1062.9999999999995</v>
      </c>
      <c r="BZ160" s="13">
        <f>BY160*VLOOKUP('Données projet'!$B$12,Paramètres!$A$1:$I$89,3,0)*VLOOKUP('Données projet'!$B$12,Paramètres!$A$1:$I$89,5,0)</f>
        <v>483.66499999999979</v>
      </c>
      <c r="CA160" s="13">
        <f t="shared" si="170"/>
        <v>108.54647574863124</v>
      </c>
      <c r="CB160" s="20">
        <f t="shared" si="171"/>
        <v>1031.4349869288658</v>
      </c>
      <c r="CC160" s="59">
        <f t="shared" si="119"/>
        <v>1324.768320262199</v>
      </c>
      <c r="CD160" s="59">
        <f ca="1">AVERAGE(OFFSET($CC$3,0,0,'Données projet'!$E$12+1,1))-AVERAGE(OFFSET($H$3,0,0,'Données projet'!$E$12+1,1))</f>
        <v>516.24288578650703</v>
      </c>
      <c r="CE160" s="59">
        <f t="shared" si="148"/>
        <v>423.99471649102406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26.184806740543422</v>
      </c>
      <c r="CL160" s="21">
        <f>EXP(-LN(2)/25)*CL159+(1-EXP(-LN(2)/25))/(LN(2)/25)*Calculateur!CG160*Calculateur!CI160*VLOOKUP('Données projet'!$B$12,Paramètres!$A$1:$I$89,3,0)*0.475*44/12</f>
        <v>2.5181158253965745</v>
      </c>
      <c r="CM160" s="21">
        <f>EXP(-LN(2)/2)*CM159+(1-EXP(-LN(2)/2))/(LN(2)/2)*CG160*CJ160*VLOOKUP('Données projet'!$B$12,Paramètres!$A$1:$I$89,3,0)*0.475*44/12</f>
        <v>1.0909057931935253E-21</v>
      </c>
      <c r="CN160" s="22">
        <f t="shared" si="172"/>
        <v>28.702922565939996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856.99999999999955</v>
      </c>
      <c r="CU160" s="17">
        <f>CT160*VLOOKUP('Données projet'!$B$13,Paramètres!$A$1:$I$89,3,0)*VLOOKUP('Données projet'!$B$13,Paramètres!$A$1:$I$89,5,0)</f>
        <v>389.93499999999977</v>
      </c>
      <c r="CV160" s="13">
        <f t="shared" si="173"/>
        <v>89.733124312965614</v>
      </c>
      <c r="CW160" s="20">
        <f t="shared" si="174"/>
        <v>835.42198317841473</v>
      </c>
      <c r="CX160" s="59">
        <f t="shared" si="122"/>
        <v>1128.7553165117481</v>
      </c>
      <c r="CY160" s="59">
        <f ca="1">AVERAGE(OFFSET($CX$3,0,0,'Données projet'!$E$13+1,1))-AVERAGE(OFFSET($H$3,0,0,'Données projet'!$E$13+1,1))</f>
        <v>404.52284278475219</v>
      </c>
      <c r="CZ160" s="59">
        <f t="shared" si="150"/>
        <v>325.2594475455378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20.875692689273851</v>
      </c>
      <c r="DG160" s="21">
        <f>EXP(-LN(2)/25)*DG159+(1-EXP(-LN(2)/25))/(LN(2)/25)*Calculateur!DB160*Calculateur!DD160*VLOOKUP('Données projet'!$B$13,Paramètres!$A$1:$I$89,3,0)*0.475*44/12</f>
        <v>1.4080461318975075</v>
      </c>
      <c r="DH160" s="21">
        <f>EXP(-LN(2)/2)*DH159+(1-EXP(-LN(2)/2))/(LN(2)/2)*DB160*DE160*VLOOKUP('Données projet'!$B$13,Paramètres!$A$1:$I$89,3,0)*0.475*44/12</f>
        <v>7.2818921849867184E-20</v>
      </c>
      <c r="DI160" s="22">
        <f t="shared" si="175"/>
        <v>22.283738821171358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266.99999999999983</v>
      </c>
      <c r="DP160" s="17">
        <f>DO160*VLOOKUP('Données projet'!$B$14,Paramètres!$A$1:$I$89,3,0)*VLOOKUP('Données projet'!$B$14,Paramètres!$A$1:$I$89,5,0)</f>
        <v>287.39879999999982</v>
      </c>
      <c r="DQ160" s="13">
        <f t="shared" si="176"/>
        <v>68.528206713592894</v>
      </c>
      <c r="DR160" s="20">
        <f t="shared" si="177"/>
        <v>619.90620335950723</v>
      </c>
      <c r="DS160" s="59">
        <f t="shared" si="125"/>
        <v>913.2395366928406</v>
      </c>
      <c r="DT160" s="59">
        <f ca="1">AVERAGE(OFFSET($DS$3,0,0,'Données projet'!$E$14+1,1))-AVERAGE(OFFSET($H$3,0,0,'Données projet'!$E$14+1,1))</f>
        <v>317.76403063971492</v>
      </c>
      <c r="DU160" s="59">
        <f t="shared" si="152"/>
        <v>310.10458233575025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10.364847074848869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10.364847074848869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735.00000000000011</v>
      </c>
      <c r="EK160" s="17">
        <f>EJ160*VLOOKUP('Données projet'!$B$15,Paramètres!$A$1:$I$89,3,0)*VLOOKUP('Données projet'!$B$15,Paramètres!$A$1:$I$89,5,0)</f>
        <v>343.98</v>
      </c>
      <c r="EL160" s="13">
        <f t="shared" si="179"/>
        <v>80.321681832084693</v>
      </c>
      <c r="EM160" s="20">
        <f t="shared" si="180"/>
        <v>738.9920958575475</v>
      </c>
      <c r="EN160" s="59">
        <f t="shared" si="128"/>
        <v>1032.3254291908809</v>
      </c>
      <c r="EO160" s="59">
        <f ca="1">AVERAGE(OFFSET($EN$3,0,0,'Données projet'!$E$15+1,1))-AVERAGE(OFFSET($H$3,0,0,'Données projet'!$E$15+1,1))</f>
        <v>342.49944586217674</v>
      </c>
      <c r="EP160" s="59">
        <f t="shared" si="154"/>
        <v>282.29766600872563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25.668927314543041</v>
      </c>
      <c r="EW160" s="21">
        <f>EXP(-LN(2)/25)*EW159+(1-EXP(-LN(2)/25))/(LN(2)/25)*Calculateur!ER160*Calculateur!ET160*VLOOKUP('Données projet'!$B$15,Paramètres!$A$1:$I$89,3,0)*0.475*44/12</f>
        <v>1.1849531084020561</v>
      </c>
      <c r="EX160" s="21">
        <f>EXP(-LN(2)/2)*EX159+(1-EXP(-LN(2)/2))/(LN(2)/2)*ER160*EU160*VLOOKUP('Données projet'!$B$15,Paramètres!$A$1:$I$89,3,0)*0.475*44/12</f>
        <v>6.3474120740804361E-21</v>
      </c>
      <c r="EY160" s="22">
        <f t="shared" si="181"/>
        <v>26.853880422945096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670.99999999999977</v>
      </c>
      <c r="FF160" s="17">
        <f>FE160*VLOOKUP('Données projet'!$B$16,Paramètres!$A$1:$I$89,3,0)*VLOOKUP('Données projet'!$B$16,Paramètres!$A$1:$I$89,5,0)</f>
        <v>314.02799999999991</v>
      </c>
      <c r="FG160" s="13">
        <f t="shared" si="182"/>
        <v>74.109403804428752</v>
      </c>
      <c r="FH160" s="20">
        <f t="shared" si="183"/>
        <v>676.00597829271317</v>
      </c>
      <c r="FI160" s="59">
        <f t="shared" si="131"/>
        <v>969.33931162604654</v>
      </c>
      <c r="FJ160" s="59">
        <f ca="1">AVERAGE(OFFSET($FI$3,0,0,'Données projet'!$E$16+1,1))-AVERAGE(OFFSET($H$3,0,0,'Données projet'!$E$16+1,1))</f>
        <v>304.29617570272939</v>
      </c>
      <c r="FK160" s="59">
        <f t="shared" si="156"/>
        <v>246.20695736161576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21.603353572278071</v>
      </c>
      <c r="FR160" s="21">
        <f>EXP(-LN(2)/25)*FR159+(1-EXP(-LN(2)/25))/(LN(2)/25)*Calculateur!FM160*Calculateur!FO160*VLOOKUP('Données projet'!$B$16,Paramètres!$A$1:$I$89,3,0)*0.475*44/12</f>
        <v>1.2099143878845049</v>
      </c>
      <c r="FS160" s="21">
        <f>EXP(-LN(2)/2)*FS159+(1-EXP(-LN(2)/2))/(LN(2)/2)*FM160*FP160*VLOOKUP('Données projet'!$B$16,Paramètres!$A$1:$I$89,3,0)*0.475*44/12</f>
        <v>3.0161363370214848E-19</v>
      </c>
      <c r="FT160" s="22">
        <f t="shared" si="184"/>
        <v>22.813267960162577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543.00000000000011</v>
      </c>
      <c r="GA160" s="17">
        <f>FZ160*VLOOKUP('Données projet'!$B$17,Paramètres!$A$1:$I$89,3,0)*VLOOKUP('Données projet'!$B$17,Paramètres!$A$1:$I$89,5,0)</f>
        <v>324.71400000000011</v>
      </c>
      <c r="GB160" s="13">
        <f t="shared" si="185"/>
        <v>76.333356682914101</v>
      </c>
      <c r="GC160" s="20">
        <f t="shared" si="186"/>
        <v>698.49081288940886</v>
      </c>
      <c r="GD160" s="59">
        <f t="shared" si="134"/>
        <v>991.82414622274223</v>
      </c>
      <c r="GE160" s="59">
        <f ca="1">AVERAGE(OFFSET($GD$3,0,0,'Données projet'!$E$17+1,1))-AVERAGE(OFFSET($H$3,0,0,'Données projet'!$E$17+1,1))</f>
        <v>333.16166938019586</v>
      </c>
      <c r="GF160" s="59">
        <f t="shared" si="158"/>
        <v>286.07945871455388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17.598611339062657</v>
      </c>
      <c r="GM160" s="21">
        <f>EXP(-LN(2)/25)*GM159+(1-EXP(-LN(2)/25))/(LN(2)/25)*Calculateur!GH160*Calculateur!GJ160*VLOOKUP('Données projet'!$B$17,Paramètres!$A$1:$I$89,3,0)*0.475*44/12</f>
        <v>0.96352247703399674</v>
      </c>
      <c r="GN160" s="21">
        <f>EXP(-LN(2)/2)*GN159+(1-EXP(-LN(2)/2))/(LN(2)/2)*GH160*GK160*VLOOKUP('Données projet'!$B$17,Paramètres!$A$1:$I$89,3,0)*0.475*44/12</f>
        <v>6.8128889595130028E-20</v>
      </c>
      <c r="GO160" s="21">
        <f t="shared" si="187"/>
        <v>18.562133816096654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477.9999999999996</v>
      </c>
      <c r="GV160" s="17">
        <f>GU160*VLOOKUP('Données projet'!$B$18,Paramètres!$A$1:$I$89,3,0)*VLOOKUP('Données projet'!$B$18,Paramètres!$A$1:$I$89,5,0)</f>
        <v>285.84399999999977</v>
      </c>
      <c r="GW160" s="13">
        <f t="shared" si="188"/>
        <v>68.200525419065656</v>
      </c>
      <c r="GX160" s="20">
        <f t="shared" si="189"/>
        <v>616.62754843820551</v>
      </c>
      <c r="GY160" s="59">
        <f t="shared" si="137"/>
        <v>909.96088177153888</v>
      </c>
      <c r="GZ160" s="59">
        <f ca="1">AVERAGE(OFFSET($GY$3,0,0,'Données projet'!$E$18+1,1))-AVERAGE(OFFSET($H$3,0,0,'Données projet'!$E$18+1,1))</f>
        <v>288.41846134875794</v>
      </c>
      <c r="HA160" s="59">
        <f t="shared" si="160"/>
        <v>248.93951719818972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15.629497715406384</v>
      </c>
      <c r="HH160" s="21">
        <f>EXP(-LN(2)/25)*HH159+(1-EXP(-LN(2)/25))/(LN(2)/25)*Calculateur!HC160*Calculateur!HE160*VLOOKUP('Données projet'!$B$18,Paramètres!$A$1:$I$89,3,0)*0.475*44/12</f>
        <v>0.825876408886282</v>
      </c>
      <c r="HI160" s="21">
        <f>EXP(-LN(2)/2)*HI159+(1-EXP(-LN(2)/2))/(LN(2)/2)*HC160*HF160*VLOOKUP('Données projet'!$B$18,Paramètres!$A$1:$I$89,3,0)*0.475*44/12</f>
        <v>3.7308677635428702E-20</v>
      </c>
      <c r="HJ160" s="22">
        <f t="shared" si="190"/>
        <v>16.455374124292664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267</v>
      </c>
      <c r="O161" s="13">
        <f>N161*VLOOKUP('Données projet'!$B$9,Paramètres!$A$1:$I$89,3,0)*VLOOKUP('Données projet'!$B$9,Paramètres!$A$1:$I$89,5,0)</f>
        <v>241.58159999999998</v>
      </c>
      <c r="P161" s="13">
        <f t="shared" si="141"/>
        <v>58.779689232021951</v>
      </c>
      <c r="Q161" s="20">
        <f t="shared" si="162"/>
        <v>523.12924541243819</v>
      </c>
      <c r="R161" s="59">
        <f t="shared" si="109"/>
        <v>816.46257874577145</v>
      </c>
      <c r="S161" s="59">
        <f ca="1">AVERAGE(OFFSET($R$3,0,0,'Données projet'!$E$9+1,1))-AVERAGE(OFFSET($H$3,0,0,'Données projet'!$E$9+1,1))</f>
        <v>269.64423257646359</v>
      </c>
      <c r="T161" s="59">
        <f t="shared" si="142"/>
        <v>161.0819079811821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32.25574788531523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32.25574788531523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401</v>
      </c>
      <c r="AJ161" s="13">
        <f>AI161*VLOOKUP('Données projet'!$B$10,Paramètres!$A$1:$I$89,3,0)*VLOOKUP('Données projet'!$B$10,Paramètres!$A$1:$I$89,5,0)</f>
        <v>250.22399999999999</v>
      </c>
      <c r="AK161" s="13">
        <f t="shared" si="164"/>
        <v>60.633904580527918</v>
      </c>
      <c r="AL161" s="20">
        <f t="shared" si="165"/>
        <v>541.41085047775289</v>
      </c>
      <c r="AM161" s="59">
        <f t="shared" si="113"/>
        <v>834.74418381108626</v>
      </c>
      <c r="AN161" s="59">
        <f ca="1">AVERAGE(OFFSET($AM$3,0,0,'Données projet'!$E$10+1,1))-AVERAGE(OFFSET($H$3,0,0,'Données projet'!$E$10+1,1))</f>
        <v>269.77739619445515</v>
      </c>
      <c r="AO161" s="59">
        <f t="shared" si="144"/>
        <v>347.56964743629885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10.995678346854721</v>
      </c>
      <c r="AV161" s="21">
        <f>EXP(-LN(2)/25)*AV160+(1-EXP(-LN(2)/25))/(LN(2)/25)*Calculateur!AQ161*Calculateur!AS161*VLOOKUP('Données projet'!$B$10,Paramètres!$A$1:$I$89,3,0)*0.475*44/12</f>
        <v>2.6381260026274509</v>
      </c>
      <c r="AW161" s="21">
        <f>EXP(-LN(2)/2)*AW160+(1-EXP(-LN(2)/2))/(LN(2)/2)*AQ161*AT161*VLOOKUP('Données projet'!$B$10,Paramètres!$A$1:$I$89,3,0)*0.475*44/12</f>
        <v>1.3464894361702923E-21</v>
      </c>
      <c r="AX161" s="21">
        <f t="shared" si="166"/>
        <v>13.633804349482173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739.99999999999966</v>
      </c>
      <c r="BE161" s="13">
        <f>BD161*VLOOKUP('Données projet'!$B$11,Paramètres!$A$1:$I$89,3,0)*VLOOKUP('Données projet'!$B$11,Paramètres!$A$1:$I$89,5,0)</f>
        <v>413.65999999999985</v>
      </c>
      <c r="BF161" s="13">
        <f t="shared" si="167"/>
        <v>94.540585122244352</v>
      </c>
      <c r="BG161" s="20">
        <f t="shared" si="168"/>
        <v>885.11601908790863</v>
      </c>
      <c r="BH161" s="59">
        <f t="shared" si="116"/>
        <v>1178.4493524212419</v>
      </c>
      <c r="BI161" s="59">
        <f ca="1">AVERAGE(OFFSET($BH$3,0,0,'Données projet'!$E$11+1,1))-AVERAGE(OFFSET($H$3,0,0,'Données projet'!$E$11+1,1))</f>
        <v>490.96084572840579</v>
      </c>
      <c r="BJ161" s="59">
        <f t="shared" si="146"/>
        <v>597.91658789908263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17.732468802126181</v>
      </c>
      <c r="BQ161" s="21">
        <f>EXP(-LN(2)/25)*BQ160+(1-EXP(-LN(2)/25))/(LN(2)/25)*Calculateur!BL161*Calculateur!BN161*VLOOKUP('Données projet'!$B$11,Paramètres!$A$1:$I$89,3,0)*0.475*44/12</f>
        <v>1.6615613882695495</v>
      </c>
      <c r="BR161" s="21">
        <f>EXP(-LN(2)/2)*BR160+(1-EXP(-LN(2)/2))/(LN(2)/2)*BL161*BO161*VLOOKUP('Données projet'!$B$11,Paramètres!$A$1:$I$89,3,0)*0.475*44/12</f>
        <v>4.610479569405318E-20</v>
      </c>
      <c r="BS161" s="22">
        <f t="shared" si="169"/>
        <v>19.394030190395732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1062.9999999999995</v>
      </c>
      <c r="BZ161" s="13">
        <f>BY161*VLOOKUP('Données projet'!$B$12,Paramètres!$A$1:$I$89,3,0)*VLOOKUP('Données projet'!$B$12,Paramètres!$A$1:$I$89,5,0)</f>
        <v>483.66499999999979</v>
      </c>
      <c r="CA161" s="13">
        <f t="shared" si="170"/>
        <v>108.54647574863124</v>
      </c>
      <c r="CB161" s="20">
        <f t="shared" si="171"/>
        <v>1031.4349869288658</v>
      </c>
      <c r="CC161" s="59">
        <f t="shared" si="119"/>
        <v>1324.768320262199</v>
      </c>
      <c r="CD161" s="59">
        <f ca="1">AVERAGE(OFFSET($CC$3,0,0,'Données projet'!$E$12+1,1))-AVERAGE(OFFSET($H$3,0,0,'Données projet'!$E$12+1,1))</f>
        <v>516.24288578650703</v>
      </c>
      <c r="CE161" s="59">
        <f t="shared" si="148"/>
        <v>423.99471649102406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25.671338651516457</v>
      </c>
      <c r="CL161" s="21">
        <f>EXP(-LN(2)/25)*CL160+(1-EXP(-LN(2)/25))/(LN(2)/25)*Calculateur!CG161*Calculateur!CI161*VLOOKUP('Données projet'!$B$12,Paramètres!$A$1:$I$89,3,0)*0.475*44/12</f>
        <v>2.4492578157291494</v>
      </c>
      <c r="CM161" s="21">
        <f>EXP(-LN(2)/2)*CM160+(1-EXP(-LN(2)/2))/(LN(2)/2)*CG161*CJ161*VLOOKUP('Données projet'!$B$12,Paramètres!$A$1:$I$89,3,0)*0.475*44/12</f>
        <v>7.7138688400283114E-22</v>
      </c>
      <c r="CN161" s="22">
        <f t="shared" si="172"/>
        <v>28.120596467245605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856.99999999999955</v>
      </c>
      <c r="CU161" s="17">
        <f>CT161*VLOOKUP('Données projet'!$B$13,Paramètres!$A$1:$I$89,3,0)*VLOOKUP('Données projet'!$B$13,Paramètres!$A$1:$I$89,5,0)</f>
        <v>389.93499999999977</v>
      </c>
      <c r="CV161" s="13">
        <f t="shared" si="173"/>
        <v>89.733124312965614</v>
      </c>
      <c r="CW161" s="20">
        <f t="shared" si="174"/>
        <v>835.42198317841473</v>
      </c>
      <c r="CX161" s="59">
        <f t="shared" si="122"/>
        <v>1128.7553165117481</v>
      </c>
      <c r="CY161" s="59">
        <f ca="1">AVERAGE(OFFSET($CX$3,0,0,'Données projet'!$E$13+1,1))-AVERAGE(OFFSET($H$3,0,0,'Données projet'!$E$13+1,1))</f>
        <v>404.52284278475219</v>
      </c>
      <c r="CZ161" s="59">
        <f t="shared" si="150"/>
        <v>325.2594475455378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20.46633308855246</v>
      </c>
      <c r="DG161" s="21">
        <f>EXP(-LN(2)/25)*DG160+(1-EXP(-LN(2)/25))/(LN(2)/25)*Calculateur!DB161*Calculateur!DD161*VLOOKUP('Données projet'!$B$13,Paramètres!$A$1:$I$89,3,0)*0.475*44/12</f>
        <v>1.3695430363748422</v>
      </c>
      <c r="DH161" s="21">
        <f>EXP(-LN(2)/2)*DH160+(1-EXP(-LN(2)/2))/(LN(2)/2)*DB161*DE161*VLOOKUP('Données projet'!$B$13,Paramètres!$A$1:$I$89,3,0)*0.475*44/12</f>
        <v>5.149075343873434E-20</v>
      </c>
      <c r="DI161" s="22">
        <f t="shared" si="175"/>
        <v>21.835876124927303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266.99999999999983</v>
      </c>
      <c r="DP161" s="17">
        <f>DO161*VLOOKUP('Données projet'!$B$14,Paramètres!$A$1:$I$89,3,0)*VLOOKUP('Données projet'!$B$14,Paramètres!$A$1:$I$89,5,0)</f>
        <v>287.39879999999982</v>
      </c>
      <c r="DQ161" s="13">
        <f t="shared" si="176"/>
        <v>68.528206713592894</v>
      </c>
      <c r="DR161" s="20">
        <f t="shared" si="177"/>
        <v>619.90620335950723</v>
      </c>
      <c r="DS161" s="59">
        <f t="shared" si="125"/>
        <v>913.2395366928406</v>
      </c>
      <c r="DT161" s="59">
        <f ca="1">AVERAGE(OFFSET($DS$3,0,0,'Données projet'!$E$14+1,1))-AVERAGE(OFFSET($H$3,0,0,'Données projet'!$E$14+1,1))</f>
        <v>317.76403063971492</v>
      </c>
      <c r="DU161" s="59">
        <f t="shared" si="152"/>
        <v>310.10458233575025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10.161598745643559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10.161598745643559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735.00000000000011</v>
      </c>
      <c r="EK161" s="17">
        <f>EJ161*VLOOKUP('Données projet'!$B$15,Paramètres!$A$1:$I$89,3,0)*VLOOKUP('Données projet'!$B$15,Paramètres!$A$1:$I$89,5,0)</f>
        <v>343.98</v>
      </c>
      <c r="EL161" s="13">
        <f t="shared" si="179"/>
        <v>80.321681832084693</v>
      </c>
      <c r="EM161" s="20">
        <f t="shared" si="180"/>
        <v>738.9920958575475</v>
      </c>
      <c r="EN161" s="59">
        <f t="shared" si="128"/>
        <v>1032.3254291908809</v>
      </c>
      <c r="EO161" s="59">
        <f ca="1">AVERAGE(OFFSET($EN$3,0,0,'Données projet'!$E$15+1,1))-AVERAGE(OFFSET($H$3,0,0,'Données projet'!$E$15+1,1))</f>
        <v>342.49944586217674</v>
      </c>
      <c r="EP161" s="59">
        <f t="shared" si="154"/>
        <v>282.29766600872563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25.165575306404563</v>
      </c>
      <c r="EW161" s="21">
        <f>EXP(-LN(2)/25)*EW160+(1-EXP(-LN(2)/25))/(LN(2)/25)*Calculateur!ER161*Calculateur!ET161*VLOOKUP('Données projet'!$B$15,Paramètres!$A$1:$I$89,3,0)*0.475*44/12</f>
        <v>1.1525505033388261</v>
      </c>
      <c r="EX161" s="21">
        <f>EXP(-LN(2)/2)*EX160+(1-EXP(-LN(2)/2))/(LN(2)/2)*ER161*EU161*VLOOKUP('Données projet'!$B$15,Paramètres!$A$1:$I$89,3,0)*0.475*44/12</f>
        <v>4.4882981205676447E-21</v>
      </c>
      <c r="EY161" s="22">
        <f t="shared" si="181"/>
        <v>26.318125809743389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670.99999999999977</v>
      </c>
      <c r="FF161" s="17">
        <f>FE161*VLOOKUP('Données projet'!$B$16,Paramètres!$A$1:$I$89,3,0)*VLOOKUP('Données projet'!$B$16,Paramètres!$A$1:$I$89,5,0)</f>
        <v>314.02799999999991</v>
      </c>
      <c r="FG161" s="13">
        <f t="shared" si="182"/>
        <v>74.109403804428752</v>
      </c>
      <c r="FH161" s="20">
        <f t="shared" si="183"/>
        <v>676.00597829271317</v>
      </c>
      <c r="FI161" s="59">
        <f t="shared" si="131"/>
        <v>969.33931162604654</v>
      </c>
      <c r="FJ161" s="59">
        <f ca="1">AVERAGE(OFFSET($FI$3,0,0,'Données projet'!$E$16+1,1))-AVERAGE(OFFSET($H$3,0,0,'Données projet'!$E$16+1,1))</f>
        <v>304.29617570272939</v>
      </c>
      <c r="FK161" s="59">
        <f t="shared" si="156"/>
        <v>246.20695736161576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21.17972498547028</v>
      </c>
      <c r="FR161" s="21">
        <f>EXP(-LN(2)/25)*FR160+(1-EXP(-LN(2)/25))/(LN(2)/25)*Calculateur!FM161*Calculateur!FO161*VLOOKUP('Données projet'!$B$16,Paramètres!$A$1:$I$89,3,0)*0.475*44/12</f>
        <v>1.1768292153211708</v>
      </c>
      <c r="FS161" s="21">
        <f>EXP(-LN(2)/2)*FS160+(1-EXP(-LN(2)/2))/(LN(2)/2)*FM161*FP161*VLOOKUP('Données projet'!$B$16,Paramètres!$A$1:$I$89,3,0)*0.475*44/12</f>
        <v>2.1327304568910461E-19</v>
      </c>
      <c r="FT161" s="22">
        <f t="shared" si="184"/>
        <v>22.35655420079145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543.00000000000011</v>
      </c>
      <c r="GA161" s="17">
        <f>FZ161*VLOOKUP('Données projet'!$B$17,Paramètres!$A$1:$I$89,3,0)*VLOOKUP('Données projet'!$B$17,Paramètres!$A$1:$I$89,5,0)</f>
        <v>324.71400000000011</v>
      </c>
      <c r="GB161" s="13">
        <f t="shared" si="185"/>
        <v>76.333356682914101</v>
      </c>
      <c r="GC161" s="20">
        <f t="shared" si="186"/>
        <v>698.49081288940886</v>
      </c>
      <c r="GD161" s="59">
        <f t="shared" si="134"/>
        <v>991.82414622274223</v>
      </c>
      <c r="GE161" s="59">
        <f ca="1">AVERAGE(OFFSET($GD$3,0,0,'Données projet'!$E$17+1,1))-AVERAGE(OFFSET($H$3,0,0,'Données projet'!$E$17+1,1))</f>
        <v>333.16166938019586</v>
      </c>
      <c r="GF161" s="59">
        <f t="shared" si="158"/>
        <v>286.07945871455388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17.253513304796652</v>
      </c>
      <c r="GM161" s="21">
        <f>EXP(-LN(2)/25)*GM160+(1-EXP(-LN(2)/25))/(LN(2)/25)*Calculateur!GH161*Calculateur!GJ161*VLOOKUP('Données projet'!$B$17,Paramètres!$A$1:$I$89,3,0)*0.475*44/12</f>
        <v>0.93717490423005723</v>
      </c>
      <c r="GN161" s="21">
        <f>EXP(-LN(2)/2)*GN160+(1-EXP(-LN(2)/2))/(LN(2)/2)*GH161*GK161*VLOOKUP('Données projet'!$B$17,Paramètres!$A$1:$I$89,3,0)*0.475*44/12</f>
        <v>4.8174399827426064E-20</v>
      </c>
      <c r="GO161" s="21">
        <f t="shared" si="187"/>
        <v>18.19068820902671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477.9999999999996</v>
      </c>
      <c r="GV161" s="17">
        <f>GU161*VLOOKUP('Données projet'!$B$18,Paramètres!$A$1:$I$89,3,0)*VLOOKUP('Données projet'!$B$18,Paramètres!$A$1:$I$89,5,0)</f>
        <v>285.84399999999977</v>
      </c>
      <c r="GW161" s="13">
        <f t="shared" si="188"/>
        <v>68.200525419065656</v>
      </c>
      <c r="GX161" s="20">
        <f t="shared" si="189"/>
        <v>616.62754843820551</v>
      </c>
      <c r="GY161" s="59">
        <f t="shared" si="137"/>
        <v>909.96088177153888</v>
      </c>
      <c r="GZ161" s="59">
        <f ca="1">AVERAGE(OFFSET($GY$3,0,0,'Données projet'!$E$18+1,1))-AVERAGE(OFFSET($H$3,0,0,'Données projet'!$E$18+1,1))</f>
        <v>288.41846134875794</v>
      </c>
      <c r="HA161" s="59">
        <f t="shared" si="160"/>
        <v>248.93951719818972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15.32301279825956</v>
      </c>
      <c r="HH161" s="21">
        <f>EXP(-LN(2)/25)*HH160+(1-EXP(-LN(2)/25))/(LN(2)/25)*Calculateur!HC161*Calculateur!HE161*VLOOKUP('Données projet'!$B$18,Paramètres!$A$1:$I$89,3,0)*0.475*44/12</f>
        <v>0.80329277505433383</v>
      </c>
      <c r="HI161" s="21">
        <f>EXP(-LN(2)/2)*HI160+(1-EXP(-LN(2)/2))/(LN(2)/2)*HC161*HF161*VLOOKUP('Données projet'!$B$18,Paramètres!$A$1:$I$89,3,0)*0.475*44/12</f>
        <v>2.6381218953114525E-20</v>
      </c>
      <c r="HJ161" s="22">
        <f t="shared" si="190"/>
        <v>16.126305573313893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267</v>
      </c>
      <c r="O162" s="13">
        <f>N162*VLOOKUP('Données projet'!$B$9,Paramètres!$A$1:$I$89,3,0)*VLOOKUP('Données projet'!$B$9,Paramètres!$A$1:$I$89,5,0)</f>
        <v>241.58159999999998</v>
      </c>
      <c r="P162" s="13">
        <f t="shared" si="141"/>
        <v>58.779689232021951</v>
      </c>
      <c r="Q162" s="20">
        <f t="shared" si="162"/>
        <v>523.12924541243819</v>
      </c>
      <c r="R162" s="59">
        <f t="shared" si="109"/>
        <v>816.46257874577145</v>
      </c>
      <c r="S162" s="59">
        <f ca="1">AVERAGE(OFFSET($R$3,0,0,'Données projet'!$E$9+1,1))-AVERAGE(OFFSET($H$3,0,0,'Données projet'!$E$9+1,1))</f>
        <v>269.64423257646359</v>
      </c>
      <c r="T162" s="59">
        <f t="shared" si="142"/>
        <v>161.0819079811821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31.623232343347755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31.623232343347755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401</v>
      </c>
      <c r="AJ162" s="13">
        <f>AI162*VLOOKUP('Données projet'!$B$10,Paramètres!$A$1:$I$89,3,0)*VLOOKUP('Données projet'!$B$10,Paramètres!$A$1:$I$89,5,0)</f>
        <v>250.22399999999999</v>
      </c>
      <c r="AK162" s="13">
        <f t="shared" si="164"/>
        <v>60.633904580527918</v>
      </c>
      <c r="AL162" s="20">
        <f t="shared" si="165"/>
        <v>541.41085047775289</v>
      </c>
      <c r="AM162" s="59">
        <f t="shared" si="113"/>
        <v>834.74418381108626</v>
      </c>
      <c r="AN162" s="59">
        <f ca="1">AVERAGE(OFFSET($AM$3,0,0,'Données projet'!$E$10+1,1))-AVERAGE(OFFSET($H$3,0,0,'Données projet'!$E$10+1,1))</f>
        <v>269.77739619445515</v>
      </c>
      <c r="AO162" s="59">
        <f t="shared" si="144"/>
        <v>347.56964743629885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10.78005980117446</v>
      </c>
      <c r="AV162" s="21">
        <f>EXP(-LN(2)/25)*AV161+(1-EXP(-LN(2)/25))/(LN(2)/25)*Calculateur!AQ162*Calculateur!AS162*VLOOKUP('Données projet'!$B$10,Paramètres!$A$1:$I$89,3,0)*0.475*44/12</f>
        <v>2.5659863083525862</v>
      </c>
      <c r="AW162" s="21">
        <f>EXP(-LN(2)/2)*AW161+(1-EXP(-LN(2)/2))/(LN(2)/2)*AQ162*AT162*VLOOKUP('Données projet'!$B$10,Paramètres!$A$1:$I$89,3,0)*0.475*44/12</f>
        <v>9.5211181111206458E-22</v>
      </c>
      <c r="AX162" s="21">
        <f t="shared" si="166"/>
        <v>13.346046109527046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739.99999999999966</v>
      </c>
      <c r="BE162" s="13">
        <f>BD162*VLOOKUP('Données projet'!$B$11,Paramètres!$A$1:$I$89,3,0)*VLOOKUP('Données projet'!$B$11,Paramètres!$A$1:$I$89,5,0)</f>
        <v>413.65999999999985</v>
      </c>
      <c r="BF162" s="13">
        <f t="shared" si="167"/>
        <v>94.540585122244352</v>
      </c>
      <c r="BG162" s="20">
        <f t="shared" si="168"/>
        <v>885.11601908790863</v>
      </c>
      <c r="BH162" s="59">
        <f t="shared" si="116"/>
        <v>1178.4493524212419</v>
      </c>
      <c r="BI162" s="59">
        <f ca="1">AVERAGE(OFFSET($BH$3,0,0,'Données projet'!$E$11+1,1))-AVERAGE(OFFSET($H$3,0,0,'Données projet'!$E$11+1,1))</f>
        <v>490.96084572840579</v>
      </c>
      <c r="BJ162" s="59">
        <f t="shared" si="146"/>
        <v>597.91658789908263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17.384745904654491</v>
      </c>
      <c r="BQ162" s="21">
        <f>EXP(-LN(2)/25)*BQ161+(1-EXP(-LN(2)/25))/(LN(2)/25)*Calculateur!BL162*Calculateur!BN162*VLOOKUP('Données projet'!$B$11,Paramètres!$A$1:$I$89,3,0)*0.475*44/12</f>
        <v>1.6161259047296028</v>
      </c>
      <c r="BR162" s="21">
        <f>EXP(-LN(2)/2)*BR161+(1-EXP(-LN(2)/2))/(LN(2)/2)*BL162*BO162*VLOOKUP('Données projet'!$B$11,Paramètres!$A$1:$I$89,3,0)*0.475*44/12</f>
        <v>3.260101368048534E-20</v>
      </c>
      <c r="BS162" s="22">
        <f t="shared" si="169"/>
        <v>19.000871809384094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1062.9999999999995</v>
      </c>
      <c r="BZ162" s="13">
        <f>BY162*VLOOKUP('Données projet'!$B$12,Paramètres!$A$1:$I$89,3,0)*VLOOKUP('Données projet'!$B$12,Paramètres!$A$1:$I$89,5,0)</f>
        <v>483.66499999999979</v>
      </c>
      <c r="CA162" s="13">
        <f t="shared" si="170"/>
        <v>108.54647574863124</v>
      </c>
      <c r="CB162" s="20">
        <f t="shared" si="171"/>
        <v>1031.4349869288658</v>
      </c>
      <c r="CC162" s="59">
        <f t="shared" si="119"/>
        <v>1324.768320262199</v>
      </c>
      <c r="CD162" s="59">
        <f ca="1">AVERAGE(OFFSET($CC$3,0,0,'Données projet'!$E$12+1,1))-AVERAGE(OFFSET($H$3,0,0,'Données projet'!$E$12+1,1))</f>
        <v>516.24288578650703</v>
      </c>
      <c r="CE162" s="59">
        <f t="shared" si="148"/>
        <v>423.99471649102406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25.167939358530703</v>
      </c>
      <c r="CL162" s="21">
        <f>EXP(-LN(2)/25)*CL161+(1-EXP(-LN(2)/25))/(LN(2)/25)*Calculateur!CG162*Calculateur!CI162*VLOOKUP('Données projet'!$B$12,Paramètres!$A$1:$I$89,3,0)*0.475*44/12</f>
        <v>2.3822827319571651</v>
      </c>
      <c r="CM162" s="21">
        <f>EXP(-LN(2)/2)*CM161+(1-EXP(-LN(2)/2))/(LN(2)/2)*CG162*CJ162*VLOOKUP('Données projet'!$B$12,Paramètres!$A$1:$I$89,3,0)*0.475*44/12</f>
        <v>5.4545289659676263E-22</v>
      </c>
      <c r="CN162" s="22">
        <f t="shared" si="172"/>
        <v>27.550222090487868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856.99999999999955</v>
      </c>
      <c r="CU162" s="17">
        <f>CT162*VLOOKUP('Données projet'!$B$13,Paramètres!$A$1:$I$89,3,0)*VLOOKUP('Données projet'!$B$13,Paramètres!$A$1:$I$89,5,0)</f>
        <v>389.93499999999977</v>
      </c>
      <c r="CV162" s="13">
        <f t="shared" si="173"/>
        <v>89.733124312965614</v>
      </c>
      <c r="CW162" s="20">
        <f t="shared" si="174"/>
        <v>835.42198317841473</v>
      </c>
      <c r="CX162" s="59">
        <f t="shared" si="122"/>
        <v>1128.7553165117481</v>
      </c>
      <c r="CY162" s="59">
        <f ca="1">AVERAGE(OFFSET($CX$3,0,0,'Données projet'!$E$13+1,1))-AVERAGE(OFFSET($H$3,0,0,'Données projet'!$E$13+1,1))</f>
        <v>404.52284278475219</v>
      </c>
      <c r="CZ162" s="59">
        <f t="shared" si="150"/>
        <v>325.2594475455378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20.065000779916513</v>
      </c>
      <c r="DG162" s="21">
        <f>EXP(-LN(2)/25)*DG161+(1-EXP(-LN(2)/25))/(LN(2)/25)*Calculateur!DB162*Calculateur!DD162*VLOOKUP('Données projet'!$B$13,Paramètres!$A$1:$I$89,3,0)*0.475*44/12</f>
        <v>1.3320928100240339</v>
      </c>
      <c r="DH162" s="21">
        <f>EXP(-LN(2)/2)*DH161+(1-EXP(-LN(2)/2))/(LN(2)/2)*DB162*DE162*VLOOKUP('Données projet'!$B$13,Paramètres!$A$1:$I$89,3,0)*0.475*44/12</f>
        <v>3.6409460924933592E-20</v>
      </c>
      <c r="DI162" s="22">
        <f t="shared" si="175"/>
        <v>21.397093589940546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266.99999999999983</v>
      </c>
      <c r="DP162" s="17">
        <f>DO162*VLOOKUP('Données projet'!$B$14,Paramètres!$A$1:$I$89,3,0)*VLOOKUP('Données projet'!$B$14,Paramètres!$A$1:$I$89,5,0)</f>
        <v>287.39879999999982</v>
      </c>
      <c r="DQ162" s="13">
        <f t="shared" si="176"/>
        <v>68.528206713592894</v>
      </c>
      <c r="DR162" s="20">
        <f t="shared" si="177"/>
        <v>619.90620335950723</v>
      </c>
      <c r="DS162" s="59">
        <f t="shared" si="125"/>
        <v>913.2395366928406</v>
      </c>
      <c r="DT162" s="59">
        <f ca="1">AVERAGE(OFFSET($DS$3,0,0,'Données projet'!$E$14+1,1))-AVERAGE(OFFSET($H$3,0,0,'Données projet'!$E$14+1,1))</f>
        <v>317.76403063971492</v>
      </c>
      <c r="DU162" s="59">
        <f t="shared" si="152"/>
        <v>310.10458233575025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9.962335992204725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9.962335992204725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735.00000000000011</v>
      </c>
      <c r="EK162" s="17">
        <f>EJ162*VLOOKUP('Données projet'!$B$15,Paramètres!$A$1:$I$89,3,0)*VLOOKUP('Données projet'!$B$15,Paramètres!$A$1:$I$89,5,0)</f>
        <v>343.98</v>
      </c>
      <c r="EL162" s="13">
        <f t="shared" si="179"/>
        <v>80.321681832084693</v>
      </c>
      <c r="EM162" s="20">
        <f t="shared" si="180"/>
        <v>738.9920958575475</v>
      </c>
      <c r="EN162" s="59">
        <f t="shared" si="128"/>
        <v>1032.3254291908809</v>
      </c>
      <c r="EO162" s="59">
        <f ca="1">AVERAGE(OFFSET($EN$3,0,0,'Données projet'!$E$15+1,1))-AVERAGE(OFFSET($H$3,0,0,'Données projet'!$E$15+1,1))</f>
        <v>342.49944586217674</v>
      </c>
      <c r="EP162" s="59">
        <f t="shared" si="154"/>
        <v>282.29766600872563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24.672093724131269</v>
      </c>
      <c r="EW162" s="21">
        <f>EXP(-LN(2)/25)*EW161+(1-EXP(-LN(2)/25))/(LN(2)/25)*Calculateur!ER162*Calculateur!ET162*VLOOKUP('Données projet'!$B$15,Paramètres!$A$1:$I$89,3,0)*0.475*44/12</f>
        <v>1.1210339492150292</v>
      </c>
      <c r="EX162" s="21">
        <f>EXP(-LN(2)/2)*EX161+(1-EXP(-LN(2)/2))/(LN(2)/2)*ER162*EU162*VLOOKUP('Données projet'!$B$15,Paramètres!$A$1:$I$89,3,0)*0.475*44/12</f>
        <v>3.173706037040218E-21</v>
      </c>
      <c r="EY162" s="22">
        <f t="shared" si="181"/>
        <v>25.793127673346298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670.99999999999977</v>
      </c>
      <c r="FF162" s="17">
        <f>FE162*VLOOKUP('Données projet'!$B$16,Paramètres!$A$1:$I$89,3,0)*VLOOKUP('Données projet'!$B$16,Paramètres!$A$1:$I$89,5,0)</f>
        <v>314.02799999999991</v>
      </c>
      <c r="FG162" s="13">
        <f t="shared" si="182"/>
        <v>74.109403804428752</v>
      </c>
      <c r="FH162" s="20">
        <f t="shared" si="183"/>
        <v>676.00597829271317</v>
      </c>
      <c r="FI162" s="59">
        <f t="shared" si="131"/>
        <v>969.33931162604654</v>
      </c>
      <c r="FJ162" s="59">
        <f ca="1">AVERAGE(OFFSET($FI$3,0,0,'Données projet'!$E$16+1,1))-AVERAGE(OFFSET($H$3,0,0,'Données projet'!$E$16+1,1))</f>
        <v>304.29617570272939</v>
      </c>
      <c r="FK162" s="59">
        <f t="shared" si="156"/>
        <v>246.20695736161576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20.764403496861867</v>
      </c>
      <c r="FR162" s="21">
        <f>EXP(-LN(2)/25)*FR161+(1-EXP(-LN(2)/25))/(LN(2)/25)*Calculateur!FM162*Calculateur!FO162*VLOOKUP('Données projet'!$B$16,Paramètres!$A$1:$I$89,3,0)*0.475*44/12</f>
        <v>1.1446487585414546</v>
      </c>
      <c r="FS162" s="21">
        <f>EXP(-LN(2)/2)*FS161+(1-EXP(-LN(2)/2))/(LN(2)/2)*FM162*FP162*VLOOKUP('Données projet'!$B$16,Paramètres!$A$1:$I$89,3,0)*0.475*44/12</f>
        <v>1.5080681685107426E-19</v>
      </c>
      <c r="FT162" s="22">
        <f t="shared" si="184"/>
        <v>21.909052255403321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543.00000000000011</v>
      </c>
      <c r="GA162" s="17">
        <f>FZ162*VLOOKUP('Données projet'!$B$17,Paramètres!$A$1:$I$89,3,0)*VLOOKUP('Données projet'!$B$17,Paramètres!$A$1:$I$89,5,0)</f>
        <v>324.71400000000011</v>
      </c>
      <c r="GB162" s="13">
        <f t="shared" si="185"/>
        <v>76.333356682914101</v>
      </c>
      <c r="GC162" s="20">
        <f t="shared" si="186"/>
        <v>698.49081288940886</v>
      </c>
      <c r="GD162" s="59">
        <f t="shared" si="134"/>
        <v>991.82414622274223</v>
      </c>
      <c r="GE162" s="59">
        <f ca="1">AVERAGE(OFFSET($GD$3,0,0,'Données projet'!$E$17+1,1))-AVERAGE(OFFSET($H$3,0,0,'Données projet'!$E$17+1,1))</f>
        <v>333.16166938019586</v>
      </c>
      <c r="GF162" s="59">
        <f t="shared" si="158"/>
        <v>286.07945871455388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16.915182432493587</v>
      </c>
      <c r="GM162" s="21">
        <f>EXP(-LN(2)/25)*GM161+(1-EXP(-LN(2)/25))/(LN(2)/25)*Calculateur!GH162*Calculateur!GJ162*VLOOKUP('Données projet'!$B$17,Paramètres!$A$1:$I$89,3,0)*0.475*44/12</f>
        <v>0.91154780719000006</v>
      </c>
      <c r="GN162" s="21">
        <f>EXP(-LN(2)/2)*GN161+(1-EXP(-LN(2)/2))/(LN(2)/2)*GH162*GK162*VLOOKUP('Données projet'!$B$17,Paramètres!$A$1:$I$89,3,0)*0.475*44/12</f>
        <v>3.4064444797565014E-20</v>
      </c>
      <c r="GO162" s="21">
        <f t="shared" si="187"/>
        <v>17.826730239683588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477.9999999999996</v>
      </c>
      <c r="GV162" s="17">
        <f>GU162*VLOOKUP('Données projet'!$B$18,Paramètres!$A$1:$I$89,3,0)*VLOOKUP('Données projet'!$B$18,Paramètres!$A$1:$I$89,5,0)</f>
        <v>285.84399999999977</v>
      </c>
      <c r="GW162" s="13">
        <f t="shared" si="188"/>
        <v>68.200525419065656</v>
      </c>
      <c r="GX162" s="20">
        <f t="shared" si="189"/>
        <v>616.62754843820551</v>
      </c>
      <c r="GY162" s="59">
        <f t="shared" si="137"/>
        <v>909.96088177153888</v>
      </c>
      <c r="GZ162" s="59">
        <f ca="1">AVERAGE(OFFSET($GY$3,0,0,'Données projet'!$E$18+1,1))-AVERAGE(OFFSET($H$3,0,0,'Données projet'!$E$18+1,1))</f>
        <v>288.41846134875794</v>
      </c>
      <c r="HA162" s="59">
        <f t="shared" si="160"/>
        <v>248.93951719818972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15.022537863400645</v>
      </c>
      <c r="HH162" s="21">
        <f>EXP(-LN(2)/25)*HH161+(1-EXP(-LN(2)/25))/(LN(2)/25)*Calculateur!HC162*Calculateur!HE162*VLOOKUP('Données projet'!$B$18,Paramètres!$A$1:$I$89,3,0)*0.475*44/12</f>
        <v>0.78132669187714199</v>
      </c>
      <c r="HI162" s="21">
        <f>EXP(-LN(2)/2)*HI161+(1-EXP(-LN(2)/2))/(LN(2)/2)*HC162*HF162*VLOOKUP('Données projet'!$B$18,Paramètres!$A$1:$I$89,3,0)*0.475*44/12</f>
        <v>1.8654338817714354E-20</v>
      </c>
      <c r="HJ162" s="22">
        <f t="shared" si="190"/>
        <v>15.803864555277787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267</v>
      </c>
      <c r="O163" s="13">
        <f>N163*VLOOKUP('Données projet'!$B$9,Paramètres!$A$1:$I$89,3,0)*VLOOKUP('Données projet'!$B$9,Paramètres!$A$1:$I$89,5,0)</f>
        <v>241.58159999999998</v>
      </c>
      <c r="P163" s="13">
        <f t="shared" si="141"/>
        <v>58.779689232021951</v>
      </c>
      <c r="Q163" s="20">
        <f t="shared" si="162"/>
        <v>523.12924541243819</v>
      </c>
      <c r="R163" s="59">
        <f t="shared" si="109"/>
        <v>816.46257874577145</v>
      </c>
      <c r="S163" s="59">
        <f ca="1">AVERAGE(OFFSET($R$3,0,0,'Données projet'!$E$9+1,1))-AVERAGE(OFFSET($H$3,0,0,'Données projet'!$E$9+1,1))</f>
        <v>269.64423257646359</v>
      </c>
      <c r="T163" s="59">
        <f t="shared" si="142"/>
        <v>161.0819079811821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31.003120045361879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31.003120045361879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401</v>
      </c>
      <c r="AJ163" s="13">
        <f>AI163*VLOOKUP('Données projet'!$B$10,Paramètres!$A$1:$I$89,3,0)*VLOOKUP('Données projet'!$B$10,Paramètres!$A$1:$I$89,5,0)</f>
        <v>250.22399999999999</v>
      </c>
      <c r="AK163" s="13">
        <f t="shared" si="164"/>
        <v>60.633904580527918</v>
      </c>
      <c r="AL163" s="20">
        <f t="shared" si="165"/>
        <v>541.41085047775289</v>
      </c>
      <c r="AM163" s="59">
        <f t="shared" si="113"/>
        <v>834.74418381108626</v>
      </c>
      <c r="AN163" s="59">
        <f ca="1">AVERAGE(OFFSET($AM$3,0,0,'Données projet'!$E$10+1,1))-AVERAGE(OFFSET($H$3,0,0,'Données projet'!$E$10+1,1))</f>
        <v>269.77739619445515</v>
      </c>
      <c r="AO163" s="59">
        <f t="shared" si="144"/>
        <v>347.56964743629885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10.568669403660662</v>
      </c>
      <c r="AV163" s="21">
        <f>EXP(-LN(2)/25)*AV162+(1-EXP(-LN(2)/25))/(LN(2)/25)*Calculateur!AQ163*Calculateur!AS163*VLOOKUP('Données projet'!$B$10,Paramètres!$A$1:$I$89,3,0)*0.475*44/12</f>
        <v>2.4958192778113295</v>
      </c>
      <c r="AW163" s="21">
        <f>EXP(-LN(2)/2)*AW162+(1-EXP(-LN(2)/2))/(LN(2)/2)*AQ163*AT163*VLOOKUP('Données projet'!$B$10,Paramètres!$A$1:$I$89,3,0)*0.475*44/12</f>
        <v>6.7324471808514613E-22</v>
      </c>
      <c r="AX163" s="21">
        <f t="shared" si="166"/>
        <v>13.064488681471992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739.99999999999966</v>
      </c>
      <c r="BE163" s="13">
        <f>BD163*VLOOKUP('Données projet'!$B$11,Paramètres!$A$1:$I$89,3,0)*VLOOKUP('Données projet'!$B$11,Paramètres!$A$1:$I$89,5,0)</f>
        <v>413.65999999999985</v>
      </c>
      <c r="BF163" s="13">
        <f t="shared" si="167"/>
        <v>94.540585122244352</v>
      </c>
      <c r="BG163" s="20">
        <f t="shared" si="168"/>
        <v>885.11601908790863</v>
      </c>
      <c r="BH163" s="59">
        <f t="shared" si="116"/>
        <v>1178.4493524212419</v>
      </c>
      <c r="BI163" s="59">
        <f ca="1">AVERAGE(OFFSET($BH$3,0,0,'Données projet'!$E$11+1,1))-AVERAGE(OFFSET($H$3,0,0,'Données projet'!$E$11+1,1))</f>
        <v>490.96084572840579</v>
      </c>
      <c r="BJ163" s="59">
        <f t="shared" si="146"/>
        <v>597.91658789908263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17.043841641112195</v>
      </c>
      <c r="BQ163" s="21">
        <f>EXP(-LN(2)/25)*BQ162+(1-EXP(-LN(2)/25))/(LN(2)/25)*Calculateur!BL163*Calculateur!BN163*VLOOKUP('Données projet'!$B$11,Paramètres!$A$1:$I$89,3,0)*0.475*44/12</f>
        <v>1.5719328568764042</v>
      </c>
      <c r="BR163" s="21">
        <f>EXP(-LN(2)/2)*BR162+(1-EXP(-LN(2)/2))/(LN(2)/2)*BL163*BO163*VLOOKUP('Données projet'!$B$11,Paramètres!$A$1:$I$89,3,0)*0.475*44/12</f>
        <v>2.305239784702659E-20</v>
      </c>
      <c r="BS163" s="22">
        <f t="shared" si="169"/>
        <v>18.6157744979886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1062.9999999999995</v>
      </c>
      <c r="BZ163" s="13">
        <f>BY163*VLOOKUP('Données projet'!$B$12,Paramètres!$A$1:$I$89,3,0)*VLOOKUP('Données projet'!$B$12,Paramètres!$A$1:$I$89,5,0)</f>
        <v>483.66499999999979</v>
      </c>
      <c r="CA163" s="13">
        <f t="shared" si="170"/>
        <v>108.54647574863124</v>
      </c>
      <c r="CB163" s="20">
        <f t="shared" si="171"/>
        <v>1031.4349869288658</v>
      </c>
      <c r="CC163" s="59">
        <f t="shared" si="119"/>
        <v>1324.768320262199</v>
      </c>
      <c r="CD163" s="59">
        <f ca="1">AVERAGE(OFFSET($CC$3,0,0,'Données projet'!$E$12+1,1))-AVERAGE(OFFSET($H$3,0,0,'Données projet'!$E$12+1,1))</f>
        <v>516.24288578650703</v>
      </c>
      <c r="CE163" s="59">
        <f t="shared" si="148"/>
        <v>423.99471649102406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24.674411418637145</v>
      </c>
      <c r="CL163" s="21">
        <f>EXP(-LN(2)/25)*CL162+(1-EXP(-LN(2)/25))/(LN(2)/25)*Calculateur!CG163*Calculateur!CI163*VLOOKUP('Données projet'!$B$12,Paramètres!$A$1:$I$89,3,0)*0.475*44/12</f>
        <v>2.3171390853729923</v>
      </c>
      <c r="CM163" s="21">
        <f>EXP(-LN(2)/2)*CM162+(1-EXP(-LN(2)/2))/(LN(2)/2)*CG163*CJ163*VLOOKUP('Données projet'!$B$12,Paramètres!$A$1:$I$89,3,0)*0.475*44/12</f>
        <v>3.8569344200141557E-22</v>
      </c>
      <c r="CN163" s="22">
        <f t="shared" si="172"/>
        <v>26.991550504010139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856.99999999999955</v>
      </c>
      <c r="CU163" s="17">
        <f>CT163*VLOOKUP('Données projet'!$B$13,Paramètres!$A$1:$I$89,3,0)*VLOOKUP('Données projet'!$B$13,Paramètres!$A$1:$I$89,5,0)</f>
        <v>389.93499999999977</v>
      </c>
      <c r="CV163" s="13">
        <f t="shared" si="173"/>
        <v>89.733124312965614</v>
      </c>
      <c r="CW163" s="20">
        <f t="shared" si="174"/>
        <v>835.42198317841473</v>
      </c>
      <c r="CX163" s="59">
        <f t="shared" si="122"/>
        <v>1128.7553165117481</v>
      </c>
      <c r="CY163" s="59">
        <f ca="1">AVERAGE(OFFSET($CX$3,0,0,'Données projet'!$E$13+1,1))-AVERAGE(OFFSET($H$3,0,0,'Données projet'!$E$13+1,1))</f>
        <v>404.52284278475219</v>
      </c>
      <c r="CZ163" s="59">
        <f t="shared" si="150"/>
        <v>325.2594475455378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19.671538353064381</v>
      </c>
      <c r="DG163" s="21">
        <f>EXP(-LN(2)/25)*DG162+(1-EXP(-LN(2)/25))/(LN(2)/25)*Calculateur!DB163*Calculateur!DD163*VLOOKUP('Données projet'!$B$13,Paramètres!$A$1:$I$89,3,0)*0.475*44/12</f>
        <v>1.2956666620822104</v>
      </c>
      <c r="DH163" s="21">
        <f>EXP(-LN(2)/2)*DH162+(1-EXP(-LN(2)/2))/(LN(2)/2)*DB163*DE163*VLOOKUP('Données projet'!$B$13,Paramètres!$A$1:$I$89,3,0)*0.475*44/12</f>
        <v>2.574537671936717E-20</v>
      </c>
      <c r="DI163" s="22">
        <f t="shared" si="175"/>
        <v>20.967205015146593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266.99999999999983</v>
      </c>
      <c r="DP163" s="17">
        <f>DO163*VLOOKUP('Données projet'!$B$14,Paramètres!$A$1:$I$89,3,0)*VLOOKUP('Données projet'!$B$14,Paramètres!$A$1:$I$89,5,0)</f>
        <v>287.39879999999982</v>
      </c>
      <c r="DQ163" s="13">
        <f t="shared" si="176"/>
        <v>68.528206713592894</v>
      </c>
      <c r="DR163" s="20">
        <f t="shared" si="177"/>
        <v>619.90620335950723</v>
      </c>
      <c r="DS163" s="59">
        <f t="shared" si="125"/>
        <v>913.2395366928406</v>
      </c>
      <c r="DT163" s="59">
        <f ca="1">AVERAGE(OFFSET($DS$3,0,0,'Données projet'!$E$14+1,1))-AVERAGE(OFFSET($H$3,0,0,'Données projet'!$E$14+1,1))</f>
        <v>317.76403063971492</v>
      </c>
      <c r="DU163" s="59">
        <f t="shared" si="152"/>
        <v>310.10458233575025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9.7669806598225488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9.7669806598225488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735.00000000000011</v>
      </c>
      <c r="EK163" s="17">
        <f>EJ163*VLOOKUP('Données projet'!$B$15,Paramètres!$A$1:$I$89,3,0)*VLOOKUP('Données projet'!$B$15,Paramètres!$A$1:$I$89,5,0)</f>
        <v>343.98</v>
      </c>
      <c r="EL163" s="13">
        <f t="shared" si="179"/>
        <v>80.321681832084693</v>
      </c>
      <c r="EM163" s="20">
        <f t="shared" si="180"/>
        <v>738.9920958575475</v>
      </c>
      <c r="EN163" s="59">
        <f t="shared" si="128"/>
        <v>1032.3254291908809</v>
      </c>
      <c r="EO163" s="59">
        <f ca="1">AVERAGE(OFFSET($EN$3,0,0,'Données projet'!$E$15+1,1))-AVERAGE(OFFSET($H$3,0,0,'Données projet'!$E$15+1,1))</f>
        <v>342.49944586217674</v>
      </c>
      <c r="EP163" s="59">
        <f t="shared" si="154"/>
        <v>282.29766600872563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24.188289014692312</v>
      </c>
      <c r="EW163" s="21">
        <f>EXP(-LN(2)/25)*EW162+(1-EXP(-LN(2)/25))/(LN(2)/25)*Calculateur!ER163*Calculateur!ET163*VLOOKUP('Données projet'!$B$15,Paramètres!$A$1:$I$89,3,0)*0.475*44/12</f>
        <v>1.090379216921131</v>
      </c>
      <c r="EX163" s="21">
        <f>EXP(-LN(2)/2)*EX162+(1-EXP(-LN(2)/2))/(LN(2)/2)*ER163*EU163*VLOOKUP('Données projet'!$B$15,Paramètres!$A$1:$I$89,3,0)*0.475*44/12</f>
        <v>2.2441490602838223E-21</v>
      </c>
      <c r="EY163" s="22">
        <f t="shared" si="181"/>
        <v>25.278668231613445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670.99999999999977</v>
      </c>
      <c r="FF163" s="17">
        <f>FE163*VLOOKUP('Données projet'!$B$16,Paramètres!$A$1:$I$89,3,0)*VLOOKUP('Données projet'!$B$16,Paramètres!$A$1:$I$89,5,0)</f>
        <v>314.02799999999991</v>
      </c>
      <c r="FG163" s="13">
        <f t="shared" si="182"/>
        <v>74.109403804428752</v>
      </c>
      <c r="FH163" s="20">
        <f t="shared" si="183"/>
        <v>676.00597829271317</v>
      </c>
      <c r="FI163" s="59">
        <f t="shared" si="131"/>
        <v>969.33931162604654</v>
      </c>
      <c r="FJ163" s="59">
        <f ca="1">AVERAGE(OFFSET($FI$3,0,0,'Données projet'!$E$16+1,1))-AVERAGE(OFFSET($H$3,0,0,'Données projet'!$E$16+1,1))</f>
        <v>304.29617570272939</v>
      </c>
      <c r="FK163" s="59">
        <f t="shared" si="156"/>
        <v>246.20695736161576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20.357226209323969</v>
      </c>
      <c r="FR163" s="21">
        <f>EXP(-LN(2)/25)*FR162+(1-EXP(-LN(2)/25))/(LN(2)/25)*Calculateur!FM163*Calculateur!FO163*VLOOKUP('Données projet'!$B$16,Paramètres!$A$1:$I$89,3,0)*0.475*44/12</f>
        <v>1.1133482780446764</v>
      </c>
      <c r="FS163" s="21">
        <f>EXP(-LN(2)/2)*FS162+(1-EXP(-LN(2)/2))/(LN(2)/2)*FM163*FP163*VLOOKUP('Données projet'!$B$16,Paramètres!$A$1:$I$89,3,0)*0.475*44/12</f>
        <v>1.0663652284455233E-19</v>
      </c>
      <c r="FT163" s="22">
        <f t="shared" si="184"/>
        <v>21.470574487368644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543.00000000000011</v>
      </c>
      <c r="GA163" s="17">
        <f>FZ163*VLOOKUP('Données projet'!$B$17,Paramètres!$A$1:$I$89,3,0)*VLOOKUP('Données projet'!$B$17,Paramètres!$A$1:$I$89,5,0)</f>
        <v>324.71400000000011</v>
      </c>
      <c r="GB163" s="13">
        <f t="shared" si="185"/>
        <v>76.333356682914101</v>
      </c>
      <c r="GC163" s="20">
        <f t="shared" si="186"/>
        <v>698.49081288940886</v>
      </c>
      <c r="GD163" s="59">
        <f t="shared" si="134"/>
        <v>991.82414622274223</v>
      </c>
      <c r="GE163" s="59">
        <f ca="1">AVERAGE(OFFSET($GD$3,0,0,'Données projet'!$E$17+1,1))-AVERAGE(OFFSET($H$3,0,0,'Données projet'!$E$17+1,1))</f>
        <v>333.16166938019586</v>
      </c>
      <c r="GF163" s="59">
        <f t="shared" si="158"/>
        <v>286.07945871455388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16.583486022234929</v>
      </c>
      <c r="GM163" s="21">
        <f>EXP(-LN(2)/25)*GM162+(1-EXP(-LN(2)/25))/(LN(2)/25)*Calculateur!GH163*Calculateur!GJ163*VLOOKUP('Données projet'!$B$17,Paramètres!$A$1:$I$89,3,0)*0.475*44/12</f>
        <v>0.88662148446617373</v>
      </c>
      <c r="GN163" s="21">
        <f>EXP(-LN(2)/2)*GN162+(1-EXP(-LN(2)/2))/(LN(2)/2)*GH163*GK163*VLOOKUP('Données projet'!$B$17,Paramètres!$A$1:$I$89,3,0)*0.475*44/12</f>
        <v>2.4087199913713032E-20</v>
      </c>
      <c r="GO163" s="21">
        <f t="shared" si="187"/>
        <v>17.470107506701105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477.9999999999996</v>
      </c>
      <c r="GV163" s="17">
        <f>GU163*VLOOKUP('Données projet'!$B$18,Paramètres!$A$1:$I$89,3,0)*VLOOKUP('Données projet'!$B$18,Paramètres!$A$1:$I$89,5,0)</f>
        <v>285.84399999999977</v>
      </c>
      <c r="GW163" s="13">
        <f t="shared" si="188"/>
        <v>68.200525419065656</v>
      </c>
      <c r="GX163" s="20">
        <f t="shared" si="189"/>
        <v>616.62754843820551</v>
      </c>
      <c r="GY163" s="59">
        <f t="shared" si="137"/>
        <v>909.96088177153888</v>
      </c>
      <c r="GZ163" s="59">
        <f ca="1">AVERAGE(OFFSET($GY$3,0,0,'Données projet'!$E$18+1,1))-AVERAGE(OFFSET($H$3,0,0,'Données projet'!$E$18+1,1))</f>
        <v>288.41846134875794</v>
      </c>
      <c r="HA163" s="59">
        <f t="shared" si="160"/>
        <v>248.93951719818972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14.727955058742699</v>
      </c>
      <c r="HH163" s="21">
        <f>EXP(-LN(2)/25)*HH162+(1-EXP(-LN(2)/25))/(LN(2)/25)*Calculateur!HC163*Calculateur!HE163*VLOOKUP('Données projet'!$B$18,Paramètres!$A$1:$I$89,3,0)*0.475*44/12</f>
        <v>0.75996127239957656</v>
      </c>
      <c r="HI163" s="21">
        <f>EXP(-LN(2)/2)*HI162+(1-EXP(-LN(2)/2))/(LN(2)/2)*HC163*HF163*VLOOKUP('Données projet'!$B$18,Paramètres!$A$1:$I$89,3,0)*0.475*44/12</f>
        <v>1.3190609476557264E-20</v>
      </c>
      <c r="HJ163" s="22">
        <f t="shared" si="190"/>
        <v>15.487916331142277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267</v>
      </c>
      <c r="O164" s="13">
        <f>N164*VLOOKUP('Données projet'!$B$9,Paramètres!$A$1:$I$89,3,0)*VLOOKUP('Données projet'!$B$9,Paramètres!$A$1:$I$89,5,0)</f>
        <v>241.58159999999998</v>
      </c>
      <c r="P164" s="13">
        <f t="shared" si="141"/>
        <v>58.779689232021951</v>
      </c>
      <c r="Q164" s="20">
        <f t="shared" si="162"/>
        <v>523.12924541243819</v>
      </c>
      <c r="R164" s="59">
        <f t="shared" si="109"/>
        <v>816.46257874577145</v>
      </c>
      <c r="S164" s="59">
        <f ca="1">AVERAGE(OFFSET($R$3,0,0,'Données projet'!$E$9+1,1))-AVERAGE(OFFSET($H$3,0,0,'Données projet'!$E$9+1,1))</f>
        <v>269.64423257646359</v>
      </c>
      <c r="T164" s="59">
        <f t="shared" si="142"/>
        <v>161.0819079811821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30.395167771308348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30.395167771308348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401</v>
      </c>
      <c r="AJ164" s="13">
        <f>AI164*VLOOKUP('Données projet'!$B$10,Paramètres!$A$1:$I$89,3,0)*VLOOKUP('Données projet'!$B$10,Paramètres!$A$1:$I$89,5,0)</f>
        <v>250.22399999999999</v>
      </c>
      <c r="AK164" s="13">
        <f t="shared" si="164"/>
        <v>60.633904580527918</v>
      </c>
      <c r="AL164" s="20">
        <f t="shared" si="165"/>
        <v>541.41085047775289</v>
      </c>
      <c r="AM164" s="59">
        <f t="shared" si="113"/>
        <v>834.74418381108626</v>
      </c>
      <c r="AN164" s="59">
        <f ca="1">AVERAGE(OFFSET($AM$3,0,0,'Données projet'!$E$10+1,1))-AVERAGE(OFFSET($H$3,0,0,'Données projet'!$E$10+1,1))</f>
        <v>269.77739619445515</v>
      </c>
      <c r="AO164" s="59">
        <f t="shared" si="144"/>
        <v>347.56964743629885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10.361424242906699</v>
      </c>
      <c r="AV164" s="21">
        <f>EXP(-LN(2)/25)*AV163+(1-EXP(-LN(2)/25))/(LN(2)/25)*Calculateur!AQ164*Calculateur!AS164*VLOOKUP('Données projet'!$B$10,Paramètres!$A$1:$I$89,3,0)*0.475*44/12</f>
        <v>2.427570968410147</v>
      </c>
      <c r="AW164" s="21">
        <f>EXP(-LN(2)/2)*AW163+(1-EXP(-LN(2)/2))/(LN(2)/2)*AQ164*AT164*VLOOKUP('Données projet'!$B$10,Paramètres!$A$1:$I$89,3,0)*0.475*44/12</f>
        <v>4.7605590555603229E-22</v>
      </c>
      <c r="AX164" s="21">
        <f t="shared" si="166"/>
        <v>12.788995211316845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739.99999999999966</v>
      </c>
      <c r="BE164" s="13">
        <f>BD164*VLOOKUP('Données projet'!$B$11,Paramètres!$A$1:$I$89,3,0)*VLOOKUP('Données projet'!$B$11,Paramètres!$A$1:$I$89,5,0)</f>
        <v>413.65999999999985</v>
      </c>
      <c r="BF164" s="13">
        <f t="shared" si="167"/>
        <v>94.540585122244352</v>
      </c>
      <c r="BG164" s="20">
        <f t="shared" si="168"/>
        <v>885.11601908790863</v>
      </c>
      <c r="BH164" s="59">
        <f t="shared" si="116"/>
        <v>1178.4493524212419</v>
      </c>
      <c r="BI164" s="59">
        <f ca="1">AVERAGE(OFFSET($BH$3,0,0,'Données projet'!$E$11+1,1))-AVERAGE(OFFSET($H$3,0,0,'Données projet'!$E$11+1,1))</f>
        <v>490.96084572840579</v>
      </c>
      <c r="BJ164" s="59">
        <f t="shared" si="146"/>
        <v>597.91658789908263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16.709622302246895</v>
      </c>
      <c r="BQ164" s="21">
        <f>EXP(-LN(2)/25)*BQ163+(1-EXP(-LN(2)/25))/(LN(2)/25)*Calculateur!BL164*Calculateur!BN164*VLOOKUP('Données projet'!$B$11,Paramètres!$A$1:$I$89,3,0)*0.475*44/12</f>
        <v>1.5289482702407626</v>
      </c>
      <c r="BR164" s="21">
        <f>EXP(-LN(2)/2)*BR163+(1-EXP(-LN(2)/2))/(LN(2)/2)*BL164*BO164*VLOOKUP('Données projet'!$B$11,Paramètres!$A$1:$I$89,3,0)*0.475*44/12</f>
        <v>1.630050684024267E-20</v>
      </c>
      <c r="BS164" s="22">
        <f t="shared" si="169"/>
        <v>18.238570572487657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1062.9999999999995</v>
      </c>
      <c r="BZ164" s="13">
        <f>BY164*VLOOKUP('Données projet'!$B$12,Paramètres!$A$1:$I$89,3,0)*VLOOKUP('Données projet'!$B$12,Paramètres!$A$1:$I$89,5,0)</f>
        <v>483.66499999999979</v>
      </c>
      <c r="CA164" s="13">
        <f t="shared" si="170"/>
        <v>108.54647574863124</v>
      </c>
      <c r="CB164" s="20">
        <f t="shared" si="171"/>
        <v>1031.4349869288658</v>
      </c>
      <c r="CC164" s="59">
        <f t="shared" si="119"/>
        <v>1324.768320262199</v>
      </c>
      <c r="CD164" s="59">
        <f ca="1">AVERAGE(OFFSET($CC$3,0,0,'Données projet'!$E$12+1,1))-AVERAGE(OFFSET($H$3,0,0,'Données projet'!$E$12+1,1))</f>
        <v>516.24288578650703</v>
      </c>
      <c r="CE164" s="59">
        <f t="shared" si="148"/>
        <v>423.99471649102406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24.19056126062258</v>
      </c>
      <c r="CL164" s="21">
        <f>EXP(-LN(2)/25)*CL163+(1-EXP(-LN(2)/25))/(LN(2)/25)*Calculateur!CG164*Calculateur!CI164*VLOOKUP('Données projet'!$B$12,Paramètres!$A$1:$I$89,3,0)*0.475*44/12</f>
        <v>2.2537767952304191</v>
      </c>
      <c r="CM164" s="21">
        <f>EXP(-LN(2)/2)*CM163+(1-EXP(-LN(2)/2))/(LN(2)/2)*CG164*CJ164*VLOOKUP('Données projet'!$B$12,Paramètres!$A$1:$I$89,3,0)*0.475*44/12</f>
        <v>2.7272644829838131E-22</v>
      </c>
      <c r="CN164" s="22">
        <f t="shared" si="172"/>
        <v>26.444338055852999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856.99999999999955</v>
      </c>
      <c r="CU164" s="17">
        <f>CT164*VLOOKUP('Données projet'!$B$13,Paramètres!$A$1:$I$89,3,0)*VLOOKUP('Données projet'!$B$13,Paramètres!$A$1:$I$89,5,0)</f>
        <v>389.93499999999977</v>
      </c>
      <c r="CV164" s="13">
        <f t="shared" si="173"/>
        <v>89.733124312965614</v>
      </c>
      <c r="CW164" s="20">
        <f t="shared" si="174"/>
        <v>835.42198317841473</v>
      </c>
      <c r="CX164" s="59">
        <f t="shared" si="122"/>
        <v>1128.7553165117481</v>
      </c>
      <c r="CY164" s="59">
        <f ca="1">AVERAGE(OFFSET($CX$3,0,0,'Données projet'!$E$13+1,1))-AVERAGE(OFFSET($H$3,0,0,'Données projet'!$E$13+1,1))</f>
        <v>404.52284278475219</v>
      </c>
      <c r="CZ164" s="59">
        <f t="shared" si="150"/>
        <v>325.2594475455378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19.285791484414435</v>
      </c>
      <c r="DG164" s="21">
        <f>EXP(-LN(2)/25)*DG163+(1-EXP(-LN(2)/25))/(LN(2)/25)*Calculateur!DB164*Calculateur!DD164*VLOOKUP('Données projet'!$B$13,Paramètres!$A$1:$I$89,3,0)*0.475*44/12</f>
        <v>1.2602365890714238</v>
      </c>
      <c r="DH164" s="21">
        <f>EXP(-LN(2)/2)*DH163+(1-EXP(-LN(2)/2))/(LN(2)/2)*DB164*DE164*VLOOKUP('Données projet'!$B$13,Paramètres!$A$1:$I$89,3,0)*0.475*44/12</f>
        <v>1.8204730462466796E-20</v>
      </c>
      <c r="DI164" s="22">
        <f t="shared" si="175"/>
        <v>20.546028073485861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266.99999999999983</v>
      </c>
      <c r="DP164" s="17">
        <f>DO164*VLOOKUP('Données projet'!$B$14,Paramètres!$A$1:$I$89,3,0)*VLOOKUP('Données projet'!$B$14,Paramètres!$A$1:$I$89,5,0)</f>
        <v>287.39879999999982</v>
      </c>
      <c r="DQ164" s="13">
        <f t="shared" si="176"/>
        <v>68.528206713592894</v>
      </c>
      <c r="DR164" s="20">
        <f t="shared" si="177"/>
        <v>619.90620335950723</v>
      </c>
      <c r="DS164" s="59">
        <f t="shared" si="125"/>
        <v>913.2395366928406</v>
      </c>
      <c r="DT164" s="59">
        <f ca="1">AVERAGE(OFFSET($DS$3,0,0,'Données projet'!$E$14+1,1))-AVERAGE(OFFSET($H$3,0,0,'Données projet'!$E$14+1,1))</f>
        <v>317.76403063971492</v>
      </c>
      <c r="DU164" s="59">
        <f t="shared" si="152"/>
        <v>310.10458233575025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9.5754561263533997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9.5754561263533997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735.00000000000011</v>
      </c>
      <c r="EK164" s="17">
        <f>EJ164*VLOOKUP('Données projet'!$B$15,Paramètres!$A$1:$I$89,3,0)*VLOOKUP('Données projet'!$B$15,Paramètres!$A$1:$I$89,5,0)</f>
        <v>343.98</v>
      </c>
      <c r="EL164" s="13">
        <f t="shared" si="179"/>
        <v>80.321681832084693</v>
      </c>
      <c r="EM164" s="20">
        <f t="shared" si="180"/>
        <v>738.9920958575475</v>
      </c>
      <c r="EN164" s="59">
        <f t="shared" si="128"/>
        <v>1032.3254291908809</v>
      </c>
      <c r="EO164" s="59">
        <f ca="1">AVERAGE(OFFSET($EN$3,0,0,'Données projet'!$E$15+1,1))-AVERAGE(OFFSET($H$3,0,0,'Données projet'!$E$15+1,1))</f>
        <v>342.49944586217674</v>
      </c>
      <c r="EP164" s="59">
        <f t="shared" si="154"/>
        <v>282.29766600872563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23.713971420513719</v>
      </c>
      <c r="EW164" s="21">
        <f>EXP(-LN(2)/25)*EW163+(1-EXP(-LN(2)/25))/(LN(2)/25)*Calculateur!ER164*Calculateur!ET164*VLOOKUP('Données projet'!$B$15,Paramètres!$A$1:$I$89,3,0)*0.475*44/12</f>
        <v>1.0605627398938717</v>
      </c>
      <c r="EX164" s="21">
        <f>EXP(-LN(2)/2)*EX163+(1-EXP(-LN(2)/2))/(LN(2)/2)*ER164*EU164*VLOOKUP('Données projet'!$B$15,Paramètres!$A$1:$I$89,3,0)*0.475*44/12</f>
        <v>1.586853018520109E-21</v>
      </c>
      <c r="EY164" s="22">
        <f t="shared" si="181"/>
        <v>24.77453416040759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670.99999999999977</v>
      </c>
      <c r="FF164" s="17">
        <f>FE164*VLOOKUP('Données projet'!$B$16,Paramètres!$A$1:$I$89,3,0)*VLOOKUP('Données projet'!$B$16,Paramètres!$A$1:$I$89,5,0)</f>
        <v>314.02799999999991</v>
      </c>
      <c r="FG164" s="13">
        <f t="shared" si="182"/>
        <v>74.109403804428752</v>
      </c>
      <c r="FH164" s="20">
        <f t="shared" si="183"/>
        <v>676.00597829271317</v>
      </c>
      <c r="FI164" s="59">
        <f t="shared" si="131"/>
        <v>969.33931162604654</v>
      </c>
      <c r="FJ164" s="59">
        <f ca="1">AVERAGE(OFFSET($FI$3,0,0,'Données projet'!$E$16+1,1))-AVERAGE(OFFSET($H$3,0,0,'Données projet'!$E$16+1,1))</f>
        <v>304.29617570272939</v>
      </c>
      <c r="FK164" s="59">
        <f t="shared" si="156"/>
        <v>246.20695736161576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19.958033420041069</v>
      </c>
      <c r="FR164" s="21">
        <f>EXP(-LN(2)/25)*FR163+(1-EXP(-LN(2)/25))/(LN(2)/25)*Calculateur!FM164*Calculateur!FO164*VLOOKUP('Données projet'!$B$16,Paramètres!$A$1:$I$89,3,0)*0.475*44/12</f>
        <v>1.0829037108331034</v>
      </c>
      <c r="FS164" s="21">
        <f>EXP(-LN(2)/2)*FS163+(1-EXP(-LN(2)/2))/(LN(2)/2)*FM164*FP164*VLOOKUP('Données projet'!$B$16,Paramètres!$A$1:$I$89,3,0)*0.475*44/12</f>
        <v>7.5403408425537143E-20</v>
      </c>
      <c r="FT164" s="22">
        <f t="shared" si="184"/>
        <v>21.040937130874173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543.00000000000011</v>
      </c>
      <c r="GA164" s="17">
        <f>FZ164*VLOOKUP('Données projet'!$B$17,Paramètres!$A$1:$I$89,3,0)*VLOOKUP('Données projet'!$B$17,Paramètres!$A$1:$I$89,5,0)</f>
        <v>324.71400000000011</v>
      </c>
      <c r="GB164" s="13">
        <f t="shared" si="185"/>
        <v>76.333356682914101</v>
      </c>
      <c r="GC164" s="20">
        <f t="shared" si="186"/>
        <v>698.49081288940886</v>
      </c>
      <c r="GD164" s="59">
        <f t="shared" si="134"/>
        <v>991.82414622274223</v>
      </c>
      <c r="GE164" s="59">
        <f ca="1">AVERAGE(OFFSET($GD$3,0,0,'Données projet'!$E$17+1,1))-AVERAGE(OFFSET($H$3,0,0,'Données projet'!$E$17+1,1))</f>
        <v>333.16166938019586</v>
      </c>
      <c r="GF164" s="59">
        <f t="shared" si="158"/>
        <v>286.07945871455388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16.258293976266611</v>
      </c>
      <c r="GM164" s="21">
        <f>EXP(-LN(2)/25)*GM163+(1-EXP(-LN(2)/25))/(LN(2)/25)*Calculateur!GH164*Calculateur!GJ164*VLOOKUP('Données projet'!$B$17,Paramètres!$A$1:$I$89,3,0)*0.475*44/12</f>
        <v>0.86237677334804874</v>
      </c>
      <c r="GN164" s="21">
        <f>EXP(-LN(2)/2)*GN163+(1-EXP(-LN(2)/2))/(LN(2)/2)*GH164*GK164*VLOOKUP('Données projet'!$B$17,Paramètres!$A$1:$I$89,3,0)*0.475*44/12</f>
        <v>1.7032222398782507E-20</v>
      </c>
      <c r="GO164" s="21">
        <f t="shared" si="187"/>
        <v>17.120670749614661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477.9999999999996</v>
      </c>
      <c r="GV164" s="17">
        <f>GU164*VLOOKUP('Données projet'!$B$18,Paramètres!$A$1:$I$89,3,0)*VLOOKUP('Données projet'!$B$18,Paramètres!$A$1:$I$89,5,0)</f>
        <v>285.84399999999977</v>
      </c>
      <c r="GW164" s="13">
        <f t="shared" si="188"/>
        <v>68.200525419065656</v>
      </c>
      <c r="GX164" s="20">
        <f t="shared" si="189"/>
        <v>616.62754843820551</v>
      </c>
      <c r="GY164" s="59">
        <f t="shared" si="137"/>
        <v>909.96088177153888</v>
      </c>
      <c r="GZ164" s="59">
        <f ca="1">AVERAGE(OFFSET($GY$3,0,0,'Données projet'!$E$18+1,1))-AVERAGE(OFFSET($H$3,0,0,'Données projet'!$E$18+1,1))</f>
        <v>288.41846134875794</v>
      </c>
      <c r="HA164" s="59">
        <f t="shared" si="160"/>
        <v>248.93951719818972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14.439148843206327</v>
      </c>
      <c r="HH164" s="21">
        <f>EXP(-LN(2)/25)*HH163+(1-EXP(-LN(2)/25))/(LN(2)/25)*Calculateur!HC164*Calculateur!HE164*VLOOKUP('Données projet'!$B$18,Paramètres!$A$1:$I$89,3,0)*0.475*44/12</f>
        <v>0.73918009144118368</v>
      </c>
      <c r="HI164" s="21">
        <f>EXP(-LN(2)/2)*HI163+(1-EXP(-LN(2)/2))/(LN(2)/2)*HC164*HF164*VLOOKUP('Données projet'!$B$18,Paramètres!$A$1:$I$89,3,0)*0.475*44/12</f>
        <v>9.3271694088571785E-21</v>
      </c>
      <c r="HJ164" s="22">
        <f t="shared" si="190"/>
        <v>15.17832893464751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267</v>
      </c>
      <c r="O165" s="13">
        <f>N165*VLOOKUP('Données projet'!$B$9,Paramètres!$A$1:$I$89,3,0)*VLOOKUP('Données projet'!$B$9,Paramètres!$A$1:$I$89,5,0)</f>
        <v>241.58159999999998</v>
      </c>
      <c r="P165" s="13">
        <f t="shared" si="141"/>
        <v>58.779689232021951</v>
      </c>
      <c r="Q165" s="20">
        <f t="shared" si="162"/>
        <v>523.12924541243819</v>
      </c>
      <c r="R165" s="59">
        <f t="shared" si="109"/>
        <v>816.46257874577145</v>
      </c>
      <c r="S165" s="59">
        <f ca="1">AVERAGE(OFFSET($R$3,0,0,'Données projet'!$E$9+1,1))-AVERAGE(OFFSET($H$3,0,0,'Données projet'!$E$9+1,1))</f>
        <v>269.64423257646359</v>
      </c>
      <c r="T165" s="59">
        <f t="shared" si="142"/>
        <v>161.0819079811821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29.799137070534737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29.799137070534737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401</v>
      </c>
      <c r="AJ165" s="13">
        <f>AI165*VLOOKUP('Données projet'!$B$10,Paramètres!$A$1:$I$89,3,0)*VLOOKUP('Données projet'!$B$10,Paramètres!$A$1:$I$89,5,0)</f>
        <v>250.22399999999999</v>
      </c>
      <c r="AK165" s="13">
        <f t="shared" si="164"/>
        <v>60.633904580527918</v>
      </c>
      <c r="AL165" s="20">
        <f t="shared" si="165"/>
        <v>541.41085047775289</v>
      </c>
      <c r="AM165" s="59">
        <f t="shared" si="113"/>
        <v>834.74418381108626</v>
      </c>
      <c r="AN165" s="59">
        <f ca="1">AVERAGE(OFFSET($AM$3,0,0,'Données projet'!$E$10+1,1))-AVERAGE(OFFSET($H$3,0,0,'Données projet'!$E$10+1,1))</f>
        <v>269.77739619445515</v>
      </c>
      <c r="AO165" s="59">
        <f t="shared" si="144"/>
        <v>347.56964743629885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10.158243033348054</v>
      </c>
      <c r="AV165" s="21">
        <f>EXP(-LN(2)/25)*AV164+(1-EXP(-LN(2)/25))/(LN(2)/25)*Calculateur!AQ165*Calculateur!AS165*VLOOKUP('Données projet'!$B$10,Paramètres!$A$1:$I$89,3,0)*0.475*44/12</f>
        <v>2.3611889126185623</v>
      </c>
      <c r="AW165" s="21">
        <f>EXP(-LN(2)/2)*AW164+(1-EXP(-LN(2)/2))/(LN(2)/2)*AQ165*AT165*VLOOKUP('Données projet'!$B$10,Paramètres!$A$1:$I$89,3,0)*0.475*44/12</f>
        <v>3.3662235904257307E-22</v>
      </c>
      <c r="AX165" s="21">
        <f t="shared" si="166"/>
        <v>12.519431945966616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739.99999999999966</v>
      </c>
      <c r="BE165" s="13">
        <f>BD165*VLOOKUP('Données projet'!$B$11,Paramètres!$A$1:$I$89,3,0)*VLOOKUP('Données projet'!$B$11,Paramètres!$A$1:$I$89,5,0)</f>
        <v>413.65999999999985</v>
      </c>
      <c r="BF165" s="13">
        <f t="shared" si="167"/>
        <v>94.540585122244352</v>
      </c>
      <c r="BG165" s="20">
        <f t="shared" si="168"/>
        <v>885.11601908790863</v>
      </c>
      <c r="BH165" s="59">
        <f t="shared" si="116"/>
        <v>1178.4493524212419</v>
      </c>
      <c r="BI165" s="59">
        <f ca="1">AVERAGE(OFFSET($BH$3,0,0,'Données projet'!$E$11+1,1))-AVERAGE(OFFSET($H$3,0,0,'Données projet'!$E$11+1,1))</f>
        <v>490.96084572840579</v>
      </c>
      <c r="BJ165" s="59">
        <f t="shared" si="146"/>
        <v>597.91658789908263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16.381956800763074</v>
      </c>
      <c r="BQ165" s="21">
        <f>EXP(-LN(2)/25)*BQ164+(1-EXP(-LN(2)/25))/(LN(2)/25)*Calculateur!BL165*Calculateur!BN165*VLOOKUP('Données projet'!$B$11,Paramètres!$A$1:$I$89,3,0)*0.475*44/12</f>
        <v>1.4871390993871338</v>
      </c>
      <c r="BR165" s="21">
        <f>EXP(-LN(2)/2)*BR164+(1-EXP(-LN(2)/2))/(LN(2)/2)*BL165*BO165*VLOOKUP('Données projet'!$B$11,Paramètres!$A$1:$I$89,3,0)*0.475*44/12</f>
        <v>1.1526198923513295E-20</v>
      </c>
      <c r="BS165" s="22">
        <f t="shared" si="169"/>
        <v>17.869095900150207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1062.9999999999995</v>
      </c>
      <c r="BZ165" s="13">
        <f>BY165*VLOOKUP('Données projet'!$B$12,Paramètres!$A$1:$I$89,3,0)*VLOOKUP('Données projet'!$B$12,Paramètres!$A$1:$I$89,5,0)</f>
        <v>483.66499999999979</v>
      </c>
      <c r="CA165" s="13">
        <f t="shared" si="170"/>
        <v>108.54647574863124</v>
      </c>
      <c r="CB165" s="20">
        <f t="shared" si="171"/>
        <v>1031.4349869288658</v>
      </c>
      <c r="CC165" s="59">
        <f t="shared" si="119"/>
        <v>1324.768320262199</v>
      </c>
      <c r="CD165" s="59">
        <f ca="1">AVERAGE(OFFSET($CC$3,0,0,'Données projet'!$E$12+1,1))-AVERAGE(OFFSET($H$3,0,0,'Données projet'!$E$12+1,1))</f>
        <v>516.24288578650703</v>
      </c>
      <c r="CE165" s="59">
        <f t="shared" si="148"/>
        <v>423.99471649102406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23.716199109087228</v>
      </c>
      <c r="CL165" s="21">
        <f>EXP(-LN(2)/25)*CL164+(1-EXP(-LN(2)/25))/(LN(2)/25)*Calculateur!CG165*Calculateur!CI165*VLOOKUP('Données projet'!$B$12,Paramètres!$A$1:$I$89,3,0)*0.475*44/12</f>
        <v>2.1921471502438727</v>
      </c>
      <c r="CM165" s="21">
        <f>EXP(-LN(2)/2)*CM164+(1-EXP(-LN(2)/2))/(LN(2)/2)*CG165*CJ165*VLOOKUP('Données projet'!$B$12,Paramètres!$A$1:$I$89,3,0)*0.475*44/12</f>
        <v>1.9284672100070779E-22</v>
      </c>
      <c r="CN165" s="22">
        <f t="shared" si="172"/>
        <v>25.9083462593311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856.99999999999955</v>
      </c>
      <c r="CU165" s="17">
        <f>CT165*VLOOKUP('Données projet'!$B$13,Paramètres!$A$1:$I$89,3,0)*VLOOKUP('Données projet'!$B$13,Paramètres!$A$1:$I$89,5,0)</f>
        <v>389.93499999999977</v>
      </c>
      <c r="CV165" s="13">
        <f t="shared" si="173"/>
        <v>89.733124312965614</v>
      </c>
      <c r="CW165" s="20">
        <f t="shared" si="174"/>
        <v>835.42198317841473</v>
      </c>
      <c r="CX165" s="59">
        <f t="shared" si="122"/>
        <v>1128.7553165117481</v>
      </c>
      <c r="CY165" s="59">
        <f ca="1">AVERAGE(OFFSET($CX$3,0,0,'Données projet'!$E$13+1,1))-AVERAGE(OFFSET($H$3,0,0,'Données projet'!$E$13+1,1))</f>
        <v>404.52284278475219</v>
      </c>
      <c r="CZ165" s="59">
        <f t="shared" si="150"/>
        <v>325.2594475455378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18.907608876576358</v>
      </c>
      <c r="DG165" s="21">
        <f>EXP(-LN(2)/25)*DG164+(1-EXP(-LN(2)/25))/(LN(2)/25)*Calculateur!DB165*Calculateur!DD165*VLOOKUP('Données projet'!$B$13,Paramètres!$A$1:$I$89,3,0)*0.475*44/12</f>
        <v>1.2257753532703037</v>
      </c>
      <c r="DH165" s="21">
        <f>EXP(-LN(2)/2)*DH164+(1-EXP(-LN(2)/2))/(LN(2)/2)*DB165*DE165*VLOOKUP('Données projet'!$B$13,Paramètres!$A$1:$I$89,3,0)*0.475*44/12</f>
        <v>1.2872688359683585E-20</v>
      </c>
      <c r="DI165" s="22">
        <f t="shared" si="175"/>
        <v>20.133384229846662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266.99999999999983</v>
      </c>
      <c r="DP165" s="17">
        <f>DO165*VLOOKUP('Données projet'!$B$14,Paramètres!$A$1:$I$89,3,0)*VLOOKUP('Données projet'!$B$14,Paramètres!$A$1:$I$89,5,0)</f>
        <v>287.39879999999982</v>
      </c>
      <c r="DQ165" s="13">
        <f t="shared" si="176"/>
        <v>68.528206713592894</v>
      </c>
      <c r="DR165" s="20">
        <f t="shared" si="177"/>
        <v>619.90620335950723</v>
      </c>
      <c r="DS165" s="59">
        <f t="shared" si="125"/>
        <v>913.2395366928406</v>
      </c>
      <c r="DT165" s="59">
        <f ca="1">AVERAGE(OFFSET($DS$3,0,0,'Données projet'!$E$14+1,1))-AVERAGE(OFFSET($H$3,0,0,'Données projet'!$E$14+1,1))</f>
        <v>317.76403063971492</v>
      </c>
      <c r="DU165" s="59">
        <f t="shared" si="152"/>
        <v>310.10458233575025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9.3876872721671507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9.3876872721671507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735.00000000000011</v>
      </c>
      <c r="EK165" s="17">
        <f>EJ165*VLOOKUP('Données projet'!$B$15,Paramètres!$A$1:$I$89,3,0)*VLOOKUP('Données projet'!$B$15,Paramètres!$A$1:$I$89,5,0)</f>
        <v>343.98</v>
      </c>
      <c r="EL165" s="13">
        <f t="shared" si="179"/>
        <v>80.321681832084693</v>
      </c>
      <c r="EM165" s="20">
        <f t="shared" si="180"/>
        <v>738.9920958575475</v>
      </c>
      <c r="EN165" s="59">
        <f t="shared" si="128"/>
        <v>1032.3254291908809</v>
      </c>
      <c r="EO165" s="59">
        <f ca="1">AVERAGE(OFFSET($EN$3,0,0,'Données projet'!$E$15+1,1))-AVERAGE(OFFSET($H$3,0,0,'Données projet'!$E$15+1,1))</f>
        <v>342.49944586217674</v>
      </c>
      <c r="EP165" s="59">
        <f t="shared" si="154"/>
        <v>282.29766600872563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23.2489549050518</v>
      </c>
      <c r="EW165" s="21">
        <f>EXP(-LN(2)/25)*EW164+(1-EXP(-LN(2)/25))/(LN(2)/25)*Calculateur!ER165*Calculateur!ET165*VLOOKUP('Données projet'!$B$15,Paramètres!$A$1:$I$89,3,0)*0.475*44/12</f>
        <v>1.0315615959989033</v>
      </c>
      <c r="EX165" s="21">
        <f>EXP(-LN(2)/2)*EX164+(1-EXP(-LN(2)/2))/(LN(2)/2)*ER165*EU165*VLOOKUP('Données projet'!$B$15,Paramètres!$A$1:$I$89,3,0)*0.475*44/12</f>
        <v>1.1220745301419112E-21</v>
      </c>
      <c r="EY165" s="22">
        <f t="shared" si="181"/>
        <v>24.280516501050702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670.99999999999977</v>
      </c>
      <c r="FF165" s="17">
        <f>FE165*VLOOKUP('Données projet'!$B$16,Paramètres!$A$1:$I$89,3,0)*VLOOKUP('Données projet'!$B$16,Paramètres!$A$1:$I$89,5,0)</f>
        <v>314.02799999999991</v>
      </c>
      <c r="FG165" s="13">
        <f t="shared" si="182"/>
        <v>74.109403804428752</v>
      </c>
      <c r="FH165" s="20">
        <f t="shared" si="183"/>
        <v>676.00597829271317</v>
      </c>
      <c r="FI165" s="59">
        <f t="shared" si="131"/>
        <v>969.33931162604654</v>
      </c>
      <c r="FJ165" s="59">
        <f ca="1">AVERAGE(OFFSET($FI$3,0,0,'Données projet'!$E$16+1,1))-AVERAGE(OFFSET($H$3,0,0,'Données projet'!$E$16+1,1))</f>
        <v>304.29617570272939</v>
      </c>
      <c r="FK165" s="59">
        <f t="shared" si="156"/>
        <v>246.20695736161576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19.566668557872447</v>
      </c>
      <c r="FR165" s="21">
        <f>EXP(-LN(2)/25)*FR164+(1-EXP(-LN(2)/25))/(LN(2)/25)*Calculateur!FM165*Calculateur!FO165*VLOOKUP('Données projet'!$B$16,Paramètres!$A$1:$I$89,3,0)*0.475*44/12</f>
        <v>1.0532916519129412</v>
      </c>
      <c r="FS165" s="21">
        <f>EXP(-LN(2)/2)*FS164+(1-EXP(-LN(2)/2))/(LN(2)/2)*FM165*FP165*VLOOKUP('Données projet'!$B$16,Paramètres!$A$1:$I$89,3,0)*0.475*44/12</f>
        <v>5.331826142227617E-20</v>
      </c>
      <c r="FT165" s="22">
        <f t="shared" si="184"/>
        <v>20.61996020978539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543.00000000000011</v>
      </c>
      <c r="GA165" s="17">
        <f>FZ165*VLOOKUP('Données projet'!$B$17,Paramètres!$A$1:$I$89,3,0)*VLOOKUP('Données projet'!$B$17,Paramètres!$A$1:$I$89,5,0)</f>
        <v>324.71400000000011</v>
      </c>
      <c r="GB165" s="13">
        <f t="shared" si="185"/>
        <v>76.333356682914101</v>
      </c>
      <c r="GC165" s="20">
        <f t="shared" si="186"/>
        <v>698.49081288940886</v>
      </c>
      <c r="GD165" s="59">
        <f t="shared" si="134"/>
        <v>991.82414622274223</v>
      </c>
      <c r="GE165" s="59">
        <f ca="1">AVERAGE(OFFSET($GD$3,0,0,'Données projet'!$E$17+1,1))-AVERAGE(OFFSET($H$3,0,0,'Données projet'!$E$17+1,1))</f>
        <v>333.16166938019586</v>
      </c>
      <c r="GF165" s="59">
        <f t="shared" si="158"/>
        <v>286.07945871455388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15.939478747972167</v>
      </c>
      <c r="GM165" s="21">
        <f>EXP(-LN(2)/25)*GM164+(1-EXP(-LN(2)/25))/(LN(2)/25)*Calculateur!GH165*Calculateur!GJ165*VLOOKUP('Données projet'!$B$17,Paramètres!$A$1:$I$89,3,0)*0.475*44/12</f>
        <v>0.83879503513042286</v>
      </c>
      <c r="GN165" s="21">
        <f>EXP(-LN(2)/2)*GN164+(1-EXP(-LN(2)/2))/(LN(2)/2)*GH165*GK165*VLOOKUP('Données projet'!$B$17,Paramètres!$A$1:$I$89,3,0)*0.475*44/12</f>
        <v>1.2043599956856516E-20</v>
      </c>
      <c r="GO165" s="21">
        <f t="shared" si="187"/>
        <v>16.778273783102591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477.9999999999996</v>
      </c>
      <c r="GV165" s="17">
        <f>GU165*VLOOKUP('Données projet'!$B$18,Paramètres!$A$1:$I$89,3,0)*VLOOKUP('Données projet'!$B$18,Paramètres!$A$1:$I$89,5,0)</f>
        <v>285.84399999999977</v>
      </c>
      <c r="GW165" s="13">
        <f t="shared" si="188"/>
        <v>68.200525419065656</v>
      </c>
      <c r="GX165" s="20">
        <f t="shared" si="189"/>
        <v>616.62754843820551</v>
      </c>
      <c r="GY165" s="59">
        <f t="shared" si="137"/>
        <v>909.96088177153888</v>
      </c>
      <c r="GZ165" s="59">
        <f ca="1">AVERAGE(OFFSET($GY$3,0,0,'Données projet'!$E$18+1,1))-AVERAGE(OFFSET($H$3,0,0,'Données projet'!$E$18+1,1))</f>
        <v>288.41846134875794</v>
      </c>
      <c r="HA165" s="59">
        <f t="shared" si="160"/>
        <v>248.93951719818972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14.156005941402226</v>
      </c>
      <c r="HH165" s="21">
        <f>EXP(-LN(2)/25)*HH164+(1-EXP(-LN(2)/25))/(LN(2)/25)*Calculateur!HC165*Calculateur!HE165*VLOOKUP('Données projet'!$B$18,Paramètres!$A$1:$I$89,3,0)*0.475*44/12</f>
        <v>0.71896717296893298</v>
      </c>
      <c r="HI165" s="21">
        <f>EXP(-LN(2)/2)*HI164+(1-EXP(-LN(2)/2))/(LN(2)/2)*HC165*HF165*VLOOKUP('Données projet'!$B$18,Paramètres!$A$1:$I$89,3,0)*0.475*44/12</f>
        <v>6.5953047382786334E-21</v>
      </c>
      <c r="HJ165" s="22">
        <f t="shared" si="190"/>
        <v>14.874973114371159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267</v>
      </c>
      <c r="O166" s="13">
        <f>N166*VLOOKUP('Données projet'!$B$9,Paramètres!$A$1:$I$89,3,0)*VLOOKUP('Données projet'!$B$9,Paramètres!$A$1:$I$89,5,0)</f>
        <v>241.58159999999998</v>
      </c>
      <c r="P166" s="13">
        <f t="shared" si="141"/>
        <v>58.779689232021951</v>
      </c>
      <c r="Q166" s="20">
        <f t="shared" si="162"/>
        <v>523.12924541243819</v>
      </c>
      <c r="R166" s="59">
        <f t="shared" si="109"/>
        <v>816.46257874577145</v>
      </c>
      <c r="S166" s="59">
        <f ca="1">AVERAGE(OFFSET($R$3,0,0,'Données projet'!$E$9+1,1))-AVERAGE(OFFSET($H$3,0,0,'Données projet'!$E$9+1,1))</f>
        <v>269.64423257646359</v>
      </c>
      <c r="T166" s="59">
        <f t="shared" si="142"/>
        <v>161.0819079811821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29.214794168260465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29.214794168260465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401</v>
      </c>
      <c r="AJ166" s="13">
        <f>AI166*VLOOKUP('Données projet'!$B$10,Paramètres!$A$1:$I$89,3,0)*VLOOKUP('Données projet'!$B$10,Paramètres!$A$1:$I$89,5,0)</f>
        <v>250.22399999999999</v>
      </c>
      <c r="AK166" s="13">
        <f t="shared" si="164"/>
        <v>60.633904580527918</v>
      </c>
      <c r="AL166" s="20">
        <f t="shared" si="165"/>
        <v>541.41085047775289</v>
      </c>
      <c r="AM166" s="59">
        <f t="shared" si="113"/>
        <v>834.74418381108626</v>
      </c>
      <c r="AN166" s="59">
        <f ca="1">AVERAGE(OFFSET($AM$3,0,0,'Données projet'!$E$10+1,1))-AVERAGE(OFFSET($H$3,0,0,'Données projet'!$E$10+1,1))</f>
        <v>269.77739619445515</v>
      </c>
      <c r="AO166" s="59">
        <f t="shared" si="144"/>
        <v>347.56964743629885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9.959046083380553</v>
      </c>
      <c r="AV166" s="21">
        <f>EXP(-LN(2)/25)*AV165+(1-EXP(-LN(2)/25))/(LN(2)/25)*Calculateur!AQ166*Calculateur!AS166*VLOOKUP('Données projet'!$B$10,Paramètres!$A$1:$I$89,3,0)*0.475*44/12</f>
        <v>2.2966220776334794</v>
      </c>
      <c r="AW166" s="21">
        <f>EXP(-LN(2)/2)*AW165+(1-EXP(-LN(2)/2))/(LN(2)/2)*AQ166*AT166*VLOOKUP('Données projet'!$B$10,Paramètres!$A$1:$I$89,3,0)*0.475*44/12</f>
        <v>2.3802795277801615E-22</v>
      </c>
      <c r="AX166" s="21">
        <f t="shared" si="166"/>
        <v>12.255668161014032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739.99999999999966</v>
      </c>
      <c r="BE166" s="13">
        <f>BD166*VLOOKUP('Données projet'!$B$11,Paramètres!$A$1:$I$89,3,0)*VLOOKUP('Données projet'!$B$11,Paramètres!$A$1:$I$89,5,0)</f>
        <v>413.65999999999985</v>
      </c>
      <c r="BF166" s="13">
        <f t="shared" si="167"/>
        <v>94.540585122244352</v>
      </c>
      <c r="BG166" s="20">
        <f t="shared" si="168"/>
        <v>885.11601908790863</v>
      </c>
      <c r="BH166" s="59">
        <f t="shared" si="116"/>
        <v>1178.4493524212419</v>
      </c>
      <c r="BI166" s="59">
        <f ca="1">AVERAGE(OFFSET($BH$3,0,0,'Données projet'!$E$11+1,1))-AVERAGE(OFFSET($H$3,0,0,'Données projet'!$E$11+1,1))</f>
        <v>490.96084572840579</v>
      </c>
      <c r="BJ166" s="59">
        <f t="shared" si="146"/>
        <v>597.91658789908263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16.060716619907129</v>
      </c>
      <c r="BQ166" s="21">
        <f>EXP(-LN(2)/25)*BQ165+(1-EXP(-LN(2)/25))/(LN(2)/25)*Calculateur!BL166*Calculateur!BN166*VLOOKUP('Données projet'!$B$11,Paramètres!$A$1:$I$89,3,0)*0.475*44/12</f>
        <v>1.4464732025091462</v>
      </c>
      <c r="BR166" s="21">
        <f>EXP(-LN(2)/2)*BR165+(1-EXP(-LN(2)/2))/(LN(2)/2)*BL166*BO166*VLOOKUP('Données projet'!$B$11,Paramètres!$A$1:$I$89,3,0)*0.475*44/12</f>
        <v>8.150253420121335E-21</v>
      </c>
      <c r="BS166" s="22">
        <f t="shared" si="169"/>
        <v>17.507189822416276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1062.9999999999995</v>
      </c>
      <c r="BZ166" s="13">
        <f>BY166*VLOOKUP('Données projet'!$B$12,Paramètres!$A$1:$I$89,3,0)*VLOOKUP('Données projet'!$B$12,Paramètres!$A$1:$I$89,5,0)</f>
        <v>483.66499999999979</v>
      </c>
      <c r="CA166" s="13">
        <f t="shared" si="170"/>
        <v>108.54647574863124</v>
      </c>
      <c r="CB166" s="20">
        <f t="shared" si="171"/>
        <v>1031.4349869288658</v>
      </c>
      <c r="CC166" s="59">
        <f t="shared" si="119"/>
        <v>1324.768320262199</v>
      </c>
      <c r="CD166" s="59">
        <f ca="1">AVERAGE(OFFSET($CC$3,0,0,'Données projet'!$E$12+1,1))-AVERAGE(OFFSET($H$3,0,0,'Données projet'!$E$12+1,1))</f>
        <v>516.24288578650703</v>
      </c>
      <c r="CE166" s="59">
        <f t="shared" si="148"/>
        <v>423.99471649102406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23.251138910011139</v>
      </c>
      <c r="CL166" s="21">
        <f>EXP(-LN(2)/25)*CL165+(1-EXP(-LN(2)/25))/(LN(2)/25)*Calculateur!CG166*Calculateur!CI166*VLOOKUP('Données projet'!$B$12,Paramètres!$A$1:$I$89,3,0)*0.475*44/12</f>
        <v>2.1322027711404457</v>
      </c>
      <c r="CM166" s="21">
        <f>EXP(-LN(2)/2)*CM165+(1-EXP(-LN(2)/2))/(LN(2)/2)*CG166*CJ166*VLOOKUP('Données projet'!$B$12,Paramètres!$A$1:$I$89,3,0)*0.475*44/12</f>
        <v>1.3636322414919066E-22</v>
      </c>
      <c r="CN166" s="22">
        <f t="shared" si="172"/>
        <v>25.383341681151585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856.99999999999955</v>
      </c>
      <c r="CU166" s="17">
        <f>CT166*VLOOKUP('Données projet'!$B$13,Paramètres!$A$1:$I$89,3,0)*VLOOKUP('Données projet'!$B$13,Paramètres!$A$1:$I$89,5,0)</f>
        <v>389.93499999999977</v>
      </c>
      <c r="CV166" s="13">
        <f t="shared" si="173"/>
        <v>89.733124312965614</v>
      </c>
      <c r="CW166" s="20">
        <f t="shared" si="174"/>
        <v>835.42198317841473</v>
      </c>
      <c r="CX166" s="59">
        <f t="shared" si="122"/>
        <v>1128.7553165117481</v>
      </c>
      <c r="CY166" s="59">
        <f ca="1">AVERAGE(OFFSET($CX$3,0,0,'Données projet'!$E$13+1,1))-AVERAGE(OFFSET($H$3,0,0,'Données projet'!$E$13+1,1))</f>
        <v>404.52284278475219</v>
      </c>
      <c r="CZ166" s="59">
        <f t="shared" si="150"/>
        <v>325.2594475455378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18.536842199009371</v>
      </c>
      <c r="DG166" s="21">
        <f>EXP(-LN(2)/25)*DG165+(1-EXP(-LN(2)/25))/(LN(2)/25)*Calculateur!DB166*Calculateur!DD166*VLOOKUP('Données projet'!$B$13,Paramètres!$A$1:$I$89,3,0)*0.475*44/12</f>
        <v>1.1922564617744029</v>
      </c>
      <c r="DH166" s="21">
        <f>EXP(-LN(2)/2)*DH165+(1-EXP(-LN(2)/2))/(LN(2)/2)*DB166*DE166*VLOOKUP('Données projet'!$B$13,Paramètres!$A$1:$I$89,3,0)*0.475*44/12</f>
        <v>9.102365231233398E-21</v>
      </c>
      <c r="DI166" s="22">
        <f t="shared" si="175"/>
        <v>19.729098660783773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266.99999999999983</v>
      </c>
      <c r="DP166" s="17">
        <f>DO166*VLOOKUP('Données projet'!$B$14,Paramètres!$A$1:$I$89,3,0)*VLOOKUP('Données projet'!$B$14,Paramètres!$A$1:$I$89,5,0)</f>
        <v>287.39879999999982</v>
      </c>
      <c r="DQ166" s="13">
        <f t="shared" si="176"/>
        <v>68.528206713592894</v>
      </c>
      <c r="DR166" s="20">
        <f t="shared" si="177"/>
        <v>619.90620335950723</v>
      </c>
      <c r="DS166" s="59">
        <f t="shared" si="125"/>
        <v>913.2395366928406</v>
      </c>
      <c r="DT166" s="59">
        <f ca="1">AVERAGE(OFFSET($DS$3,0,0,'Données projet'!$E$14+1,1))-AVERAGE(OFFSET($H$3,0,0,'Données projet'!$E$14+1,1))</f>
        <v>317.76403063971492</v>
      </c>
      <c r="DU166" s="59">
        <f t="shared" si="152"/>
        <v>310.10458233575025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9.2036004506838012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9.2036004506838012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735.00000000000011</v>
      </c>
      <c r="EK166" s="17">
        <f>EJ166*VLOOKUP('Données projet'!$B$15,Paramètres!$A$1:$I$89,3,0)*VLOOKUP('Données projet'!$B$15,Paramètres!$A$1:$I$89,5,0)</f>
        <v>343.98</v>
      </c>
      <c r="EL166" s="13">
        <f t="shared" si="179"/>
        <v>80.321681832084693</v>
      </c>
      <c r="EM166" s="20">
        <f t="shared" si="180"/>
        <v>738.9920958575475</v>
      </c>
      <c r="EN166" s="59">
        <f t="shared" si="128"/>
        <v>1032.3254291908809</v>
      </c>
      <c r="EO166" s="59">
        <f ca="1">AVERAGE(OFFSET($EN$3,0,0,'Données projet'!$E$15+1,1))-AVERAGE(OFFSET($H$3,0,0,'Données projet'!$E$15+1,1))</f>
        <v>342.49944586217674</v>
      </c>
      <c r="EP166" s="59">
        <f t="shared" si="154"/>
        <v>282.29766600872563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22.793057079826021</v>
      </c>
      <c r="EW166" s="21">
        <f>EXP(-LN(2)/25)*EW165+(1-EXP(-LN(2)/25))/(LN(2)/25)*Calculateur!ER166*Calculateur!ET166*VLOOKUP('Données projet'!$B$15,Paramètres!$A$1:$I$89,3,0)*0.475*44/12</f>
        <v>1.0033534899088465</v>
      </c>
      <c r="EX166" s="21">
        <f>EXP(-LN(2)/2)*EX165+(1-EXP(-LN(2)/2))/(LN(2)/2)*ER166*EU166*VLOOKUP('Données projet'!$B$15,Paramètres!$A$1:$I$89,3,0)*0.475*44/12</f>
        <v>7.9342650926005451E-22</v>
      </c>
      <c r="EY166" s="22">
        <f t="shared" si="181"/>
        <v>23.796410569734867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670.99999999999977</v>
      </c>
      <c r="FF166" s="17">
        <f>FE166*VLOOKUP('Données projet'!$B$16,Paramètres!$A$1:$I$89,3,0)*VLOOKUP('Données projet'!$B$16,Paramètres!$A$1:$I$89,5,0)</f>
        <v>314.02799999999991</v>
      </c>
      <c r="FG166" s="13">
        <f t="shared" si="182"/>
        <v>74.109403804428752</v>
      </c>
      <c r="FH166" s="20">
        <f t="shared" si="183"/>
        <v>676.00597829271317</v>
      </c>
      <c r="FI166" s="59">
        <f t="shared" si="131"/>
        <v>969.33931162604654</v>
      </c>
      <c r="FJ166" s="59">
        <f ca="1">AVERAGE(OFFSET($FI$3,0,0,'Données projet'!$E$16+1,1))-AVERAGE(OFFSET($H$3,0,0,'Données projet'!$E$16+1,1))</f>
        <v>304.29617570272939</v>
      </c>
      <c r="FK166" s="59">
        <f t="shared" si="156"/>
        <v>246.20695736161576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19.182978121941957</v>
      </c>
      <c r="FR166" s="21">
        <f>EXP(-LN(2)/25)*FR165+(1-EXP(-LN(2)/25))/(LN(2)/25)*Calculateur!FM166*Calculateur!FO166*VLOOKUP('Données projet'!$B$16,Paramètres!$A$1:$I$89,3,0)*0.475*44/12</f>
        <v>1.0244893363011811</v>
      </c>
      <c r="FS166" s="21">
        <f>EXP(-LN(2)/2)*FS165+(1-EXP(-LN(2)/2))/(LN(2)/2)*FM166*FP166*VLOOKUP('Données projet'!$B$16,Paramètres!$A$1:$I$89,3,0)*0.475*44/12</f>
        <v>3.7701704212768578E-20</v>
      </c>
      <c r="FT166" s="22">
        <f t="shared" si="184"/>
        <v>20.207467458243137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543.00000000000011</v>
      </c>
      <c r="GA166" s="17">
        <f>FZ166*VLOOKUP('Données projet'!$B$17,Paramètres!$A$1:$I$89,3,0)*VLOOKUP('Données projet'!$B$17,Paramètres!$A$1:$I$89,5,0)</f>
        <v>324.71400000000011</v>
      </c>
      <c r="GB166" s="13">
        <f t="shared" si="185"/>
        <v>76.333356682914101</v>
      </c>
      <c r="GC166" s="20">
        <f t="shared" si="186"/>
        <v>698.49081288940886</v>
      </c>
      <c r="GD166" s="59">
        <f t="shared" si="134"/>
        <v>991.82414622274223</v>
      </c>
      <c r="GE166" s="59">
        <f ca="1">AVERAGE(OFFSET($GD$3,0,0,'Données projet'!$E$17+1,1))-AVERAGE(OFFSET($H$3,0,0,'Données projet'!$E$17+1,1))</f>
        <v>333.16166938019586</v>
      </c>
      <c r="GF166" s="59">
        <f t="shared" si="158"/>
        <v>286.07945871455388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15.626915291846489</v>
      </c>
      <c r="GM166" s="21">
        <f>EXP(-LN(2)/25)*GM165+(1-EXP(-LN(2)/25))/(LN(2)/25)*Calculateur!GH166*Calculateur!GJ166*VLOOKUP('Données projet'!$B$17,Paramètres!$A$1:$I$89,3,0)*0.475*44/12</f>
        <v>0.81585814078446761</v>
      </c>
      <c r="GN166" s="21">
        <f>EXP(-LN(2)/2)*GN165+(1-EXP(-LN(2)/2))/(LN(2)/2)*GH166*GK166*VLOOKUP('Données projet'!$B$17,Paramètres!$A$1:$I$89,3,0)*0.475*44/12</f>
        <v>8.5161111993912535E-21</v>
      </c>
      <c r="GO166" s="21">
        <f t="shared" si="187"/>
        <v>16.442773432630958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477.9999999999996</v>
      </c>
      <c r="GV166" s="17">
        <f>GU166*VLOOKUP('Données projet'!$B$18,Paramètres!$A$1:$I$89,3,0)*VLOOKUP('Données projet'!$B$18,Paramètres!$A$1:$I$89,5,0)</f>
        <v>285.84399999999977</v>
      </c>
      <c r="GW166" s="13">
        <f t="shared" si="188"/>
        <v>68.200525419065656</v>
      </c>
      <c r="GX166" s="20">
        <f t="shared" si="189"/>
        <v>616.62754843820551</v>
      </c>
      <c r="GY166" s="59">
        <f t="shared" si="137"/>
        <v>909.96088177153888</v>
      </c>
      <c r="GZ166" s="59">
        <f ca="1">AVERAGE(OFFSET($GY$3,0,0,'Données projet'!$E$18+1,1))-AVERAGE(OFFSET($H$3,0,0,'Données projet'!$E$18+1,1))</f>
        <v>288.41846134875794</v>
      </c>
      <c r="HA166" s="59">
        <f t="shared" si="160"/>
        <v>248.93951719818972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13.878415299202386</v>
      </c>
      <c r="HH166" s="21">
        <f>EXP(-LN(2)/25)*HH165+(1-EXP(-LN(2)/25))/(LN(2)/25)*Calculateur!HC166*Calculateur!HE166*VLOOKUP('Données projet'!$B$18,Paramètres!$A$1:$I$89,3,0)*0.475*44/12</f>
        <v>0.69930697781525708</v>
      </c>
      <c r="HI166" s="21">
        <f>EXP(-LN(2)/2)*HI165+(1-EXP(-LN(2)/2))/(LN(2)/2)*HC166*HF166*VLOOKUP('Données projet'!$B$18,Paramètres!$A$1:$I$89,3,0)*0.475*44/12</f>
        <v>4.66358470442859E-21</v>
      </c>
      <c r="HJ166" s="22">
        <f t="shared" si="190"/>
        <v>14.577722277017642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267</v>
      </c>
      <c r="O167" s="13">
        <f>N167*VLOOKUP('Données projet'!$B$9,Paramètres!$A$1:$I$89,3,0)*VLOOKUP('Données projet'!$B$9,Paramètres!$A$1:$I$89,5,0)</f>
        <v>241.58159999999998</v>
      </c>
      <c r="P167" s="13">
        <f t="shared" si="141"/>
        <v>58.779689232021951</v>
      </c>
      <c r="Q167" s="20">
        <f t="shared" si="162"/>
        <v>523.12924541243819</v>
      </c>
      <c r="R167" s="59">
        <f t="shared" si="109"/>
        <v>816.46257874577145</v>
      </c>
      <c r="S167" s="59">
        <f ca="1">AVERAGE(OFFSET($R$3,0,0,'Données projet'!$E$9+1,1))-AVERAGE(OFFSET($H$3,0,0,'Données projet'!$E$9+1,1))</f>
        <v>269.64423257646359</v>
      </c>
      <c r="T167" s="59">
        <f t="shared" si="142"/>
        <v>161.0819079811821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28.641909873885812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28.641909873885812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401</v>
      </c>
      <c r="AJ167" s="13">
        <f>AI167*VLOOKUP('Données projet'!$B$10,Paramètres!$A$1:$I$89,3,0)*VLOOKUP('Données projet'!$B$10,Paramètres!$A$1:$I$89,5,0)</f>
        <v>250.22399999999999</v>
      </c>
      <c r="AK167" s="13">
        <f t="shared" si="164"/>
        <v>60.633904580527918</v>
      </c>
      <c r="AL167" s="20">
        <f t="shared" si="165"/>
        <v>541.41085047775289</v>
      </c>
      <c r="AM167" s="59">
        <f t="shared" si="113"/>
        <v>834.74418381108626</v>
      </c>
      <c r="AN167" s="59">
        <f ca="1">AVERAGE(OFFSET($AM$3,0,0,'Données projet'!$E$10+1,1))-AVERAGE(OFFSET($H$3,0,0,'Données projet'!$E$10+1,1))</f>
        <v>269.77739619445515</v>
      </c>
      <c r="AO167" s="59">
        <f t="shared" si="144"/>
        <v>347.56964743629885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9.7637552641037715</v>
      </c>
      <c r="AV167" s="21">
        <f>EXP(-LN(2)/25)*AV166+(1-EXP(-LN(2)/25))/(LN(2)/25)*Calculateur!AQ167*Calculateur!AS167*VLOOKUP('Données projet'!$B$10,Paramètres!$A$1:$I$89,3,0)*0.475*44/12</f>
        <v>2.233820826146486</v>
      </c>
      <c r="AW167" s="21">
        <f>EXP(-LN(2)/2)*AW166+(1-EXP(-LN(2)/2))/(LN(2)/2)*AQ167*AT167*VLOOKUP('Données projet'!$B$10,Paramètres!$A$1:$I$89,3,0)*0.475*44/12</f>
        <v>1.6831117952128653E-22</v>
      </c>
      <c r="AX167" s="21">
        <f t="shared" si="166"/>
        <v>11.997576090250258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739.99999999999966</v>
      </c>
      <c r="BE167" s="13">
        <f>BD167*VLOOKUP('Données projet'!$B$11,Paramètres!$A$1:$I$89,3,0)*VLOOKUP('Données projet'!$B$11,Paramètres!$A$1:$I$89,5,0)</f>
        <v>413.65999999999985</v>
      </c>
      <c r="BF167" s="13">
        <f t="shared" si="167"/>
        <v>94.540585122244352</v>
      </c>
      <c r="BG167" s="20">
        <f t="shared" si="168"/>
        <v>885.11601908790863</v>
      </c>
      <c r="BH167" s="59">
        <f t="shared" si="116"/>
        <v>1178.4493524212419</v>
      </c>
      <c r="BI167" s="59">
        <f ca="1">AVERAGE(OFFSET($BH$3,0,0,'Données projet'!$E$11+1,1))-AVERAGE(OFFSET($H$3,0,0,'Données projet'!$E$11+1,1))</f>
        <v>490.96084572840579</v>
      </c>
      <c r="BJ167" s="59">
        <f t="shared" si="146"/>
        <v>597.91658789908263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15.745775763060607</v>
      </c>
      <c r="BQ167" s="21">
        <f>EXP(-LN(2)/25)*BQ166+(1-EXP(-LN(2)/25))/(LN(2)/25)*Calculateur!BL167*Calculateur!BN167*VLOOKUP('Données projet'!$B$11,Paramètres!$A$1:$I$89,3,0)*0.475*44/12</f>
        <v>1.406919316719814</v>
      </c>
      <c r="BR167" s="21">
        <f>EXP(-LN(2)/2)*BR166+(1-EXP(-LN(2)/2))/(LN(2)/2)*BL167*BO167*VLOOKUP('Données projet'!$B$11,Paramètres!$A$1:$I$89,3,0)*0.475*44/12</f>
        <v>5.7630994617566475E-21</v>
      </c>
      <c r="BS167" s="22">
        <f t="shared" si="169"/>
        <v>17.152695079780422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1062.9999999999995</v>
      </c>
      <c r="BZ167" s="13">
        <f>BY167*VLOOKUP('Données projet'!$B$12,Paramètres!$A$1:$I$89,3,0)*VLOOKUP('Données projet'!$B$12,Paramètres!$A$1:$I$89,5,0)</f>
        <v>483.66499999999979</v>
      </c>
      <c r="CA167" s="13">
        <f t="shared" si="170"/>
        <v>108.54647574863124</v>
      </c>
      <c r="CB167" s="20">
        <f t="shared" si="171"/>
        <v>1031.4349869288658</v>
      </c>
      <c r="CC167" s="59">
        <f t="shared" si="119"/>
        <v>1324.768320262199</v>
      </c>
      <c r="CD167" s="59">
        <f ca="1">AVERAGE(OFFSET($CC$3,0,0,'Données projet'!$E$12+1,1))-AVERAGE(OFFSET($H$3,0,0,'Données projet'!$E$12+1,1))</f>
        <v>516.24288578650703</v>
      </c>
      <c r="CE167" s="59">
        <f t="shared" si="148"/>
        <v>423.99471649102406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22.795198257780221</v>
      </c>
      <c r="CL167" s="21">
        <f>EXP(-LN(2)/25)*CL166+(1-EXP(-LN(2)/25))/(LN(2)/25)*Calculateur!CG167*Calculateur!CI167*VLOOKUP('Données projet'!$B$12,Paramètres!$A$1:$I$89,3,0)*0.475*44/12</f>
        <v>2.0738975742359398</v>
      </c>
      <c r="CM167" s="21">
        <f>EXP(-LN(2)/2)*CM166+(1-EXP(-LN(2)/2))/(LN(2)/2)*CG167*CJ167*VLOOKUP('Données projet'!$B$12,Paramètres!$A$1:$I$89,3,0)*0.475*44/12</f>
        <v>9.6423360500353893E-23</v>
      </c>
      <c r="CN167" s="22">
        <f t="shared" si="172"/>
        <v>24.869095832016161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856.99999999999955</v>
      </c>
      <c r="CU167" s="17">
        <f>CT167*VLOOKUP('Données projet'!$B$13,Paramètres!$A$1:$I$89,3,0)*VLOOKUP('Données projet'!$B$13,Paramètres!$A$1:$I$89,5,0)</f>
        <v>389.93499999999977</v>
      </c>
      <c r="CV167" s="13">
        <f t="shared" si="173"/>
        <v>89.733124312965614</v>
      </c>
      <c r="CW167" s="20">
        <f t="shared" si="174"/>
        <v>835.42198317841473</v>
      </c>
      <c r="CX167" s="59">
        <f t="shared" si="122"/>
        <v>1128.7553165117481</v>
      </c>
      <c r="CY167" s="59">
        <f ca="1">AVERAGE(OFFSET($CX$3,0,0,'Données projet'!$E$13+1,1))-AVERAGE(OFFSET($H$3,0,0,'Données projet'!$E$13+1,1))</f>
        <v>404.52284278475219</v>
      </c>
      <c r="CZ167" s="59">
        <f t="shared" si="150"/>
        <v>325.2594475455378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18.173346029844129</v>
      </c>
      <c r="DG167" s="21">
        <f>EXP(-LN(2)/25)*DG166+(1-EXP(-LN(2)/25))/(LN(2)/25)*Calculateur!DB167*Calculateur!DD167*VLOOKUP('Données projet'!$B$13,Paramètres!$A$1:$I$89,3,0)*0.475*44/12</f>
        <v>1.1596541461291394</v>
      </c>
      <c r="DH167" s="21">
        <f>EXP(-LN(2)/2)*DH166+(1-EXP(-LN(2)/2))/(LN(2)/2)*DB167*DE167*VLOOKUP('Données projet'!$B$13,Paramètres!$A$1:$I$89,3,0)*0.475*44/12</f>
        <v>6.4363441798417925E-21</v>
      </c>
      <c r="DI167" s="22">
        <f t="shared" si="175"/>
        <v>19.333000175973268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266.99999999999983</v>
      </c>
      <c r="DP167" s="17">
        <f>DO167*VLOOKUP('Données projet'!$B$14,Paramètres!$A$1:$I$89,3,0)*VLOOKUP('Données projet'!$B$14,Paramètres!$A$1:$I$89,5,0)</f>
        <v>287.39879999999982</v>
      </c>
      <c r="DQ167" s="13">
        <f t="shared" si="176"/>
        <v>68.528206713592894</v>
      </c>
      <c r="DR167" s="20">
        <f t="shared" si="177"/>
        <v>619.90620335950723</v>
      </c>
      <c r="DS167" s="59">
        <f t="shared" si="125"/>
        <v>913.2395366928406</v>
      </c>
      <c r="DT167" s="59">
        <f ca="1">AVERAGE(OFFSET($DS$3,0,0,'Données projet'!$E$14+1,1))-AVERAGE(OFFSET($H$3,0,0,'Données projet'!$E$14+1,1))</f>
        <v>317.76403063971492</v>
      </c>
      <c r="DU167" s="59">
        <f t="shared" si="152"/>
        <v>310.10458233575025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9.0231234594878664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9.0231234594878664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735.00000000000011</v>
      </c>
      <c r="EK167" s="17">
        <f>EJ167*VLOOKUP('Données projet'!$B$15,Paramètres!$A$1:$I$89,3,0)*VLOOKUP('Données projet'!$B$15,Paramètres!$A$1:$I$89,5,0)</f>
        <v>343.98</v>
      </c>
      <c r="EL167" s="13">
        <f t="shared" si="179"/>
        <v>80.321681832084693</v>
      </c>
      <c r="EM167" s="20">
        <f t="shared" si="180"/>
        <v>738.9920958575475</v>
      </c>
      <c r="EN167" s="59">
        <f t="shared" si="128"/>
        <v>1032.3254291908809</v>
      </c>
      <c r="EO167" s="59">
        <f ca="1">AVERAGE(OFFSET($EN$3,0,0,'Données projet'!$E$15+1,1))-AVERAGE(OFFSET($H$3,0,0,'Données projet'!$E$15+1,1))</f>
        <v>342.49944586217674</v>
      </c>
      <c r="EP167" s="59">
        <f t="shared" si="154"/>
        <v>282.29766600872563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22.346099132882703</v>
      </c>
      <c r="EW167" s="21">
        <f>EXP(-LN(2)/25)*EW166+(1-EXP(-LN(2)/25))/(LN(2)/25)*Calculateur!ER167*Calculateur!ET167*VLOOKUP('Données projet'!$B$15,Paramètres!$A$1:$I$89,3,0)*0.475*44/12</f>
        <v>0.97591673596322226</v>
      </c>
      <c r="EX167" s="21">
        <f>EXP(-LN(2)/2)*EX166+(1-EXP(-LN(2)/2))/(LN(2)/2)*ER167*EU167*VLOOKUP('Données projet'!$B$15,Paramètres!$A$1:$I$89,3,0)*0.475*44/12</f>
        <v>5.6103726507095558E-22</v>
      </c>
      <c r="EY167" s="22">
        <f t="shared" si="181"/>
        <v>23.322015868845924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670.99999999999977</v>
      </c>
      <c r="FF167" s="17">
        <f>FE167*VLOOKUP('Données projet'!$B$16,Paramètres!$A$1:$I$89,3,0)*VLOOKUP('Données projet'!$B$16,Paramètres!$A$1:$I$89,5,0)</f>
        <v>314.02799999999991</v>
      </c>
      <c r="FG167" s="13">
        <f t="shared" si="182"/>
        <v>74.109403804428752</v>
      </c>
      <c r="FH167" s="20">
        <f t="shared" si="183"/>
        <v>676.00597829271317</v>
      </c>
      <c r="FI167" s="59">
        <f t="shared" si="131"/>
        <v>969.33931162604654</v>
      </c>
      <c r="FJ167" s="59">
        <f ca="1">AVERAGE(OFFSET($FI$3,0,0,'Données projet'!$E$16+1,1))-AVERAGE(OFFSET($H$3,0,0,'Données projet'!$E$16+1,1))</f>
        <v>304.29617570272939</v>
      </c>
      <c r="FK167" s="59">
        <f t="shared" si="156"/>
        <v>246.20695736161576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18.806811621432004</v>
      </c>
      <c r="FR167" s="21">
        <f>EXP(-LN(2)/25)*FR166+(1-EXP(-LN(2)/25))/(LN(2)/25)*Calculateur!FM167*Calculateur!FO167*VLOOKUP('Données projet'!$B$16,Paramètres!$A$1:$I$89,3,0)*0.475*44/12</f>
        <v>0.99647462152447264</v>
      </c>
      <c r="FS167" s="21">
        <f>EXP(-LN(2)/2)*FS166+(1-EXP(-LN(2)/2))/(LN(2)/2)*FM167*FP167*VLOOKUP('Données projet'!$B$16,Paramètres!$A$1:$I$89,3,0)*0.475*44/12</f>
        <v>2.6659130711138088E-20</v>
      </c>
      <c r="FT167" s="22">
        <f t="shared" si="184"/>
        <v>19.803286242956478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543.00000000000011</v>
      </c>
      <c r="GA167" s="17">
        <f>FZ167*VLOOKUP('Données projet'!$B$17,Paramètres!$A$1:$I$89,3,0)*VLOOKUP('Données projet'!$B$17,Paramètres!$A$1:$I$89,5,0)</f>
        <v>324.71400000000011</v>
      </c>
      <c r="GB167" s="13">
        <f t="shared" si="185"/>
        <v>76.333356682914101</v>
      </c>
      <c r="GC167" s="20">
        <f t="shared" si="186"/>
        <v>698.49081288940886</v>
      </c>
      <c r="GD167" s="59">
        <f t="shared" si="134"/>
        <v>991.82414622274223</v>
      </c>
      <c r="GE167" s="59">
        <f ca="1">AVERAGE(OFFSET($GD$3,0,0,'Données projet'!$E$17+1,1))-AVERAGE(OFFSET($H$3,0,0,'Données projet'!$E$17+1,1))</f>
        <v>333.16166938019586</v>
      </c>
      <c r="GF167" s="59">
        <f t="shared" si="158"/>
        <v>286.07945871455388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15.320481014450552</v>
      </c>
      <c r="GM167" s="21">
        <f>EXP(-LN(2)/25)*GM166+(1-EXP(-LN(2)/25))/(LN(2)/25)*Calculateur!GH167*Calculateur!GJ167*VLOOKUP('Données projet'!$B$17,Paramètres!$A$1:$I$89,3,0)*0.475*44/12</f>
        <v>0.79354845702060139</v>
      </c>
      <c r="GN167" s="21">
        <f>EXP(-LN(2)/2)*GN166+(1-EXP(-LN(2)/2))/(LN(2)/2)*GH167*GK167*VLOOKUP('Données projet'!$B$17,Paramètres!$A$1:$I$89,3,0)*0.475*44/12</f>
        <v>6.021799978428258E-21</v>
      </c>
      <c r="GO167" s="21">
        <f t="shared" si="187"/>
        <v>16.114029471471152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477.9999999999996</v>
      </c>
      <c r="GV167" s="17">
        <f>GU167*VLOOKUP('Données projet'!$B$18,Paramètres!$A$1:$I$89,3,0)*VLOOKUP('Données projet'!$B$18,Paramètres!$A$1:$I$89,5,0)</f>
        <v>285.84399999999977</v>
      </c>
      <c r="GW167" s="13">
        <f t="shared" si="188"/>
        <v>68.200525419065656</v>
      </c>
      <c r="GX167" s="20">
        <f t="shared" si="189"/>
        <v>616.62754843820551</v>
      </c>
      <c r="GY167" s="59">
        <f t="shared" si="137"/>
        <v>909.96088177153888</v>
      </c>
      <c r="GZ167" s="59">
        <f ca="1">AVERAGE(OFFSET($GY$3,0,0,'Données projet'!$E$18+1,1))-AVERAGE(OFFSET($H$3,0,0,'Données projet'!$E$18+1,1))</f>
        <v>288.41846134875794</v>
      </c>
      <c r="HA167" s="59">
        <f t="shared" si="160"/>
        <v>248.93951719818972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13.60626804018251</v>
      </c>
      <c r="HH167" s="21">
        <f>EXP(-LN(2)/25)*HH166+(1-EXP(-LN(2)/25))/(LN(2)/25)*Calculateur!HC167*Calculateur!HE167*VLOOKUP('Données projet'!$B$18,Paramètres!$A$1:$I$89,3,0)*0.475*44/12</f>
        <v>0.68018439173194323</v>
      </c>
      <c r="HI167" s="21">
        <f>EXP(-LN(2)/2)*HI166+(1-EXP(-LN(2)/2))/(LN(2)/2)*HC167*HF167*VLOOKUP('Données projet'!$B$18,Paramètres!$A$1:$I$89,3,0)*0.475*44/12</f>
        <v>3.2976523691393171E-21</v>
      </c>
      <c r="HJ167" s="22">
        <f t="shared" si="190"/>
        <v>14.286452431914453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267</v>
      </c>
      <c r="O168" s="13">
        <f>N168*VLOOKUP('Données projet'!$B$9,Paramètres!$A$1:$I$89,3,0)*VLOOKUP('Données projet'!$B$9,Paramètres!$A$1:$I$89,5,0)</f>
        <v>241.58159999999998</v>
      </c>
      <c r="P168" s="13">
        <f t="shared" si="141"/>
        <v>58.779689232021951</v>
      </c>
      <c r="Q168" s="20">
        <f t="shared" si="162"/>
        <v>523.12924541243819</v>
      </c>
      <c r="R168" s="59">
        <f t="shared" si="109"/>
        <v>816.46257874577145</v>
      </c>
      <c r="S168" s="59">
        <f ca="1">AVERAGE(OFFSET($R$3,0,0,'Données projet'!$E$9+1,1))-AVERAGE(OFFSET($H$3,0,0,'Données projet'!$E$9+1,1))</f>
        <v>269.64423257646359</v>
      </c>
      <c r="T168" s="59">
        <f t="shared" si="142"/>
        <v>161.0819079811821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28.080259491098932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28.080259491098932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401</v>
      </c>
      <c r="AJ168" s="13">
        <f>AI168*VLOOKUP('Données projet'!$B$10,Paramètres!$A$1:$I$89,3,0)*VLOOKUP('Données projet'!$B$10,Paramètres!$A$1:$I$89,5,0)</f>
        <v>250.22399999999999</v>
      </c>
      <c r="AK168" s="13">
        <f t="shared" si="164"/>
        <v>60.633904580527918</v>
      </c>
      <c r="AL168" s="20">
        <f t="shared" si="165"/>
        <v>541.41085047775289</v>
      </c>
      <c r="AM168" s="59">
        <f t="shared" si="113"/>
        <v>834.74418381108626</v>
      </c>
      <c r="AN168" s="59">
        <f ca="1">AVERAGE(OFFSET($AM$3,0,0,'Données projet'!$E$10+1,1))-AVERAGE(OFFSET($H$3,0,0,'Données projet'!$E$10+1,1))</f>
        <v>269.77739619445515</v>
      </c>
      <c r="AO168" s="59">
        <f t="shared" si="144"/>
        <v>347.56964743629885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9.5722939786773704</v>
      </c>
      <c r="AV168" s="21">
        <f>EXP(-LN(2)/25)*AV167+(1-EXP(-LN(2)/25))/(LN(2)/25)*Calculateur!AQ168*Calculateur!AS168*VLOOKUP('Données projet'!$B$10,Paramètres!$A$1:$I$89,3,0)*0.475*44/12</f>
        <v>2.1727368781839784</v>
      </c>
      <c r="AW168" s="21">
        <f>EXP(-LN(2)/2)*AW167+(1-EXP(-LN(2)/2))/(LN(2)/2)*AQ168*AT168*VLOOKUP('Données projet'!$B$10,Paramètres!$A$1:$I$89,3,0)*0.475*44/12</f>
        <v>1.1901397638900807E-22</v>
      </c>
      <c r="AX168" s="21">
        <f t="shared" si="166"/>
        <v>11.745030856861348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739.99999999999966</v>
      </c>
      <c r="BE168" s="13">
        <f>BD168*VLOOKUP('Données projet'!$B$11,Paramètres!$A$1:$I$89,3,0)*VLOOKUP('Données projet'!$B$11,Paramètres!$A$1:$I$89,5,0)</f>
        <v>413.65999999999985</v>
      </c>
      <c r="BF168" s="13">
        <f t="shared" si="167"/>
        <v>94.540585122244352</v>
      </c>
      <c r="BG168" s="20">
        <f t="shared" si="168"/>
        <v>885.11601908790863</v>
      </c>
      <c r="BH168" s="59">
        <f t="shared" si="116"/>
        <v>1178.4493524212419</v>
      </c>
      <c r="BI168" s="59">
        <f ca="1">AVERAGE(OFFSET($BH$3,0,0,'Données projet'!$E$11+1,1))-AVERAGE(OFFSET($H$3,0,0,'Données projet'!$E$11+1,1))</f>
        <v>490.96084572840579</v>
      </c>
      <c r="BJ168" s="59">
        <f t="shared" si="146"/>
        <v>597.91658789908263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15.43701070432189</v>
      </c>
      <c r="BQ168" s="21">
        <f>EXP(-LN(2)/25)*BQ167+(1-EXP(-LN(2)/25))/(LN(2)/25)*Calculateur!BL168*Calculateur!BN168*VLOOKUP('Données projet'!$B$11,Paramètres!$A$1:$I$89,3,0)*0.475*44/12</f>
        <v>1.3684470340174393</v>
      </c>
      <c r="BR168" s="21">
        <f>EXP(-LN(2)/2)*BR167+(1-EXP(-LN(2)/2))/(LN(2)/2)*BL168*BO168*VLOOKUP('Données projet'!$B$11,Paramètres!$A$1:$I$89,3,0)*0.475*44/12</f>
        <v>4.0751267100606675E-21</v>
      </c>
      <c r="BS168" s="22">
        <f t="shared" si="169"/>
        <v>16.805457738339328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1062.9999999999995</v>
      </c>
      <c r="BZ168" s="13">
        <f>BY168*VLOOKUP('Données projet'!$B$12,Paramètres!$A$1:$I$89,3,0)*VLOOKUP('Données projet'!$B$12,Paramètres!$A$1:$I$89,5,0)</f>
        <v>483.66499999999979</v>
      </c>
      <c r="CA168" s="13">
        <f t="shared" si="170"/>
        <v>108.54647574863124</v>
      </c>
      <c r="CB168" s="20">
        <f t="shared" si="171"/>
        <v>1031.4349869288658</v>
      </c>
      <c r="CC168" s="59">
        <f t="shared" si="119"/>
        <v>1324.768320262199</v>
      </c>
      <c r="CD168" s="59">
        <f ca="1">AVERAGE(OFFSET($CC$3,0,0,'Données projet'!$E$12+1,1))-AVERAGE(OFFSET($H$3,0,0,'Données projet'!$E$12+1,1))</f>
        <v>516.24288578650703</v>
      </c>
      <c r="CE168" s="59">
        <f t="shared" si="148"/>
        <v>423.99471649102406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22.348198323643214</v>
      </c>
      <c r="CL168" s="21">
        <f>EXP(-LN(2)/25)*CL167+(1-EXP(-LN(2)/25))/(LN(2)/25)*Calculateur!CG168*Calculateur!CI168*VLOOKUP('Données projet'!$B$12,Paramètres!$A$1:$I$89,3,0)*0.475*44/12</f>
        <v>2.0171867360069244</v>
      </c>
      <c r="CM168" s="21">
        <f>EXP(-LN(2)/2)*CM167+(1-EXP(-LN(2)/2))/(LN(2)/2)*CG168*CJ168*VLOOKUP('Données projet'!$B$12,Paramètres!$A$1:$I$89,3,0)*0.475*44/12</f>
        <v>6.8181612074595329E-23</v>
      </c>
      <c r="CN168" s="22">
        <f t="shared" si="172"/>
        <v>24.365385059650137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856.99999999999955</v>
      </c>
      <c r="CU168" s="17">
        <f>CT168*VLOOKUP('Données projet'!$B$13,Paramètres!$A$1:$I$89,3,0)*VLOOKUP('Données projet'!$B$13,Paramètres!$A$1:$I$89,5,0)</f>
        <v>389.93499999999977</v>
      </c>
      <c r="CV168" s="13">
        <f t="shared" si="173"/>
        <v>89.733124312965614</v>
      </c>
      <c r="CW168" s="20">
        <f t="shared" si="174"/>
        <v>835.42198317841473</v>
      </c>
      <c r="CX168" s="59">
        <f t="shared" si="122"/>
        <v>1128.7553165117481</v>
      </c>
      <c r="CY168" s="59">
        <f ca="1">AVERAGE(OFFSET($CX$3,0,0,'Données projet'!$E$13+1,1))-AVERAGE(OFFSET($H$3,0,0,'Données projet'!$E$13+1,1))</f>
        <v>404.52284278475219</v>
      </c>
      <c r="CZ168" s="59">
        <f t="shared" si="150"/>
        <v>325.2594475455378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17.816977798845446</v>
      </c>
      <c r="DG168" s="21">
        <f>EXP(-LN(2)/25)*DG167+(1-EXP(-LN(2)/25))/(LN(2)/25)*Calculateur!DB168*Calculateur!DD168*VLOOKUP('Données projet'!$B$13,Paramètres!$A$1:$I$89,3,0)*0.475*44/12</f>
        <v>1.127943342519677</v>
      </c>
      <c r="DH168" s="21">
        <f>EXP(-LN(2)/2)*DH167+(1-EXP(-LN(2)/2))/(LN(2)/2)*DB168*DE168*VLOOKUP('Données projet'!$B$13,Paramètres!$A$1:$I$89,3,0)*0.475*44/12</f>
        <v>4.551182615616699E-21</v>
      </c>
      <c r="DI168" s="22">
        <f t="shared" si="175"/>
        <v>18.944921141365125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266.99999999999983</v>
      </c>
      <c r="DP168" s="17">
        <f>DO168*VLOOKUP('Données projet'!$B$14,Paramètres!$A$1:$I$89,3,0)*VLOOKUP('Données projet'!$B$14,Paramètres!$A$1:$I$89,5,0)</f>
        <v>287.39879999999982</v>
      </c>
      <c r="DQ168" s="13">
        <f t="shared" si="176"/>
        <v>68.528206713592894</v>
      </c>
      <c r="DR168" s="20">
        <f t="shared" si="177"/>
        <v>619.90620335950723</v>
      </c>
      <c r="DS168" s="59">
        <f t="shared" si="125"/>
        <v>913.2395366928406</v>
      </c>
      <c r="DT168" s="59">
        <f ca="1">AVERAGE(OFFSET($DS$3,0,0,'Données projet'!$E$14+1,1))-AVERAGE(OFFSET($H$3,0,0,'Données projet'!$E$14+1,1))</f>
        <v>317.76403063971492</v>
      </c>
      <c r="DU168" s="59">
        <f t="shared" si="152"/>
        <v>310.10458233575025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8.8461855120091872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8.8461855120091872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735.00000000000011</v>
      </c>
      <c r="EK168" s="17">
        <f>EJ168*VLOOKUP('Données projet'!$B$15,Paramètres!$A$1:$I$89,3,0)*VLOOKUP('Données projet'!$B$15,Paramètres!$A$1:$I$89,5,0)</f>
        <v>343.98</v>
      </c>
      <c r="EL168" s="13">
        <f t="shared" si="179"/>
        <v>80.321681832084693</v>
      </c>
      <c r="EM168" s="20">
        <f t="shared" si="180"/>
        <v>738.9920958575475</v>
      </c>
      <c r="EN168" s="59">
        <f t="shared" si="128"/>
        <v>1032.3254291908809</v>
      </c>
      <c r="EO168" s="59">
        <f ca="1">AVERAGE(OFFSET($EN$3,0,0,'Données projet'!$E$15+1,1))-AVERAGE(OFFSET($H$3,0,0,'Données projet'!$E$15+1,1))</f>
        <v>342.49944586217674</v>
      </c>
      <c r="EP168" s="59">
        <f t="shared" si="154"/>
        <v>282.29766600872563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21.907905758661517</v>
      </c>
      <c r="EW168" s="21">
        <f>EXP(-LN(2)/25)*EW167+(1-EXP(-LN(2)/25))/(LN(2)/25)*Calculateur!ER168*Calculateur!ET168*VLOOKUP('Données projet'!$B$15,Paramètres!$A$1:$I$89,3,0)*0.475*44/12</f>
        <v>0.94923024149707724</v>
      </c>
      <c r="EX168" s="21">
        <f>EXP(-LN(2)/2)*EX167+(1-EXP(-LN(2)/2))/(LN(2)/2)*ER168*EU168*VLOOKUP('Données projet'!$B$15,Paramètres!$A$1:$I$89,3,0)*0.475*44/12</f>
        <v>3.9671325463002725E-22</v>
      </c>
      <c r="EY168" s="22">
        <f t="shared" si="181"/>
        <v>22.857136000158594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670.99999999999977</v>
      </c>
      <c r="FF168" s="17">
        <f>FE168*VLOOKUP('Données projet'!$B$16,Paramètres!$A$1:$I$89,3,0)*VLOOKUP('Données projet'!$B$16,Paramètres!$A$1:$I$89,5,0)</f>
        <v>314.02799999999991</v>
      </c>
      <c r="FG168" s="13">
        <f t="shared" si="182"/>
        <v>74.109403804428752</v>
      </c>
      <c r="FH168" s="20">
        <f t="shared" si="183"/>
        <v>676.00597829271317</v>
      </c>
      <c r="FI168" s="59">
        <f t="shared" si="131"/>
        <v>969.33931162604654</v>
      </c>
      <c r="FJ168" s="59">
        <f ca="1">AVERAGE(OFFSET($FI$3,0,0,'Données projet'!$E$16+1,1))-AVERAGE(OFFSET($H$3,0,0,'Données projet'!$E$16+1,1))</f>
        <v>304.29617570272939</v>
      </c>
      <c r="FK168" s="59">
        <f t="shared" si="156"/>
        <v>246.20695736161576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18.438021516558141</v>
      </c>
      <c r="FR168" s="21">
        <f>EXP(-LN(2)/25)*FR167+(1-EXP(-LN(2)/25))/(LN(2)/25)*Calculateur!FM168*Calculateur!FO168*VLOOKUP('Données projet'!$B$16,Paramètres!$A$1:$I$89,3,0)*0.475*44/12</f>
        <v>0.96922597059656301</v>
      </c>
      <c r="FS168" s="21">
        <f>EXP(-LN(2)/2)*FS167+(1-EXP(-LN(2)/2))/(LN(2)/2)*FM168*FP168*VLOOKUP('Données projet'!$B$16,Paramètres!$A$1:$I$89,3,0)*0.475*44/12</f>
        <v>1.8850852106384292E-20</v>
      </c>
      <c r="FT168" s="22">
        <f t="shared" si="184"/>
        <v>19.407247487154706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543.00000000000011</v>
      </c>
      <c r="GA168" s="17">
        <f>FZ168*VLOOKUP('Données projet'!$B$17,Paramètres!$A$1:$I$89,3,0)*VLOOKUP('Données projet'!$B$17,Paramètres!$A$1:$I$89,5,0)</f>
        <v>324.71400000000011</v>
      </c>
      <c r="GB168" s="13">
        <f t="shared" si="185"/>
        <v>76.333356682914101</v>
      </c>
      <c r="GC168" s="20">
        <f t="shared" si="186"/>
        <v>698.49081288940886</v>
      </c>
      <c r="GD168" s="59">
        <f t="shared" si="134"/>
        <v>991.82414622274223</v>
      </c>
      <c r="GE168" s="59">
        <f ca="1">AVERAGE(OFFSET($GD$3,0,0,'Données projet'!$E$17+1,1))-AVERAGE(OFFSET($H$3,0,0,'Données projet'!$E$17+1,1))</f>
        <v>333.16166938019586</v>
      </c>
      <c r="GF168" s="59">
        <f t="shared" si="158"/>
        <v>286.07945871455388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15.020055726327895</v>
      </c>
      <c r="GM168" s="21">
        <f>EXP(-LN(2)/25)*GM167+(1-EXP(-LN(2)/25))/(LN(2)/25)*Calculateur!GH168*Calculateur!GJ168*VLOOKUP('Données projet'!$B$17,Paramètres!$A$1:$I$89,3,0)*0.475*44/12</f>
        <v>0.7718488327324734</v>
      </c>
      <c r="GN168" s="21">
        <f>EXP(-LN(2)/2)*GN167+(1-EXP(-LN(2)/2))/(LN(2)/2)*GH168*GK168*VLOOKUP('Données projet'!$B$17,Paramètres!$A$1:$I$89,3,0)*0.475*44/12</f>
        <v>4.2580555996956268E-21</v>
      </c>
      <c r="GO168" s="21">
        <f t="shared" si="187"/>
        <v>15.791904559060368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477.9999999999996</v>
      </c>
      <c r="GV168" s="17">
        <f>GU168*VLOOKUP('Données projet'!$B$18,Paramètres!$A$1:$I$89,3,0)*VLOOKUP('Données projet'!$B$18,Paramètres!$A$1:$I$89,5,0)</f>
        <v>285.84399999999977</v>
      </c>
      <c r="GW168" s="13">
        <f t="shared" si="188"/>
        <v>68.200525419065656</v>
      </c>
      <c r="GX168" s="20">
        <f t="shared" si="189"/>
        <v>616.62754843820551</v>
      </c>
      <c r="GY168" s="59">
        <f t="shared" si="137"/>
        <v>909.96088177153888</v>
      </c>
      <c r="GZ168" s="59">
        <f ca="1">AVERAGE(OFFSET($GY$3,0,0,'Données projet'!$E$18+1,1))-AVERAGE(OFFSET($H$3,0,0,'Données projet'!$E$18+1,1))</f>
        <v>288.41846134875794</v>
      </c>
      <c r="HA168" s="59">
        <f t="shared" si="160"/>
        <v>248.93951719818972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13.339457422918576</v>
      </c>
      <c r="HH168" s="21">
        <f>EXP(-LN(2)/25)*HH167+(1-EXP(-LN(2)/25))/(LN(2)/25)*Calculateur!HC168*Calculateur!HE168*VLOOKUP('Données projet'!$B$18,Paramètres!$A$1:$I$89,3,0)*0.475*44/12</f>
        <v>0.66158471377069061</v>
      </c>
      <c r="HI168" s="21">
        <f>EXP(-LN(2)/2)*HI167+(1-EXP(-LN(2)/2))/(LN(2)/2)*HC168*HF168*VLOOKUP('Données projet'!$B$18,Paramètres!$A$1:$I$89,3,0)*0.475*44/12</f>
        <v>2.3317923522142954E-21</v>
      </c>
      <c r="HJ168" s="22">
        <f t="shared" si="190"/>
        <v>14.001042136689266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267</v>
      </c>
      <c r="O169" s="13">
        <f>N169*VLOOKUP('Données projet'!$B$9,Paramètres!$A$1:$I$89,3,0)*VLOOKUP('Données projet'!$B$9,Paramètres!$A$1:$I$89,5,0)</f>
        <v>241.58159999999998</v>
      </c>
      <c r="P169" s="13">
        <f t="shared" si="141"/>
        <v>58.779689232021951</v>
      </c>
      <c r="Q169" s="20">
        <f t="shared" si="162"/>
        <v>523.12924541243819</v>
      </c>
      <c r="R169" s="59">
        <f t="shared" si="109"/>
        <v>816.46257874577145</v>
      </c>
      <c r="S169" s="59">
        <f ca="1">AVERAGE(OFFSET($R$3,0,0,'Données projet'!$E$9+1,1))-AVERAGE(OFFSET($H$3,0,0,'Données projet'!$E$9+1,1))</f>
        <v>269.64423257646359</v>
      </c>
      <c r="T169" s="59">
        <f t="shared" si="142"/>
        <v>161.0819079811821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27.529622729745594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27.529622729745594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401</v>
      </c>
      <c r="AJ169" s="13">
        <f>AI169*VLOOKUP('Données projet'!$B$10,Paramètres!$A$1:$I$89,3,0)*VLOOKUP('Données projet'!$B$10,Paramètres!$A$1:$I$89,5,0)</f>
        <v>250.22399999999999</v>
      </c>
      <c r="AK169" s="13">
        <f t="shared" si="164"/>
        <v>60.633904580527918</v>
      </c>
      <c r="AL169" s="20">
        <f t="shared" si="165"/>
        <v>541.41085047775289</v>
      </c>
      <c r="AM169" s="59">
        <f t="shared" si="113"/>
        <v>834.74418381108626</v>
      </c>
      <c r="AN169" s="59">
        <f ca="1">AVERAGE(OFFSET($AM$3,0,0,'Données projet'!$E$10+1,1))-AVERAGE(OFFSET($H$3,0,0,'Données projet'!$E$10+1,1))</f>
        <v>269.77739619445515</v>
      </c>
      <c r="AO169" s="59">
        <f t="shared" si="144"/>
        <v>347.56964743629885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9.3845871322783285</v>
      </c>
      <c r="AV169" s="21">
        <f>EXP(-LN(2)/25)*AV168+(1-EXP(-LN(2)/25))/(LN(2)/25)*Calculateur!AQ169*Calculateur!AS169*VLOOKUP('Données projet'!$B$10,Paramètres!$A$1:$I$89,3,0)*0.475*44/12</f>
        <v>2.1133232739907708</v>
      </c>
      <c r="AW169" s="21">
        <f>EXP(-LN(2)/2)*AW168+(1-EXP(-LN(2)/2))/(LN(2)/2)*AQ169*AT169*VLOOKUP('Données projet'!$B$10,Paramètres!$A$1:$I$89,3,0)*0.475*44/12</f>
        <v>8.4155589760643267E-23</v>
      </c>
      <c r="AX169" s="21">
        <f t="shared" si="166"/>
        <v>11.497910406269099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739.99999999999966</v>
      </c>
      <c r="BE169" s="13">
        <f>BD169*VLOOKUP('Données projet'!$B$11,Paramètres!$A$1:$I$89,3,0)*VLOOKUP('Données projet'!$B$11,Paramètres!$A$1:$I$89,5,0)</f>
        <v>413.65999999999985</v>
      </c>
      <c r="BF169" s="13">
        <f t="shared" si="167"/>
        <v>94.540585122244352</v>
      </c>
      <c r="BG169" s="20">
        <f t="shared" si="168"/>
        <v>885.11601908790863</v>
      </c>
      <c r="BH169" s="59">
        <f t="shared" si="116"/>
        <v>1178.4493524212419</v>
      </c>
      <c r="BI169" s="59">
        <f ca="1">AVERAGE(OFFSET($BH$3,0,0,'Données projet'!$E$11+1,1))-AVERAGE(OFFSET($H$3,0,0,'Données projet'!$E$11+1,1))</f>
        <v>490.96084572840579</v>
      </c>
      <c r="BJ169" s="59">
        <f t="shared" si="146"/>
        <v>597.91658789908263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15.134300340056949</v>
      </c>
      <c r="BQ169" s="21">
        <f>EXP(-LN(2)/25)*BQ168+(1-EXP(-LN(2)/25))/(LN(2)/25)*Calculateur!BL169*Calculateur!BN169*VLOOKUP('Données projet'!$B$11,Paramètres!$A$1:$I$89,3,0)*0.475*44/12</f>
        <v>1.3310267779087306</v>
      </c>
      <c r="BR169" s="21">
        <f>EXP(-LN(2)/2)*BR168+(1-EXP(-LN(2)/2))/(LN(2)/2)*BL169*BO169*VLOOKUP('Données projet'!$B$11,Paramètres!$A$1:$I$89,3,0)*0.475*44/12</f>
        <v>2.8815497308783238E-21</v>
      </c>
      <c r="BS169" s="22">
        <f t="shared" si="169"/>
        <v>16.465327117965678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1062.9999999999995</v>
      </c>
      <c r="BZ169" s="13">
        <f>BY169*VLOOKUP('Données projet'!$B$12,Paramètres!$A$1:$I$89,3,0)*VLOOKUP('Données projet'!$B$12,Paramètres!$A$1:$I$89,5,0)</f>
        <v>483.66499999999979</v>
      </c>
      <c r="CA169" s="13">
        <f t="shared" si="170"/>
        <v>108.54647574863124</v>
      </c>
      <c r="CB169" s="20">
        <f t="shared" si="171"/>
        <v>1031.4349869288658</v>
      </c>
      <c r="CC169" s="59">
        <f t="shared" si="119"/>
        <v>1324.768320262199</v>
      </c>
      <c r="CD169" s="59">
        <f ca="1">AVERAGE(OFFSET($CC$3,0,0,'Données projet'!$E$12+1,1))-AVERAGE(OFFSET($H$3,0,0,'Données projet'!$E$12+1,1))</f>
        <v>516.24288578650703</v>
      </c>
      <c r="CE169" s="59">
        <f t="shared" si="148"/>
        <v>423.99471649102406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21.909963785571591</v>
      </c>
      <c r="CL169" s="21">
        <f>EXP(-LN(2)/25)*CL168+(1-EXP(-LN(2)/25))/(LN(2)/25)*Calculateur!CG169*Calculateur!CI169*VLOOKUP('Données projet'!$B$12,Paramètres!$A$1:$I$89,3,0)*0.475*44/12</f>
        <v>1.9620266586315749</v>
      </c>
      <c r="CM169" s="21">
        <f>EXP(-LN(2)/2)*CM168+(1-EXP(-LN(2)/2))/(LN(2)/2)*CG169*CJ169*VLOOKUP('Données projet'!$B$12,Paramètres!$A$1:$I$89,3,0)*0.475*44/12</f>
        <v>4.8211680250176946E-23</v>
      </c>
      <c r="CN169" s="22">
        <f t="shared" si="172"/>
        <v>23.871990444203167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856.99999999999955</v>
      </c>
      <c r="CU169" s="17">
        <f>CT169*VLOOKUP('Données projet'!$B$13,Paramètres!$A$1:$I$89,3,0)*VLOOKUP('Données projet'!$B$13,Paramètres!$A$1:$I$89,5,0)</f>
        <v>389.93499999999977</v>
      </c>
      <c r="CV169" s="13">
        <f t="shared" si="173"/>
        <v>89.733124312965614</v>
      </c>
      <c r="CW169" s="20">
        <f t="shared" si="174"/>
        <v>835.42198317841473</v>
      </c>
      <c r="CX169" s="59">
        <f t="shared" si="122"/>
        <v>1128.7553165117481</v>
      </c>
      <c r="CY169" s="59">
        <f ca="1">AVERAGE(OFFSET($CX$3,0,0,'Données projet'!$E$13+1,1))-AVERAGE(OFFSET($H$3,0,0,'Données projet'!$E$13+1,1))</f>
        <v>404.52284278475219</v>
      </c>
      <c r="CZ169" s="59">
        <f t="shared" si="150"/>
        <v>325.2594475455378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17.467597731493488</v>
      </c>
      <c r="DG169" s="21">
        <f>EXP(-LN(2)/25)*DG168+(1-EXP(-LN(2)/25))/(LN(2)/25)*Calculateur!DB169*Calculateur!DD169*VLOOKUP('Données projet'!$B$13,Paramètres!$A$1:$I$89,3,0)*0.475*44/12</f>
        <v>1.0970996725025139</v>
      </c>
      <c r="DH169" s="21">
        <f>EXP(-LN(2)/2)*DH168+(1-EXP(-LN(2)/2))/(LN(2)/2)*DB169*DE169*VLOOKUP('Données projet'!$B$13,Paramètres!$A$1:$I$89,3,0)*0.475*44/12</f>
        <v>3.2181720899208963E-21</v>
      </c>
      <c r="DI169" s="22">
        <f t="shared" si="175"/>
        <v>18.564697403996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266.99999999999983</v>
      </c>
      <c r="DP169" s="17">
        <f>DO169*VLOOKUP('Données projet'!$B$14,Paramètres!$A$1:$I$89,3,0)*VLOOKUP('Données projet'!$B$14,Paramètres!$A$1:$I$89,5,0)</f>
        <v>287.39879999999982</v>
      </c>
      <c r="DQ169" s="13">
        <f t="shared" si="176"/>
        <v>68.528206713592894</v>
      </c>
      <c r="DR169" s="20">
        <f t="shared" si="177"/>
        <v>619.90620335950723</v>
      </c>
      <c r="DS169" s="59">
        <f t="shared" si="125"/>
        <v>913.2395366928406</v>
      </c>
      <c r="DT169" s="59">
        <f ca="1">AVERAGE(OFFSET($DS$3,0,0,'Données projet'!$E$14+1,1))-AVERAGE(OFFSET($H$3,0,0,'Données projet'!$E$14+1,1))</f>
        <v>317.76403063971492</v>
      </c>
      <c r="DU169" s="59">
        <f t="shared" si="152"/>
        <v>310.10458233575025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8.6727172097590746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8.6727172097590746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735.00000000000011</v>
      </c>
      <c r="EK169" s="17">
        <f>EJ169*VLOOKUP('Données projet'!$B$15,Paramètres!$A$1:$I$89,3,0)*VLOOKUP('Données projet'!$B$15,Paramètres!$A$1:$I$89,5,0)</f>
        <v>343.98</v>
      </c>
      <c r="EL169" s="13">
        <f t="shared" si="179"/>
        <v>80.321681832084693</v>
      </c>
      <c r="EM169" s="20">
        <f t="shared" si="180"/>
        <v>738.9920958575475</v>
      </c>
      <c r="EN169" s="59">
        <f t="shared" si="128"/>
        <v>1032.3254291908809</v>
      </c>
      <c r="EO169" s="59">
        <f ca="1">AVERAGE(OFFSET($EN$3,0,0,'Données projet'!$E$15+1,1))-AVERAGE(OFFSET($H$3,0,0,'Données projet'!$E$15+1,1))</f>
        <v>342.49944586217674</v>
      </c>
      <c r="EP169" s="59">
        <f t="shared" si="154"/>
        <v>282.29766600872563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21.478305089237239</v>
      </c>
      <c r="EW169" s="21">
        <f>EXP(-LN(2)/25)*EW168+(1-EXP(-LN(2)/25))/(LN(2)/25)*Calculateur!ER169*Calculateur!ET169*VLOOKUP('Données projet'!$B$15,Paramètres!$A$1:$I$89,3,0)*0.475*44/12</f>
        <v>0.9232734906254908</v>
      </c>
      <c r="EX169" s="21">
        <f>EXP(-LN(2)/2)*EX168+(1-EXP(-LN(2)/2))/(LN(2)/2)*ER169*EU169*VLOOKUP('Données projet'!$B$15,Paramètres!$A$1:$I$89,3,0)*0.475*44/12</f>
        <v>2.8051863253547779E-22</v>
      </c>
      <c r="EY169" s="22">
        <f t="shared" si="181"/>
        <v>22.401578579862729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670.99999999999977</v>
      </c>
      <c r="FF169" s="17">
        <f>FE169*VLOOKUP('Données projet'!$B$16,Paramètres!$A$1:$I$89,3,0)*VLOOKUP('Données projet'!$B$16,Paramètres!$A$1:$I$89,5,0)</f>
        <v>314.02799999999991</v>
      </c>
      <c r="FG169" s="13">
        <f t="shared" si="182"/>
        <v>74.109403804428752</v>
      </c>
      <c r="FH169" s="20">
        <f t="shared" si="183"/>
        <v>676.00597829271317</v>
      </c>
      <c r="FI169" s="59">
        <f t="shared" si="131"/>
        <v>969.33931162604654</v>
      </c>
      <c r="FJ169" s="59">
        <f ca="1">AVERAGE(OFFSET($FI$3,0,0,'Données projet'!$E$16+1,1))-AVERAGE(OFFSET($H$3,0,0,'Données projet'!$E$16+1,1))</f>
        <v>304.29617570272939</v>
      </c>
      <c r="FK169" s="59">
        <f t="shared" si="156"/>
        <v>246.20695736161576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18.076463160701103</v>
      </c>
      <c r="FR169" s="21">
        <f>EXP(-LN(2)/25)*FR168+(1-EXP(-LN(2)/25))/(LN(2)/25)*Calculateur!FM169*Calculateur!FO169*VLOOKUP('Données projet'!$B$16,Paramètres!$A$1:$I$89,3,0)*0.475*44/12</f>
        <v>0.94272243546122136</v>
      </c>
      <c r="FS169" s="21">
        <f>EXP(-LN(2)/2)*FS168+(1-EXP(-LN(2)/2))/(LN(2)/2)*FM169*FP169*VLOOKUP('Données projet'!$B$16,Paramètres!$A$1:$I$89,3,0)*0.475*44/12</f>
        <v>1.3329565355569047E-20</v>
      </c>
      <c r="FT169" s="22">
        <f t="shared" si="184"/>
        <v>19.019185596162323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543.00000000000011</v>
      </c>
      <c r="GA169" s="17">
        <f>FZ169*VLOOKUP('Données projet'!$B$17,Paramètres!$A$1:$I$89,3,0)*VLOOKUP('Données projet'!$B$17,Paramètres!$A$1:$I$89,5,0)</f>
        <v>324.71400000000011</v>
      </c>
      <c r="GB169" s="13">
        <f t="shared" si="185"/>
        <v>76.333356682914101</v>
      </c>
      <c r="GC169" s="20">
        <f t="shared" si="186"/>
        <v>698.49081288940886</v>
      </c>
      <c r="GD169" s="59">
        <f t="shared" si="134"/>
        <v>991.82414622274223</v>
      </c>
      <c r="GE169" s="59">
        <f ca="1">AVERAGE(OFFSET($GD$3,0,0,'Données projet'!$E$17+1,1))-AVERAGE(OFFSET($H$3,0,0,'Données projet'!$E$17+1,1))</f>
        <v>333.16166938019586</v>
      </c>
      <c r="GF169" s="59">
        <f t="shared" si="158"/>
        <v>286.07945871455388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14.725521594863991</v>
      </c>
      <c r="GM169" s="21">
        <f>EXP(-LN(2)/25)*GM168+(1-EXP(-LN(2)/25))/(LN(2)/25)*Calculateur!GH169*Calculateur!GJ169*VLOOKUP('Données projet'!$B$17,Paramètres!$A$1:$I$89,3,0)*0.475*44/12</f>
        <v>0.75074258581163789</v>
      </c>
      <c r="GN169" s="21">
        <f>EXP(-LN(2)/2)*GN168+(1-EXP(-LN(2)/2))/(LN(2)/2)*GH169*GK169*VLOOKUP('Données projet'!$B$17,Paramètres!$A$1:$I$89,3,0)*0.475*44/12</f>
        <v>3.010899989214129E-21</v>
      </c>
      <c r="GO169" s="21">
        <f t="shared" si="187"/>
        <v>15.47626418067563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477.9999999999996</v>
      </c>
      <c r="GV169" s="17">
        <f>GU169*VLOOKUP('Données projet'!$B$18,Paramètres!$A$1:$I$89,3,0)*VLOOKUP('Données projet'!$B$18,Paramètres!$A$1:$I$89,5,0)</f>
        <v>285.84399999999977</v>
      </c>
      <c r="GW169" s="13">
        <f t="shared" si="188"/>
        <v>68.200525419065656</v>
      </c>
      <c r="GX169" s="20">
        <f t="shared" si="189"/>
        <v>616.62754843820551</v>
      </c>
      <c r="GY169" s="59">
        <f t="shared" si="137"/>
        <v>909.96088177153888</v>
      </c>
      <c r="GZ169" s="59">
        <f ca="1">AVERAGE(OFFSET($GY$3,0,0,'Données projet'!$E$18+1,1))-AVERAGE(OFFSET($H$3,0,0,'Données projet'!$E$18+1,1))</f>
        <v>288.41846134875794</v>
      </c>
      <c r="HA169" s="59">
        <f t="shared" si="160"/>
        <v>248.93951719818972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13.077878799120782</v>
      </c>
      <c r="HH169" s="21">
        <f>EXP(-LN(2)/25)*HH168+(1-EXP(-LN(2)/25))/(LN(2)/25)*Calculateur!HC169*Calculateur!HE169*VLOOKUP('Données projet'!$B$18,Paramètres!$A$1:$I$89,3,0)*0.475*44/12</f>
        <v>0.64349364498140305</v>
      </c>
      <c r="HI169" s="21">
        <f>EXP(-LN(2)/2)*HI168+(1-EXP(-LN(2)/2))/(LN(2)/2)*HC169*HF169*VLOOKUP('Données projet'!$B$18,Paramètres!$A$1:$I$89,3,0)*0.475*44/12</f>
        <v>1.6488261845696589E-21</v>
      </c>
      <c r="HJ169" s="22">
        <f t="shared" si="190"/>
        <v>13.721372444102185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267</v>
      </c>
      <c r="O170" s="13">
        <f>N170*VLOOKUP('Données projet'!$B$9,Paramètres!$A$1:$I$89,3,0)*VLOOKUP('Données projet'!$B$9,Paramètres!$A$1:$I$89,5,0)</f>
        <v>241.58159999999998</v>
      </c>
      <c r="P170" s="13">
        <f t="shared" si="141"/>
        <v>58.779689232021951</v>
      </c>
      <c r="Q170" s="20">
        <f t="shared" si="162"/>
        <v>523.12924541243819</v>
      </c>
      <c r="R170" s="59">
        <f t="shared" si="109"/>
        <v>816.46257874577145</v>
      </c>
      <c r="S170" s="59">
        <f ca="1">AVERAGE(OFFSET($R$3,0,0,'Données projet'!$E$9+1,1))-AVERAGE(OFFSET($H$3,0,0,'Données projet'!$E$9+1,1))</f>
        <v>269.64423257646359</v>
      </c>
      <c r="T170" s="59">
        <f t="shared" si="142"/>
        <v>161.0819079811821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26.989783619427133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26.989783619427133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401</v>
      </c>
      <c r="AJ170" s="13">
        <f>AI170*VLOOKUP('Données projet'!$B$10,Paramètres!$A$1:$I$89,3,0)*VLOOKUP('Données projet'!$B$10,Paramètres!$A$1:$I$89,5,0)</f>
        <v>250.22399999999999</v>
      </c>
      <c r="AK170" s="13">
        <f t="shared" si="164"/>
        <v>60.633904580527918</v>
      </c>
      <c r="AL170" s="20">
        <f t="shared" si="165"/>
        <v>541.41085047775289</v>
      </c>
      <c r="AM170" s="59">
        <f t="shared" si="113"/>
        <v>834.74418381108626</v>
      </c>
      <c r="AN170" s="59">
        <f ca="1">AVERAGE(OFFSET($AM$3,0,0,'Données projet'!$E$10+1,1))-AVERAGE(OFFSET($H$3,0,0,'Données projet'!$E$10+1,1))</f>
        <v>269.77739619445515</v>
      </c>
      <c r="AO170" s="59">
        <f t="shared" si="144"/>
        <v>347.56964743629885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9.2005611026472991</v>
      </c>
      <c r="AV170" s="21">
        <f>EXP(-LN(2)/25)*AV169+(1-EXP(-LN(2)/25))/(LN(2)/25)*Calculateur!AQ170*Calculateur!AS170*VLOOKUP('Données projet'!$B$10,Paramètres!$A$1:$I$89,3,0)*0.475*44/12</f>
        <v>2.0555343379286524</v>
      </c>
      <c r="AW170" s="21">
        <f>EXP(-LN(2)/2)*AW169+(1-EXP(-LN(2)/2))/(LN(2)/2)*AQ170*AT170*VLOOKUP('Données projet'!$B$10,Paramètres!$A$1:$I$89,3,0)*0.475*44/12</f>
        <v>5.9506988194504036E-23</v>
      </c>
      <c r="AX170" s="21">
        <f t="shared" si="166"/>
        <v>11.256095440575951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739.99999999999966</v>
      </c>
      <c r="BE170" s="13">
        <f>BD170*VLOOKUP('Données projet'!$B$11,Paramètres!$A$1:$I$89,3,0)*VLOOKUP('Données projet'!$B$11,Paramètres!$A$1:$I$89,5,0)</f>
        <v>413.65999999999985</v>
      </c>
      <c r="BF170" s="13">
        <f t="shared" si="167"/>
        <v>94.540585122244352</v>
      </c>
      <c r="BG170" s="20">
        <f t="shared" si="168"/>
        <v>885.11601908790863</v>
      </c>
      <c r="BH170" s="59">
        <f t="shared" si="116"/>
        <v>1178.4493524212419</v>
      </c>
      <c r="BI170" s="59">
        <f ca="1">AVERAGE(OFFSET($BH$3,0,0,'Données projet'!$E$11+1,1))-AVERAGE(OFFSET($H$3,0,0,'Données projet'!$E$11+1,1))</f>
        <v>490.96084572840579</v>
      </c>
      <c r="BJ170" s="59">
        <f t="shared" si="146"/>
        <v>597.91658789908263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14.837525941400154</v>
      </c>
      <c r="BQ170" s="21">
        <f>EXP(-LN(2)/25)*BQ169+(1-EXP(-LN(2)/25))/(LN(2)/25)*Calculateur!BL170*Calculateur!BN170*VLOOKUP('Données projet'!$B$11,Paramètres!$A$1:$I$89,3,0)*0.475*44/12</f>
        <v>1.2946297806711602</v>
      </c>
      <c r="BR170" s="21">
        <f>EXP(-LN(2)/2)*BR169+(1-EXP(-LN(2)/2))/(LN(2)/2)*BL170*BO170*VLOOKUP('Données projet'!$B$11,Paramètres!$A$1:$I$89,3,0)*0.475*44/12</f>
        <v>2.0375633550303337E-21</v>
      </c>
      <c r="BS170" s="22">
        <f t="shared" si="169"/>
        <v>16.132155722071314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1062.9999999999995</v>
      </c>
      <c r="BZ170" s="13">
        <f>BY170*VLOOKUP('Données projet'!$B$12,Paramètres!$A$1:$I$89,3,0)*VLOOKUP('Données projet'!$B$12,Paramètres!$A$1:$I$89,5,0)</f>
        <v>483.66499999999979</v>
      </c>
      <c r="CA170" s="13">
        <f t="shared" si="170"/>
        <v>108.54647574863124</v>
      </c>
      <c r="CB170" s="20">
        <f t="shared" si="171"/>
        <v>1031.4349869288658</v>
      </c>
      <c r="CC170" s="59">
        <f t="shared" si="119"/>
        <v>1324.768320262199</v>
      </c>
      <c r="CD170" s="59">
        <f ca="1">AVERAGE(OFFSET($CC$3,0,0,'Données projet'!$E$12+1,1))-AVERAGE(OFFSET($H$3,0,0,'Données projet'!$E$12+1,1))</f>
        <v>516.24288578650703</v>
      </c>
      <c r="CE170" s="59">
        <f t="shared" si="148"/>
        <v>423.99471649102406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21.480322759494879</v>
      </c>
      <c r="CL170" s="21">
        <f>EXP(-LN(2)/25)*CL169+(1-EXP(-LN(2)/25))/(LN(2)/25)*Calculateur!CG170*Calculateur!CI170*VLOOKUP('Données projet'!$B$12,Paramètres!$A$1:$I$89,3,0)*0.475*44/12</f>
        <v>1.9083749364727967</v>
      </c>
      <c r="CM170" s="21">
        <f>EXP(-LN(2)/2)*CM169+(1-EXP(-LN(2)/2))/(LN(2)/2)*CG170*CJ170*VLOOKUP('Données projet'!$B$12,Paramètres!$A$1:$I$89,3,0)*0.475*44/12</f>
        <v>3.4090806037297664E-23</v>
      </c>
      <c r="CN170" s="22">
        <f t="shared" si="172"/>
        <v>23.388697695967675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856.99999999999955</v>
      </c>
      <c r="CU170" s="17">
        <f>CT170*VLOOKUP('Données projet'!$B$13,Paramètres!$A$1:$I$89,3,0)*VLOOKUP('Données projet'!$B$13,Paramètres!$A$1:$I$89,5,0)</f>
        <v>389.93499999999977</v>
      </c>
      <c r="CV170" s="13">
        <f t="shared" si="173"/>
        <v>89.733124312965614</v>
      </c>
      <c r="CW170" s="20">
        <f t="shared" si="174"/>
        <v>835.42198317841473</v>
      </c>
      <c r="CX170" s="59">
        <f t="shared" si="122"/>
        <v>1128.7553165117481</v>
      </c>
      <c r="CY170" s="59">
        <f ca="1">AVERAGE(OFFSET($CX$3,0,0,'Données projet'!$E$13+1,1))-AVERAGE(OFFSET($H$3,0,0,'Données projet'!$E$13+1,1))</f>
        <v>404.52284278475219</v>
      </c>
      <c r="CZ170" s="59">
        <f t="shared" si="150"/>
        <v>325.2594475455378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17.125068794161503</v>
      </c>
      <c r="DG170" s="21">
        <f>EXP(-LN(2)/25)*DG169+(1-EXP(-LN(2)/25))/(LN(2)/25)*Calculateur!DB170*Calculateur!DD170*VLOOKUP('Données projet'!$B$13,Paramètres!$A$1:$I$89,3,0)*0.475*44/12</f>
        <v>1.0670994242639684</v>
      </c>
      <c r="DH170" s="21">
        <f>EXP(-LN(2)/2)*DH169+(1-EXP(-LN(2)/2))/(LN(2)/2)*DB170*DE170*VLOOKUP('Données projet'!$B$13,Paramètres!$A$1:$I$89,3,0)*0.475*44/12</f>
        <v>2.2755913078083495E-21</v>
      </c>
      <c r="DI170" s="22">
        <f t="shared" si="175"/>
        <v>18.192168218425472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266.99999999999983</v>
      </c>
      <c r="DP170" s="17">
        <f>DO170*VLOOKUP('Données projet'!$B$14,Paramètres!$A$1:$I$89,3,0)*VLOOKUP('Données projet'!$B$14,Paramètres!$A$1:$I$89,5,0)</f>
        <v>287.39879999999982</v>
      </c>
      <c r="DQ170" s="13">
        <f t="shared" si="176"/>
        <v>68.528206713592894</v>
      </c>
      <c r="DR170" s="20">
        <f t="shared" si="177"/>
        <v>619.90620335950723</v>
      </c>
      <c r="DS170" s="59">
        <f t="shared" si="125"/>
        <v>913.2395366928406</v>
      </c>
      <c r="DT170" s="59">
        <f ca="1">AVERAGE(OFFSET($DS$3,0,0,'Données projet'!$E$14+1,1))-AVERAGE(OFFSET($H$3,0,0,'Données projet'!$E$14+1,1))</f>
        <v>317.76403063971492</v>
      </c>
      <c r="DU170" s="59">
        <f t="shared" si="152"/>
        <v>310.10458233575025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8.5026505151108687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8.5026505151108687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735.00000000000011</v>
      </c>
      <c r="EK170" s="17">
        <f>EJ170*VLOOKUP('Données projet'!$B$15,Paramètres!$A$1:$I$89,3,0)*VLOOKUP('Données projet'!$B$15,Paramètres!$A$1:$I$89,5,0)</f>
        <v>343.98</v>
      </c>
      <c r="EL170" s="13">
        <f t="shared" si="179"/>
        <v>80.321681832084693</v>
      </c>
      <c r="EM170" s="20">
        <f t="shared" si="180"/>
        <v>738.9920958575475</v>
      </c>
      <c r="EN170" s="59">
        <f t="shared" si="128"/>
        <v>1032.3254291908809</v>
      </c>
      <c r="EO170" s="59">
        <f ca="1">AVERAGE(OFFSET($EN$3,0,0,'Données projet'!$E$15+1,1))-AVERAGE(OFFSET($H$3,0,0,'Données projet'!$E$15+1,1))</f>
        <v>342.49944586217674</v>
      </c>
      <c r="EP170" s="59">
        <f t="shared" si="154"/>
        <v>282.29766600872563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21.057128626909837</v>
      </c>
      <c r="EW170" s="21">
        <f>EXP(-LN(2)/25)*EW169+(1-EXP(-LN(2)/25))/(LN(2)/25)*Calculateur!ER170*Calculateur!ET170*VLOOKUP('Données projet'!$B$15,Paramètres!$A$1:$I$89,3,0)*0.475*44/12</f>
        <v>0.898026528471494</v>
      </c>
      <c r="EX170" s="21">
        <f>EXP(-LN(2)/2)*EX169+(1-EXP(-LN(2)/2))/(LN(2)/2)*ER170*EU170*VLOOKUP('Données projet'!$B$15,Paramètres!$A$1:$I$89,3,0)*0.475*44/12</f>
        <v>1.9835662731501363E-22</v>
      </c>
      <c r="EY170" s="22">
        <f t="shared" si="181"/>
        <v>21.95515515538133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670.99999999999977</v>
      </c>
      <c r="FF170" s="17">
        <f>FE170*VLOOKUP('Données projet'!$B$16,Paramètres!$A$1:$I$89,3,0)*VLOOKUP('Données projet'!$B$16,Paramètres!$A$1:$I$89,5,0)</f>
        <v>314.02799999999991</v>
      </c>
      <c r="FG170" s="13">
        <f t="shared" si="182"/>
        <v>74.109403804428752</v>
      </c>
      <c r="FH170" s="20">
        <f t="shared" si="183"/>
        <v>676.00597829271317</v>
      </c>
      <c r="FI170" s="59">
        <f t="shared" si="131"/>
        <v>969.33931162604654</v>
      </c>
      <c r="FJ170" s="59">
        <f ca="1">AVERAGE(OFFSET($FI$3,0,0,'Données projet'!$E$16+1,1))-AVERAGE(OFFSET($H$3,0,0,'Données projet'!$E$16+1,1))</f>
        <v>304.29617570272939</v>
      </c>
      <c r="FK170" s="59">
        <f t="shared" si="156"/>
        <v>246.20695736161576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17.721994743673598</v>
      </c>
      <c r="FR170" s="21">
        <f>EXP(-LN(2)/25)*FR169+(1-EXP(-LN(2)/25))/(LN(2)/25)*Calculateur!FM170*Calculateur!FO170*VLOOKUP('Données projet'!$B$16,Paramètres!$A$1:$I$89,3,0)*0.475*44/12</f>
        <v>0.91694364088791602</v>
      </c>
      <c r="FS170" s="21">
        <f>EXP(-LN(2)/2)*FS169+(1-EXP(-LN(2)/2))/(LN(2)/2)*FM170*FP170*VLOOKUP('Données projet'!$B$16,Paramètres!$A$1:$I$89,3,0)*0.475*44/12</f>
        <v>9.4254260531921474E-21</v>
      </c>
      <c r="FT170" s="22">
        <f t="shared" si="184"/>
        <v>18.638938384561513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543.00000000000011</v>
      </c>
      <c r="GA170" s="17">
        <f>FZ170*VLOOKUP('Données projet'!$B$17,Paramètres!$A$1:$I$89,3,0)*VLOOKUP('Données projet'!$B$17,Paramètres!$A$1:$I$89,5,0)</f>
        <v>324.71400000000011</v>
      </c>
      <c r="GB170" s="13">
        <f t="shared" si="185"/>
        <v>76.333356682914101</v>
      </c>
      <c r="GC170" s="20">
        <f t="shared" si="186"/>
        <v>698.49081288940886</v>
      </c>
      <c r="GD170" s="59">
        <f t="shared" si="134"/>
        <v>991.82414622274223</v>
      </c>
      <c r="GE170" s="59">
        <f ca="1">AVERAGE(OFFSET($GD$3,0,0,'Données projet'!$E$17+1,1))-AVERAGE(OFFSET($H$3,0,0,'Données projet'!$E$17+1,1))</f>
        <v>333.16166938019586</v>
      </c>
      <c r="GF170" s="59">
        <f t="shared" si="158"/>
        <v>286.07945871455388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14.436763098070013</v>
      </c>
      <c r="GM170" s="21">
        <f>EXP(-LN(2)/25)*GM169+(1-EXP(-LN(2)/25))/(LN(2)/25)*Calculateur!GH170*Calculateur!GJ170*VLOOKUP('Données projet'!$B$17,Paramètres!$A$1:$I$89,3,0)*0.475*44/12</f>
        <v>0.73021349032278193</v>
      </c>
      <c r="GN170" s="21">
        <f>EXP(-LN(2)/2)*GN169+(1-EXP(-LN(2)/2))/(LN(2)/2)*GH170*GK170*VLOOKUP('Données projet'!$B$17,Paramètres!$A$1:$I$89,3,0)*0.475*44/12</f>
        <v>2.1290277998478134E-21</v>
      </c>
      <c r="GO170" s="21">
        <f t="shared" si="187"/>
        <v>15.166976588392796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477.9999999999996</v>
      </c>
      <c r="GV170" s="17">
        <f>GU170*VLOOKUP('Données projet'!$B$18,Paramètres!$A$1:$I$89,3,0)*VLOOKUP('Données projet'!$B$18,Paramètres!$A$1:$I$89,5,0)</f>
        <v>285.84399999999977</v>
      </c>
      <c r="GW170" s="13">
        <f t="shared" si="188"/>
        <v>68.200525419065656</v>
      </c>
      <c r="GX170" s="20">
        <f t="shared" si="189"/>
        <v>616.62754843820551</v>
      </c>
      <c r="GY170" s="59">
        <f t="shared" si="137"/>
        <v>909.96088177153888</v>
      </c>
      <c r="GZ170" s="59">
        <f ca="1">AVERAGE(OFFSET($GY$3,0,0,'Données projet'!$E$18+1,1))-AVERAGE(OFFSET($H$3,0,0,'Données projet'!$E$18+1,1))</f>
        <v>288.41846134875794</v>
      </c>
      <c r="HA170" s="59">
        <f t="shared" si="160"/>
        <v>248.93951719818972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12.821429572588455</v>
      </c>
      <c r="HH170" s="21">
        <f>EXP(-LN(2)/25)*HH169+(1-EXP(-LN(2)/25))/(LN(2)/25)*Calculateur!HC170*Calculateur!HE170*VLOOKUP('Données projet'!$B$18,Paramètres!$A$1:$I$89,3,0)*0.475*44/12</f>
        <v>0.6258972774195265</v>
      </c>
      <c r="HI170" s="21">
        <f>EXP(-LN(2)/2)*HI169+(1-EXP(-LN(2)/2))/(LN(2)/2)*HC170*HF170*VLOOKUP('Données projet'!$B$18,Paramètres!$A$1:$I$89,3,0)*0.475*44/12</f>
        <v>1.1658961761071479E-21</v>
      </c>
      <c r="HJ170" s="22">
        <f t="shared" si="190"/>
        <v>13.447326850007981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267</v>
      </c>
      <c r="O171" s="13">
        <f>N171*VLOOKUP('Données projet'!$B$9,Paramètres!$A$1:$I$89,3,0)*VLOOKUP('Données projet'!$B$9,Paramètres!$A$1:$I$89,5,0)</f>
        <v>241.58159999999998</v>
      </c>
      <c r="P171" s="13">
        <f t="shared" si="141"/>
        <v>58.779689232021951</v>
      </c>
      <c r="Q171" s="20">
        <f t="shared" si="162"/>
        <v>523.12924541243819</v>
      </c>
      <c r="R171" s="59">
        <f t="shared" si="109"/>
        <v>816.46257874577145</v>
      </c>
      <c r="S171" s="59">
        <f ca="1">AVERAGE(OFFSET($R$3,0,0,'Données projet'!$E$9+1,1))-AVERAGE(OFFSET($H$3,0,0,'Données projet'!$E$9+1,1))</f>
        <v>269.64423257646359</v>
      </c>
      <c r="T171" s="59">
        <f t="shared" si="142"/>
        <v>161.0819079811821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26.460530424792672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26.460530424792672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401</v>
      </c>
      <c r="AJ171" s="13">
        <f>AI171*VLOOKUP('Données projet'!$B$10,Paramètres!$A$1:$I$89,3,0)*VLOOKUP('Données projet'!$B$10,Paramètres!$A$1:$I$89,5,0)</f>
        <v>250.22399999999999</v>
      </c>
      <c r="AK171" s="13">
        <f t="shared" si="164"/>
        <v>60.633904580527918</v>
      </c>
      <c r="AL171" s="20">
        <f t="shared" si="165"/>
        <v>541.41085047775289</v>
      </c>
      <c r="AM171" s="59">
        <f t="shared" si="113"/>
        <v>834.74418381108626</v>
      </c>
      <c r="AN171" s="59">
        <f ca="1">AVERAGE(OFFSET($AM$3,0,0,'Données projet'!$E$10+1,1))-AVERAGE(OFFSET($H$3,0,0,'Données projet'!$E$10+1,1))</f>
        <v>269.77739619445515</v>
      </c>
      <c r="AO171" s="59">
        <f t="shared" si="144"/>
        <v>347.56964743629885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9.0201437112125404</v>
      </c>
      <c r="AV171" s="21">
        <f>EXP(-LN(2)/25)*AV170+(1-EXP(-LN(2)/25))/(LN(2)/25)*Calculateur!AQ171*Calculateur!AS171*VLOOKUP('Données projet'!$B$10,Paramètres!$A$1:$I$89,3,0)*0.475*44/12</f>
        <v>1.9993256433621405</v>
      </c>
      <c r="AW171" s="21">
        <f>EXP(-LN(2)/2)*AW170+(1-EXP(-LN(2)/2))/(LN(2)/2)*AQ171*AT171*VLOOKUP('Données projet'!$B$10,Paramètres!$A$1:$I$89,3,0)*0.475*44/12</f>
        <v>4.2077794880321633E-23</v>
      </c>
      <c r="AX171" s="21">
        <f t="shared" si="166"/>
        <v>11.019469354574682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739.99999999999966</v>
      </c>
      <c r="BE171" s="13">
        <f>BD171*VLOOKUP('Données projet'!$B$11,Paramètres!$A$1:$I$89,3,0)*VLOOKUP('Données projet'!$B$11,Paramètres!$A$1:$I$89,5,0)</f>
        <v>413.65999999999985</v>
      </c>
      <c r="BF171" s="13">
        <f t="shared" si="167"/>
        <v>94.540585122244352</v>
      </c>
      <c r="BG171" s="20">
        <f t="shared" si="168"/>
        <v>885.11601908790863</v>
      </c>
      <c r="BH171" s="59">
        <f t="shared" si="116"/>
        <v>1178.4493524212419</v>
      </c>
      <c r="BI171" s="59">
        <f ca="1">AVERAGE(OFFSET($BH$3,0,0,'Données projet'!$E$11+1,1))-AVERAGE(OFFSET($H$3,0,0,'Données projet'!$E$11+1,1))</f>
        <v>490.96084572840579</v>
      </c>
      <c r="BJ171" s="59">
        <f t="shared" si="146"/>
        <v>597.91658789908263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14.546571107686509</v>
      </c>
      <c r="BQ171" s="21">
        <f>EXP(-LN(2)/25)*BQ170+(1-EXP(-LN(2)/25))/(LN(2)/25)*Calculateur!BL171*Calculateur!BN171*VLOOKUP('Données projet'!$B$11,Paramètres!$A$1:$I$89,3,0)*0.475*44/12</f>
        <v>1.2592280612370861</v>
      </c>
      <c r="BR171" s="21">
        <f>EXP(-LN(2)/2)*BR170+(1-EXP(-LN(2)/2))/(LN(2)/2)*BL171*BO171*VLOOKUP('Données projet'!$B$11,Paramètres!$A$1:$I$89,3,0)*0.475*44/12</f>
        <v>1.4407748654391619E-21</v>
      </c>
      <c r="BS171" s="22">
        <f t="shared" si="169"/>
        <v>15.805799168923595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1062.9999999999995</v>
      </c>
      <c r="BZ171" s="13">
        <f>BY171*VLOOKUP('Données projet'!$B$12,Paramètres!$A$1:$I$89,3,0)*VLOOKUP('Données projet'!$B$12,Paramètres!$A$1:$I$89,5,0)</f>
        <v>483.66499999999979</v>
      </c>
      <c r="CA171" s="13">
        <f t="shared" si="170"/>
        <v>108.54647574863124</v>
      </c>
      <c r="CB171" s="20">
        <f t="shared" si="171"/>
        <v>1031.4349869288658</v>
      </c>
      <c r="CC171" s="59">
        <f t="shared" si="119"/>
        <v>1324.768320262199</v>
      </c>
      <c r="CD171" s="59">
        <f ca="1">AVERAGE(OFFSET($CC$3,0,0,'Données projet'!$E$12+1,1))-AVERAGE(OFFSET($H$3,0,0,'Données projet'!$E$12+1,1))</f>
        <v>516.24288578650703</v>
      </c>
      <c r="CE171" s="59">
        <f t="shared" si="148"/>
        <v>423.99471649102406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21.059106731884381</v>
      </c>
      <c r="CL171" s="21">
        <f>EXP(-LN(2)/25)*CL170+(1-EXP(-LN(2)/25))/(LN(2)/25)*Calculateur!CG171*Calculateur!CI171*VLOOKUP('Données projet'!$B$12,Paramètres!$A$1:$I$89,3,0)*0.475*44/12</f>
        <v>1.8561903234778718</v>
      </c>
      <c r="CM171" s="21">
        <f>EXP(-LN(2)/2)*CM170+(1-EXP(-LN(2)/2))/(LN(2)/2)*CG171*CJ171*VLOOKUP('Données projet'!$B$12,Paramètres!$A$1:$I$89,3,0)*0.475*44/12</f>
        <v>2.4105840125088473E-23</v>
      </c>
      <c r="CN171" s="22">
        <f t="shared" si="172"/>
        <v>22.915297055362252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856.99999999999955</v>
      </c>
      <c r="CU171" s="17">
        <f>CT171*VLOOKUP('Données projet'!$B$13,Paramètres!$A$1:$I$89,3,0)*VLOOKUP('Données projet'!$B$13,Paramètres!$A$1:$I$89,5,0)</f>
        <v>389.93499999999977</v>
      </c>
      <c r="CV171" s="13">
        <f t="shared" si="173"/>
        <v>89.733124312965614</v>
      </c>
      <c r="CW171" s="20">
        <f t="shared" si="174"/>
        <v>835.42198317841473</v>
      </c>
      <c r="CX171" s="59">
        <f t="shared" si="122"/>
        <v>1128.7553165117481</v>
      </c>
      <c r="CY171" s="59">
        <f ca="1">AVERAGE(OFFSET($CX$3,0,0,'Données projet'!$E$13+1,1))-AVERAGE(OFFSET($H$3,0,0,'Données projet'!$E$13+1,1))</f>
        <v>404.52284278475219</v>
      </c>
      <c r="CZ171" s="59">
        <f t="shared" si="150"/>
        <v>325.2594475455378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16.789256640368578</v>
      </c>
      <c r="DG171" s="21">
        <f>EXP(-LN(2)/25)*DG170+(1-EXP(-LN(2)/25))/(LN(2)/25)*Calculateur!DB171*Calculateur!DD171*VLOOKUP('Données projet'!$B$13,Paramètres!$A$1:$I$89,3,0)*0.475*44/12</f>
        <v>1.0379195343911505</v>
      </c>
      <c r="DH171" s="21">
        <f>EXP(-LN(2)/2)*DH170+(1-EXP(-LN(2)/2))/(LN(2)/2)*DB171*DE171*VLOOKUP('Données projet'!$B$13,Paramètres!$A$1:$I$89,3,0)*0.475*44/12</f>
        <v>1.6090860449604481E-21</v>
      </c>
      <c r="DI171" s="22">
        <f t="shared" si="175"/>
        <v>17.827176174759728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266.99999999999983</v>
      </c>
      <c r="DP171" s="17">
        <f>DO171*VLOOKUP('Données projet'!$B$14,Paramètres!$A$1:$I$89,3,0)*VLOOKUP('Données projet'!$B$14,Paramètres!$A$1:$I$89,5,0)</f>
        <v>287.39879999999982</v>
      </c>
      <c r="DQ171" s="13">
        <f t="shared" si="176"/>
        <v>68.528206713592894</v>
      </c>
      <c r="DR171" s="20">
        <f t="shared" si="177"/>
        <v>619.90620335950723</v>
      </c>
      <c r="DS171" s="59">
        <f t="shared" si="125"/>
        <v>913.2395366928406</v>
      </c>
      <c r="DT171" s="59">
        <f ca="1">AVERAGE(OFFSET($DS$3,0,0,'Données projet'!$E$14+1,1))-AVERAGE(OFFSET($H$3,0,0,'Données projet'!$E$14+1,1))</f>
        <v>317.76403063971492</v>
      </c>
      <c r="DU171" s="59">
        <f t="shared" si="152"/>
        <v>310.10458233575025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8.3359187246142739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8.3359187246142739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735.00000000000011</v>
      </c>
      <c r="EK171" s="17">
        <f>EJ171*VLOOKUP('Données projet'!$B$15,Paramètres!$A$1:$I$89,3,0)*VLOOKUP('Données projet'!$B$15,Paramètres!$A$1:$I$89,5,0)</f>
        <v>343.98</v>
      </c>
      <c r="EL171" s="13">
        <f t="shared" si="179"/>
        <v>80.321681832084693</v>
      </c>
      <c r="EM171" s="20">
        <f t="shared" si="180"/>
        <v>738.9920958575475</v>
      </c>
      <c r="EN171" s="59">
        <f t="shared" si="128"/>
        <v>1032.3254291908809</v>
      </c>
      <c r="EO171" s="59">
        <f ca="1">AVERAGE(OFFSET($EN$3,0,0,'Données projet'!$E$15+1,1))-AVERAGE(OFFSET($H$3,0,0,'Données projet'!$E$15+1,1))</f>
        <v>342.49944586217674</v>
      </c>
      <c r="EP171" s="59">
        <f t="shared" si="154"/>
        <v>282.29766600872563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20.6442111781164</v>
      </c>
      <c r="EW171" s="21">
        <f>EXP(-LN(2)/25)*EW170+(1-EXP(-LN(2)/25))/(LN(2)/25)*Calculateur!ER171*Calculateur!ET171*VLOOKUP('Données projet'!$B$15,Paramètres!$A$1:$I$89,3,0)*0.475*44/12</f>
        <v>0.87346994582527837</v>
      </c>
      <c r="EX171" s="21">
        <f>EXP(-LN(2)/2)*EX170+(1-EXP(-LN(2)/2))/(LN(2)/2)*ER171*EU171*VLOOKUP('Données projet'!$B$15,Paramètres!$A$1:$I$89,3,0)*0.475*44/12</f>
        <v>1.402593162677389E-22</v>
      </c>
      <c r="EY171" s="22">
        <f t="shared" si="181"/>
        <v>21.517681123941678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670.99999999999977</v>
      </c>
      <c r="FF171" s="17">
        <f>FE171*VLOOKUP('Données projet'!$B$16,Paramètres!$A$1:$I$89,3,0)*VLOOKUP('Données projet'!$B$16,Paramètres!$A$1:$I$89,5,0)</f>
        <v>314.02799999999991</v>
      </c>
      <c r="FG171" s="13">
        <f t="shared" si="182"/>
        <v>74.109403804428752</v>
      </c>
      <c r="FH171" s="20">
        <f t="shared" si="183"/>
        <v>676.00597829271317</v>
      </c>
      <c r="FI171" s="59">
        <f t="shared" si="131"/>
        <v>969.33931162604654</v>
      </c>
      <c r="FJ171" s="59">
        <f ca="1">AVERAGE(OFFSET($FI$3,0,0,'Données projet'!$E$16+1,1))-AVERAGE(OFFSET($H$3,0,0,'Données projet'!$E$16+1,1))</f>
        <v>304.29617570272939</v>
      </c>
      <c r="FK171" s="59">
        <f t="shared" si="156"/>
        <v>246.20695736161576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17.374477236099619</v>
      </c>
      <c r="FR171" s="21">
        <f>EXP(-LN(2)/25)*FR170+(1-EXP(-LN(2)/25))/(LN(2)/25)*Calculateur!FM171*Calculateur!FO171*VLOOKUP('Données projet'!$B$16,Paramètres!$A$1:$I$89,3,0)*0.475*44/12</f>
        <v>0.89186976880786561</v>
      </c>
      <c r="FS171" s="21">
        <f>EXP(-LN(2)/2)*FS170+(1-EXP(-LN(2)/2))/(LN(2)/2)*FM171*FP171*VLOOKUP('Données projet'!$B$16,Paramètres!$A$1:$I$89,3,0)*0.475*44/12</f>
        <v>6.6647826777845243E-21</v>
      </c>
      <c r="FT171" s="22">
        <f t="shared" si="184"/>
        <v>18.266347004907484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543.00000000000011</v>
      </c>
      <c r="GA171" s="17">
        <f>FZ171*VLOOKUP('Données projet'!$B$17,Paramètres!$A$1:$I$89,3,0)*VLOOKUP('Données projet'!$B$17,Paramètres!$A$1:$I$89,5,0)</f>
        <v>324.71400000000011</v>
      </c>
      <c r="GB171" s="13">
        <f t="shared" si="185"/>
        <v>76.333356682914101</v>
      </c>
      <c r="GC171" s="20">
        <f t="shared" si="186"/>
        <v>698.49081288940886</v>
      </c>
      <c r="GD171" s="59">
        <f t="shared" si="134"/>
        <v>991.82414622274223</v>
      </c>
      <c r="GE171" s="59">
        <f ca="1">AVERAGE(OFFSET($GD$3,0,0,'Données projet'!$E$17+1,1))-AVERAGE(OFFSET($H$3,0,0,'Données projet'!$E$17+1,1))</f>
        <v>333.16166938019586</v>
      </c>
      <c r="GF171" s="59">
        <f t="shared" si="158"/>
        <v>286.07945871455388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14.153666979272874</v>
      </c>
      <c r="GM171" s="21">
        <f>EXP(-LN(2)/25)*GM170+(1-EXP(-LN(2)/25))/(LN(2)/25)*Calculateur!GH171*Calculateur!GJ171*VLOOKUP('Données projet'!$B$17,Paramètres!$A$1:$I$89,3,0)*0.475*44/12</f>
        <v>0.7102457640296469</v>
      </c>
      <c r="GN171" s="21">
        <f>EXP(-LN(2)/2)*GN170+(1-EXP(-LN(2)/2))/(LN(2)/2)*GH171*GK171*VLOOKUP('Données projet'!$B$17,Paramètres!$A$1:$I$89,3,0)*0.475*44/12</f>
        <v>1.5054499946070645E-21</v>
      </c>
      <c r="GO171" s="21">
        <f t="shared" si="187"/>
        <v>14.863912743302521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477.9999999999996</v>
      </c>
      <c r="GV171" s="17">
        <f>GU171*VLOOKUP('Données projet'!$B$18,Paramètres!$A$1:$I$89,3,0)*VLOOKUP('Données projet'!$B$18,Paramètres!$A$1:$I$89,5,0)</f>
        <v>285.84399999999977</v>
      </c>
      <c r="GW171" s="13">
        <f t="shared" si="188"/>
        <v>68.200525419065656</v>
      </c>
      <c r="GX171" s="20">
        <f t="shared" si="189"/>
        <v>616.62754843820551</v>
      </c>
      <c r="GY171" s="59">
        <f t="shared" si="137"/>
        <v>909.96088177153888</v>
      </c>
      <c r="GZ171" s="59">
        <f ca="1">AVERAGE(OFFSET($GY$3,0,0,'Données projet'!$E$18+1,1))-AVERAGE(OFFSET($H$3,0,0,'Données projet'!$E$18+1,1))</f>
        <v>288.41846134875794</v>
      </c>
      <c r="HA171" s="59">
        <f t="shared" si="160"/>
        <v>248.93951719818972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12.570009158969844</v>
      </c>
      <c r="HH171" s="21">
        <f>EXP(-LN(2)/25)*HH170+(1-EXP(-LN(2)/25))/(LN(2)/25)*Calculateur!HC171*Calculateur!HE171*VLOOKUP('Données projet'!$B$18,Paramètres!$A$1:$I$89,3,0)*0.475*44/12</f>
        <v>0.60878208345398221</v>
      </c>
      <c r="HI171" s="21">
        <f>EXP(-LN(2)/2)*HI170+(1-EXP(-LN(2)/2))/(LN(2)/2)*HC171*HF171*VLOOKUP('Données projet'!$B$18,Paramètres!$A$1:$I$89,3,0)*0.475*44/12</f>
        <v>8.2441309228482955E-22</v>
      </c>
      <c r="HJ171" s="22">
        <f t="shared" si="190"/>
        <v>13.178791242423827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267</v>
      </c>
      <c r="O172" s="13">
        <f>N172*VLOOKUP('Données projet'!$B$9,Paramètres!$A$1:$I$89,3,0)*VLOOKUP('Données projet'!$B$9,Paramètres!$A$1:$I$89,5,0)</f>
        <v>241.58159999999998</v>
      </c>
      <c r="P172" s="13">
        <f t="shared" si="141"/>
        <v>58.779689232021951</v>
      </c>
      <c r="Q172" s="20">
        <f t="shared" si="162"/>
        <v>523.12924541243819</v>
      </c>
      <c r="R172" s="59">
        <f t="shared" si="109"/>
        <v>816.46257874577145</v>
      </c>
      <c r="S172" s="59">
        <f ca="1">AVERAGE(OFFSET($R$3,0,0,'Données projet'!$E$9+1,1))-AVERAGE(OFFSET($H$3,0,0,'Données projet'!$E$9+1,1))</f>
        <v>269.64423257646359</v>
      </c>
      <c r="T172" s="59">
        <f t="shared" si="142"/>
        <v>161.0819079811821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25.941655562492421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25.941655562492421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401</v>
      </c>
      <c r="AJ172" s="13">
        <f>AI172*VLOOKUP('Données projet'!$B$10,Paramètres!$A$1:$I$89,3,0)*VLOOKUP('Données projet'!$B$10,Paramètres!$A$1:$I$89,5,0)</f>
        <v>250.22399999999999</v>
      </c>
      <c r="AK172" s="13">
        <f t="shared" si="164"/>
        <v>60.633904580527918</v>
      </c>
      <c r="AL172" s="20">
        <f t="shared" si="165"/>
        <v>541.41085047775289</v>
      </c>
      <c r="AM172" s="59">
        <f t="shared" si="113"/>
        <v>834.74418381108626</v>
      </c>
      <c r="AN172" s="59">
        <f ca="1">AVERAGE(OFFSET($AM$3,0,0,'Données projet'!$E$10+1,1))-AVERAGE(OFFSET($H$3,0,0,'Données projet'!$E$10+1,1))</f>
        <v>269.77739619445515</v>
      </c>
      <c r="AO172" s="59">
        <f t="shared" si="144"/>
        <v>347.56964743629885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8.8432641947800743</v>
      </c>
      <c r="AV172" s="21">
        <f>EXP(-LN(2)/25)*AV171+(1-EXP(-LN(2)/25))/(LN(2)/25)*Calculateur!AQ172*Calculateur!AS172*VLOOKUP('Données projet'!$B$10,Paramètres!$A$1:$I$89,3,0)*0.475*44/12</f>
        <v>1.9446539785044368</v>
      </c>
      <c r="AW172" s="21">
        <f>EXP(-LN(2)/2)*AW171+(1-EXP(-LN(2)/2))/(LN(2)/2)*AQ172*AT172*VLOOKUP('Données projet'!$B$10,Paramètres!$A$1:$I$89,3,0)*0.475*44/12</f>
        <v>2.9753494097252018E-23</v>
      </c>
      <c r="AX172" s="21">
        <f t="shared" si="166"/>
        <v>10.787918173284512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739.99999999999966</v>
      </c>
      <c r="BE172" s="13">
        <f>BD172*VLOOKUP('Données projet'!$B$11,Paramètres!$A$1:$I$89,3,0)*VLOOKUP('Données projet'!$B$11,Paramètres!$A$1:$I$89,5,0)</f>
        <v>413.65999999999985</v>
      </c>
      <c r="BF172" s="13">
        <f t="shared" si="167"/>
        <v>94.540585122244352</v>
      </c>
      <c r="BG172" s="20">
        <f t="shared" si="168"/>
        <v>885.11601908790863</v>
      </c>
      <c r="BH172" s="59">
        <f t="shared" si="116"/>
        <v>1178.4493524212419</v>
      </c>
      <c r="BI172" s="59">
        <f ca="1">AVERAGE(OFFSET($BH$3,0,0,'Données projet'!$E$11+1,1))-AVERAGE(OFFSET($H$3,0,0,'Données projet'!$E$11+1,1))</f>
        <v>490.96084572840579</v>
      </c>
      <c r="BJ172" s="59">
        <f t="shared" si="146"/>
        <v>597.91658789908263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14.261321720797062</v>
      </c>
      <c r="BQ172" s="21">
        <f>EXP(-LN(2)/25)*BQ171+(1-EXP(-LN(2)/25))/(LN(2)/25)*Calculateur!BL172*Calculateur!BN172*VLOOKUP('Données projet'!$B$11,Paramètres!$A$1:$I$89,3,0)*0.475*44/12</f>
        <v>1.2247944036826321</v>
      </c>
      <c r="BR172" s="21">
        <f>EXP(-LN(2)/2)*BR171+(1-EXP(-LN(2)/2))/(LN(2)/2)*BL172*BO172*VLOOKUP('Données projet'!$B$11,Paramètres!$A$1:$I$89,3,0)*0.475*44/12</f>
        <v>1.0187816775151669E-21</v>
      </c>
      <c r="BS172" s="22">
        <f t="shared" si="169"/>
        <v>15.486116124479693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1062.9999999999995</v>
      </c>
      <c r="BZ172" s="13">
        <f>BY172*VLOOKUP('Données projet'!$B$12,Paramètres!$A$1:$I$89,3,0)*VLOOKUP('Données projet'!$B$12,Paramètres!$A$1:$I$89,5,0)</f>
        <v>483.66499999999979</v>
      </c>
      <c r="CA172" s="13">
        <f t="shared" si="170"/>
        <v>108.54647574863124</v>
      </c>
      <c r="CB172" s="20">
        <f t="shared" si="171"/>
        <v>1031.4349869288658</v>
      </c>
      <c r="CC172" s="59">
        <f t="shared" si="119"/>
        <v>1324.768320262199</v>
      </c>
      <c r="CD172" s="59">
        <f ca="1">AVERAGE(OFFSET($CC$3,0,0,'Données projet'!$E$12+1,1))-AVERAGE(OFFSET($H$3,0,0,'Données projet'!$E$12+1,1))</f>
        <v>516.24288578650703</v>
      </c>
      <c r="CE172" s="59">
        <f t="shared" si="148"/>
        <v>423.99471649102406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20.646150493658919</v>
      </c>
      <c r="CL172" s="21">
        <f>EXP(-LN(2)/25)*CL171+(1-EXP(-LN(2)/25))/(LN(2)/25)*Calculateur!CG172*Calculateur!CI172*VLOOKUP('Données projet'!$B$12,Paramètres!$A$1:$I$89,3,0)*0.475*44/12</f>
        <v>1.8054327014695626</v>
      </c>
      <c r="CM172" s="21">
        <f>EXP(-LN(2)/2)*CM171+(1-EXP(-LN(2)/2))/(LN(2)/2)*CG172*CJ172*VLOOKUP('Données projet'!$B$12,Paramètres!$A$1:$I$89,3,0)*0.475*44/12</f>
        <v>1.7045403018648832E-23</v>
      </c>
      <c r="CN172" s="22">
        <f t="shared" si="172"/>
        <v>22.451583195128482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856.99999999999955</v>
      </c>
      <c r="CU172" s="17">
        <f>CT172*VLOOKUP('Données projet'!$B$13,Paramètres!$A$1:$I$89,3,0)*VLOOKUP('Données projet'!$B$13,Paramètres!$A$1:$I$89,5,0)</f>
        <v>389.93499999999977</v>
      </c>
      <c r="CV172" s="13">
        <f t="shared" si="173"/>
        <v>89.733124312965614</v>
      </c>
      <c r="CW172" s="20">
        <f t="shared" si="174"/>
        <v>835.42198317841473</v>
      </c>
      <c r="CX172" s="59">
        <f t="shared" si="122"/>
        <v>1128.7553165117481</v>
      </c>
      <c r="CY172" s="59">
        <f ca="1">AVERAGE(OFFSET($CX$3,0,0,'Données projet'!$E$13+1,1))-AVERAGE(OFFSET($H$3,0,0,'Données projet'!$E$13+1,1))</f>
        <v>404.52284278475219</v>
      </c>
      <c r="CZ172" s="59">
        <f t="shared" si="150"/>
        <v>325.2594475455378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16.46002955808634</v>
      </c>
      <c r="DG172" s="21">
        <f>EXP(-LN(2)/25)*DG171+(1-EXP(-LN(2)/25))/(LN(2)/25)*Calculateur!DB172*Calculateur!DD172*VLOOKUP('Données projet'!$B$13,Paramètres!$A$1:$I$89,3,0)*0.475*44/12</f>
        <v>1.0095375701414084</v>
      </c>
      <c r="DH172" s="21">
        <f>EXP(-LN(2)/2)*DH171+(1-EXP(-LN(2)/2))/(LN(2)/2)*DB172*DE172*VLOOKUP('Données projet'!$B$13,Paramètres!$A$1:$I$89,3,0)*0.475*44/12</f>
        <v>1.1377956539041748E-21</v>
      </c>
      <c r="DI172" s="22">
        <f t="shared" si="175"/>
        <v>17.469567128227748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266.99999999999983</v>
      </c>
      <c r="DP172" s="17">
        <f>DO172*VLOOKUP('Données projet'!$B$14,Paramètres!$A$1:$I$89,3,0)*VLOOKUP('Données projet'!$B$14,Paramètres!$A$1:$I$89,5,0)</f>
        <v>287.39879999999982</v>
      </c>
      <c r="DQ172" s="13">
        <f t="shared" si="176"/>
        <v>68.528206713592894</v>
      </c>
      <c r="DR172" s="20">
        <f t="shared" si="177"/>
        <v>619.90620335950723</v>
      </c>
      <c r="DS172" s="59">
        <f t="shared" si="125"/>
        <v>913.2395366928406</v>
      </c>
      <c r="DT172" s="59">
        <f ca="1">AVERAGE(OFFSET($DS$3,0,0,'Données projet'!$E$14+1,1))-AVERAGE(OFFSET($H$3,0,0,'Données projet'!$E$14+1,1))</f>
        <v>317.76403063971492</v>
      </c>
      <c r="DU172" s="59">
        <f t="shared" si="152"/>
        <v>310.10458233575025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8.1724564428329671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8.1724564428329671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735.00000000000011</v>
      </c>
      <c r="EK172" s="17">
        <f>EJ172*VLOOKUP('Données projet'!$B$15,Paramètres!$A$1:$I$89,3,0)*VLOOKUP('Données projet'!$B$15,Paramètres!$A$1:$I$89,5,0)</f>
        <v>343.98</v>
      </c>
      <c r="EL172" s="13">
        <f t="shared" si="179"/>
        <v>80.321681832084693</v>
      </c>
      <c r="EM172" s="20">
        <f t="shared" si="180"/>
        <v>738.9920958575475</v>
      </c>
      <c r="EN172" s="59">
        <f t="shared" si="128"/>
        <v>1032.3254291908809</v>
      </c>
      <c r="EO172" s="59">
        <f ca="1">AVERAGE(OFFSET($EN$3,0,0,'Données projet'!$E$15+1,1))-AVERAGE(OFFSET($H$3,0,0,'Données projet'!$E$15+1,1))</f>
        <v>342.49944586217674</v>
      </c>
      <c r="EP172" s="59">
        <f t="shared" si="154"/>
        <v>282.29766600872563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20.239390788639028</v>
      </c>
      <c r="EW172" s="21">
        <f>EXP(-LN(2)/25)*EW171+(1-EXP(-LN(2)/25))/(LN(2)/25)*Calculateur!ER172*Calculateur!ET172*VLOOKUP('Données projet'!$B$15,Paramètres!$A$1:$I$89,3,0)*0.475*44/12</f>
        <v>0.84958486422289803</v>
      </c>
      <c r="EX172" s="21">
        <f>EXP(-LN(2)/2)*EX171+(1-EXP(-LN(2)/2))/(LN(2)/2)*ER172*EU172*VLOOKUP('Données projet'!$B$15,Paramètres!$A$1:$I$89,3,0)*0.475*44/12</f>
        <v>9.9178313657506814E-23</v>
      </c>
      <c r="EY172" s="22">
        <f t="shared" si="181"/>
        <v>21.088975652861926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670.99999999999977</v>
      </c>
      <c r="FF172" s="17">
        <f>FE172*VLOOKUP('Données projet'!$B$16,Paramètres!$A$1:$I$89,3,0)*VLOOKUP('Données projet'!$B$16,Paramètres!$A$1:$I$89,5,0)</f>
        <v>314.02799999999991</v>
      </c>
      <c r="FG172" s="13">
        <f t="shared" si="182"/>
        <v>74.109403804428752</v>
      </c>
      <c r="FH172" s="20">
        <f t="shared" si="183"/>
        <v>676.00597829271317</v>
      </c>
      <c r="FI172" s="59">
        <f t="shared" si="131"/>
        <v>969.33931162604654</v>
      </c>
      <c r="FJ172" s="59">
        <f ca="1">AVERAGE(OFFSET($FI$3,0,0,'Données projet'!$E$16+1,1))-AVERAGE(OFFSET($H$3,0,0,'Données projet'!$E$16+1,1))</f>
        <v>304.29617570272939</v>
      </c>
      <c r="FK172" s="59">
        <f t="shared" si="156"/>
        <v>246.20695736161576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17.033774334884413</v>
      </c>
      <c r="FR172" s="21">
        <f>EXP(-LN(2)/25)*FR171+(1-EXP(-LN(2)/25))/(LN(2)/25)*Calculateur!FM172*Calculateur!FO172*VLOOKUP('Données projet'!$B$16,Paramètres!$A$1:$I$89,3,0)*0.475*44/12</f>
        <v>0.86748154307842174</v>
      </c>
      <c r="FS172" s="21">
        <f>EXP(-LN(2)/2)*FS171+(1-EXP(-LN(2)/2))/(LN(2)/2)*FM172*FP172*VLOOKUP('Données projet'!$B$16,Paramètres!$A$1:$I$89,3,0)*0.475*44/12</f>
        <v>4.7127130265960745E-21</v>
      </c>
      <c r="FT172" s="22">
        <f t="shared" si="184"/>
        <v>17.901255877962836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543.00000000000011</v>
      </c>
      <c r="GA172" s="17">
        <f>FZ172*VLOOKUP('Données projet'!$B$17,Paramètres!$A$1:$I$89,3,0)*VLOOKUP('Données projet'!$B$17,Paramètres!$A$1:$I$89,5,0)</f>
        <v>324.71400000000011</v>
      </c>
      <c r="GB172" s="13">
        <f t="shared" si="185"/>
        <v>76.333356682914101</v>
      </c>
      <c r="GC172" s="20">
        <f t="shared" si="186"/>
        <v>698.49081288940886</v>
      </c>
      <c r="GD172" s="59">
        <f t="shared" si="134"/>
        <v>991.82414622274223</v>
      </c>
      <c r="GE172" s="59">
        <f ca="1">AVERAGE(OFFSET($GD$3,0,0,'Données projet'!$E$17+1,1))-AVERAGE(OFFSET($H$3,0,0,'Données projet'!$E$17+1,1))</f>
        <v>333.16166938019586</v>
      </c>
      <c r="GF172" s="59">
        <f t="shared" si="158"/>
        <v>286.07945871455388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13.876122202693763</v>
      </c>
      <c r="GM172" s="21">
        <f>EXP(-LN(2)/25)*GM171+(1-EXP(-LN(2)/25))/(LN(2)/25)*Calculateur!GH172*Calculateur!GJ172*VLOOKUP('Données projet'!$B$17,Paramètres!$A$1:$I$89,3,0)*0.475*44/12</f>
        <v>0.69082405626205479</v>
      </c>
      <c r="GN172" s="21">
        <f>EXP(-LN(2)/2)*GN171+(1-EXP(-LN(2)/2))/(LN(2)/2)*GH172*GK172*VLOOKUP('Données projet'!$B$17,Paramètres!$A$1:$I$89,3,0)*0.475*44/12</f>
        <v>1.0645138999239067E-21</v>
      </c>
      <c r="GO172" s="21">
        <f t="shared" si="187"/>
        <v>14.566946258955818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477.9999999999996</v>
      </c>
      <c r="GV172" s="17">
        <f>GU172*VLOOKUP('Données projet'!$B$18,Paramètres!$A$1:$I$89,3,0)*VLOOKUP('Données projet'!$B$18,Paramètres!$A$1:$I$89,5,0)</f>
        <v>285.84399999999977</v>
      </c>
      <c r="GW172" s="13">
        <f t="shared" si="188"/>
        <v>68.200525419065656</v>
      </c>
      <c r="GX172" s="20">
        <f t="shared" si="189"/>
        <v>616.62754843820551</v>
      </c>
      <c r="GY172" s="59">
        <f t="shared" si="137"/>
        <v>909.96088177153888</v>
      </c>
      <c r="GZ172" s="59">
        <f ca="1">AVERAGE(OFFSET($GY$3,0,0,'Données projet'!$E$18+1,1))-AVERAGE(OFFSET($H$3,0,0,'Données projet'!$E$18+1,1))</f>
        <v>288.41846134875794</v>
      </c>
      <c r="HA172" s="59">
        <f t="shared" si="160"/>
        <v>248.93951719818972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12.323518946310983</v>
      </c>
      <c r="HH172" s="21">
        <f>EXP(-LN(2)/25)*HH171+(1-EXP(-LN(2)/25))/(LN(2)/25)*Calculateur!HC172*Calculateur!HE172*VLOOKUP('Données projet'!$B$18,Paramètres!$A$1:$I$89,3,0)*0.475*44/12</f>
        <v>0.59213490536747471</v>
      </c>
      <c r="HI172" s="21">
        <f>EXP(-LN(2)/2)*HI171+(1-EXP(-LN(2)/2))/(LN(2)/2)*HC172*HF172*VLOOKUP('Données projet'!$B$18,Paramètres!$A$1:$I$89,3,0)*0.475*44/12</f>
        <v>5.8294808805357404E-22</v>
      </c>
      <c r="HJ172" s="22">
        <f t="shared" si="190"/>
        <v>12.915653851678458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267</v>
      </c>
      <c r="O173" s="13">
        <f>N173*VLOOKUP('Données projet'!$B$9,Paramètres!$A$1:$I$89,3,0)*VLOOKUP('Données projet'!$B$9,Paramètres!$A$1:$I$89,5,0)</f>
        <v>241.58159999999998</v>
      </c>
      <c r="P173" s="13">
        <f t="shared" si="141"/>
        <v>58.779689232021951</v>
      </c>
      <c r="Q173" s="20">
        <f t="shared" si="162"/>
        <v>523.12924541243819</v>
      </c>
      <c r="R173" s="59">
        <f t="shared" si="109"/>
        <v>816.46257874577145</v>
      </c>
      <c r="S173" s="59">
        <f ca="1">AVERAGE(OFFSET($R$3,0,0,'Données projet'!$E$9+1,1))-AVERAGE(OFFSET($H$3,0,0,'Données projet'!$E$9+1,1))</f>
        <v>269.64423257646359</v>
      </c>
      <c r="T173" s="59">
        <f t="shared" si="142"/>
        <v>161.0819079811821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25.43295551975946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25.43295551975946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401</v>
      </c>
      <c r="AJ173" s="13">
        <f>AI173*VLOOKUP('Données projet'!$B$10,Paramètres!$A$1:$I$89,3,0)*VLOOKUP('Données projet'!$B$10,Paramètres!$A$1:$I$89,5,0)</f>
        <v>250.22399999999999</v>
      </c>
      <c r="AK173" s="13">
        <f t="shared" si="164"/>
        <v>60.633904580527918</v>
      </c>
      <c r="AL173" s="20">
        <f t="shared" si="165"/>
        <v>541.41085047775289</v>
      </c>
      <c r="AM173" s="59">
        <f t="shared" si="113"/>
        <v>834.74418381108626</v>
      </c>
      <c r="AN173" s="59">
        <f ca="1">AVERAGE(OFFSET($AM$3,0,0,'Données projet'!$E$10+1,1))-AVERAGE(OFFSET($H$3,0,0,'Données projet'!$E$10+1,1))</f>
        <v>269.77739619445515</v>
      </c>
      <c r="AO173" s="59">
        <f t="shared" si="144"/>
        <v>347.56964743629885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8.6698531777789967</v>
      </c>
      <c r="AV173" s="21">
        <f>EXP(-LN(2)/25)*AV172+(1-EXP(-LN(2)/25))/(LN(2)/25)*Calculateur!AQ173*Calculateur!AS173*VLOOKUP('Données projet'!$B$10,Paramètres!$A$1:$I$89,3,0)*0.475*44/12</f>
        <v>1.8914773131973248</v>
      </c>
      <c r="AW173" s="21">
        <f>EXP(-LN(2)/2)*AW172+(1-EXP(-LN(2)/2))/(LN(2)/2)*AQ173*AT173*VLOOKUP('Données projet'!$B$10,Paramètres!$A$1:$I$89,3,0)*0.475*44/12</f>
        <v>2.1038897440160817E-23</v>
      </c>
      <c r="AX173" s="21">
        <f t="shared" si="166"/>
        <v>10.561330490976321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739.99999999999966</v>
      </c>
      <c r="BE173" s="13">
        <f>BD173*VLOOKUP('Données projet'!$B$11,Paramètres!$A$1:$I$89,3,0)*VLOOKUP('Données projet'!$B$11,Paramètres!$A$1:$I$89,5,0)</f>
        <v>413.65999999999985</v>
      </c>
      <c r="BF173" s="13">
        <f t="shared" si="167"/>
        <v>94.540585122244352</v>
      </c>
      <c r="BG173" s="20">
        <f t="shared" si="168"/>
        <v>885.11601908790863</v>
      </c>
      <c r="BH173" s="59">
        <f t="shared" si="116"/>
        <v>1178.4493524212419</v>
      </c>
      <c r="BI173" s="59">
        <f ca="1">AVERAGE(OFFSET($BH$3,0,0,'Données projet'!$E$11+1,1))-AVERAGE(OFFSET($H$3,0,0,'Données projet'!$E$11+1,1))</f>
        <v>490.96084572840579</v>
      </c>
      <c r="BJ173" s="59">
        <f t="shared" si="146"/>
        <v>597.91658789908263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13.981665900399571</v>
      </c>
      <c r="BQ173" s="21">
        <f>EXP(-LN(2)/25)*BQ172+(1-EXP(-LN(2)/25))/(LN(2)/25)*Calculateur!BL173*Calculateur!BN173*VLOOKUP('Données projet'!$B$11,Paramètres!$A$1:$I$89,3,0)*0.475*44/12</f>
        <v>1.1913023363047921</v>
      </c>
      <c r="BR173" s="21">
        <f>EXP(-LN(2)/2)*BR172+(1-EXP(-LN(2)/2))/(LN(2)/2)*BL173*BO173*VLOOKUP('Données projet'!$B$11,Paramètres!$A$1:$I$89,3,0)*0.475*44/12</f>
        <v>7.2038743271958094E-22</v>
      </c>
      <c r="BS173" s="22">
        <f t="shared" si="169"/>
        <v>15.172968236704364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1062.9999999999995</v>
      </c>
      <c r="BZ173" s="13">
        <f>BY173*VLOOKUP('Données projet'!$B$12,Paramètres!$A$1:$I$89,3,0)*VLOOKUP('Données projet'!$B$12,Paramètres!$A$1:$I$89,5,0)</f>
        <v>483.66499999999979</v>
      </c>
      <c r="CA173" s="13">
        <f t="shared" si="170"/>
        <v>108.54647574863124</v>
      </c>
      <c r="CB173" s="20">
        <f t="shared" si="171"/>
        <v>1031.4349869288658</v>
      </c>
      <c r="CC173" s="59">
        <f t="shared" si="119"/>
        <v>1324.768320262199</v>
      </c>
      <c r="CD173" s="59">
        <f ca="1">AVERAGE(OFFSET($CC$3,0,0,'Données projet'!$E$12+1,1))-AVERAGE(OFFSET($H$3,0,0,'Données projet'!$E$12+1,1))</f>
        <v>516.24288578650703</v>
      </c>
      <c r="CE173" s="59">
        <f t="shared" si="148"/>
        <v>423.99471649102406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20.241292075386621</v>
      </c>
      <c r="CL173" s="21">
        <f>EXP(-LN(2)/25)*CL172+(1-EXP(-LN(2)/25))/(LN(2)/25)*Calculateur!CG173*Calculateur!CI173*VLOOKUP('Données projet'!$B$12,Paramètres!$A$1:$I$89,3,0)*0.475*44/12</f>
        <v>1.7560630493042979</v>
      </c>
      <c r="CM173" s="21">
        <f>EXP(-LN(2)/2)*CM172+(1-EXP(-LN(2)/2))/(LN(2)/2)*CG173*CJ173*VLOOKUP('Données projet'!$B$12,Paramètres!$A$1:$I$89,3,0)*0.475*44/12</f>
        <v>1.2052920062544237E-23</v>
      </c>
      <c r="CN173" s="22">
        <f t="shared" si="172"/>
        <v>21.99735512469092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856.99999999999955</v>
      </c>
      <c r="CU173" s="17">
        <f>CT173*VLOOKUP('Données projet'!$B$13,Paramètres!$A$1:$I$89,3,0)*VLOOKUP('Données projet'!$B$13,Paramètres!$A$1:$I$89,5,0)</f>
        <v>389.93499999999977</v>
      </c>
      <c r="CV173" s="13">
        <f t="shared" si="173"/>
        <v>89.733124312965614</v>
      </c>
      <c r="CW173" s="20">
        <f t="shared" si="174"/>
        <v>835.42198317841473</v>
      </c>
      <c r="CX173" s="59">
        <f t="shared" si="122"/>
        <v>1128.7553165117481</v>
      </c>
      <c r="CY173" s="59">
        <f ca="1">AVERAGE(OFFSET($CX$3,0,0,'Données projet'!$E$13+1,1))-AVERAGE(OFFSET($H$3,0,0,'Données projet'!$E$13+1,1))</f>
        <v>404.52284278475219</v>
      </c>
      <c r="CZ173" s="59">
        <f t="shared" si="150"/>
        <v>325.2594475455378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16.137258418078968</v>
      </c>
      <c r="DG173" s="21">
        <f>EXP(-LN(2)/25)*DG172+(1-EXP(-LN(2)/25))/(LN(2)/25)*Calculateur!DB173*Calculateur!DD173*VLOOKUP('Données projet'!$B$13,Paramètres!$A$1:$I$89,3,0)*0.475*44/12</f>
        <v>0.98193171219661812</v>
      </c>
      <c r="DH173" s="21">
        <f>EXP(-LN(2)/2)*DH172+(1-EXP(-LN(2)/2))/(LN(2)/2)*DB173*DE173*VLOOKUP('Données projet'!$B$13,Paramètres!$A$1:$I$89,3,0)*0.475*44/12</f>
        <v>8.0454302248022407E-22</v>
      </c>
      <c r="DI173" s="22">
        <f t="shared" si="175"/>
        <v>17.119190130275587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266.99999999999983</v>
      </c>
      <c r="DP173" s="17">
        <f>DO173*VLOOKUP('Données projet'!$B$14,Paramètres!$A$1:$I$89,3,0)*VLOOKUP('Données projet'!$B$14,Paramètres!$A$1:$I$89,5,0)</f>
        <v>287.39879999999982</v>
      </c>
      <c r="DQ173" s="13">
        <f t="shared" si="176"/>
        <v>68.528206713592894</v>
      </c>
      <c r="DR173" s="20">
        <f t="shared" si="177"/>
        <v>619.90620335950723</v>
      </c>
      <c r="DS173" s="59">
        <f t="shared" si="125"/>
        <v>913.2395366928406</v>
      </c>
      <c r="DT173" s="59">
        <f ca="1">AVERAGE(OFFSET($DS$3,0,0,'Données projet'!$E$14+1,1))-AVERAGE(OFFSET($H$3,0,0,'Données projet'!$E$14+1,1))</f>
        <v>317.76403063971492</v>
      </c>
      <c r="DU173" s="59">
        <f t="shared" si="152"/>
        <v>310.10458233575025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8.0121995566952435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8.0121995566952435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735.00000000000011</v>
      </c>
      <c r="EK173" s="17">
        <f>EJ173*VLOOKUP('Données projet'!$B$15,Paramètres!$A$1:$I$89,3,0)*VLOOKUP('Données projet'!$B$15,Paramètres!$A$1:$I$89,5,0)</f>
        <v>343.98</v>
      </c>
      <c r="EL173" s="13">
        <f t="shared" si="179"/>
        <v>80.321681832084693</v>
      </c>
      <c r="EM173" s="20">
        <f t="shared" si="180"/>
        <v>738.9920958575475</v>
      </c>
      <c r="EN173" s="59">
        <f t="shared" si="128"/>
        <v>1032.3254291908809</v>
      </c>
      <c r="EO173" s="59">
        <f ca="1">AVERAGE(OFFSET($EN$3,0,0,'Données projet'!$E$15+1,1))-AVERAGE(OFFSET($H$3,0,0,'Données projet'!$E$15+1,1))</f>
        <v>342.49944586217674</v>
      </c>
      <c r="EP173" s="59">
        <f t="shared" si="154"/>
        <v>282.29766600872563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19.842508680083249</v>
      </c>
      <c r="EW173" s="21">
        <f>EXP(-LN(2)/25)*EW172+(1-EXP(-LN(2)/25))/(LN(2)/25)*Calculateur!ER173*Calculateur!ET173*VLOOKUP('Données projet'!$B$15,Paramètres!$A$1:$I$89,3,0)*0.475*44/12</f>
        <v>0.82635292143299666</v>
      </c>
      <c r="EX173" s="21">
        <f>EXP(-LN(2)/2)*EX172+(1-EXP(-LN(2)/2))/(LN(2)/2)*ER173*EU173*VLOOKUP('Données projet'!$B$15,Paramètres!$A$1:$I$89,3,0)*0.475*44/12</f>
        <v>7.0129658133869448E-23</v>
      </c>
      <c r="EY173" s="22">
        <f t="shared" si="181"/>
        <v>20.668861601516245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670.99999999999977</v>
      </c>
      <c r="FF173" s="17">
        <f>FE173*VLOOKUP('Données projet'!$B$16,Paramètres!$A$1:$I$89,3,0)*VLOOKUP('Données projet'!$B$16,Paramètres!$A$1:$I$89,5,0)</f>
        <v>314.02799999999991</v>
      </c>
      <c r="FG173" s="13">
        <f t="shared" si="182"/>
        <v>74.109403804428752</v>
      </c>
      <c r="FH173" s="20">
        <f t="shared" si="183"/>
        <v>676.00597829271317</v>
      </c>
      <c r="FI173" s="59">
        <f t="shared" si="131"/>
        <v>969.33931162604654</v>
      </c>
      <c r="FJ173" s="59">
        <f ca="1">AVERAGE(OFFSET($FI$3,0,0,'Données projet'!$E$16+1,1))-AVERAGE(OFFSET($H$3,0,0,'Données projet'!$E$16+1,1))</f>
        <v>304.29617570272939</v>
      </c>
      <c r="FK173" s="59">
        <f t="shared" si="156"/>
        <v>246.20695736161576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16.699752409753788</v>
      </c>
      <c r="FR173" s="21">
        <f>EXP(-LN(2)/25)*FR172+(1-EXP(-LN(2)/25))/(LN(2)/25)*Calculateur!FM173*Calculateur!FO173*VLOOKUP('Données projet'!$B$16,Paramètres!$A$1:$I$89,3,0)*0.475*44/12</f>
        <v>0.84376021466407058</v>
      </c>
      <c r="FS173" s="21">
        <f>EXP(-LN(2)/2)*FS172+(1-EXP(-LN(2)/2))/(LN(2)/2)*FM173*FP173*VLOOKUP('Données projet'!$B$16,Paramètres!$A$1:$I$89,3,0)*0.475*44/12</f>
        <v>3.3323913388922629E-21</v>
      </c>
      <c r="FT173" s="22">
        <f t="shared" si="184"/>
        <v>17.543512624417858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543.00000000000011</v>
      </c>
      <c r="GA173" s="17">
        <f>FZ173*VLOOKUP('Données projet'!$B$17,Paramètres!$A$1:$I$89,3,0)*VLOOKUP('Données projet'!$B$17,Paramètres!$A$1:$I$89,5,0)</f>
        <v>324.71400000000011</v>
      </c>
      <c r="GB173" s="13">
        <f t="shared" si="185"/>
        <v>76.333356682914101</v>
      </c>
      <c r="GC173" s="20">
        <f t="shared" si="186"/>
        <v>698.49081288940886</v>
      </c>
      <c r="GD173" s="59">
        <f t="shared" si="134"/>
        <v>991.82414622274223</v>
      </c>
      <c r="GE173" s="59">
        <f ca="1">AVERAGE(OFFSET($GD$3,0,0,'Données projet'!$E$17+1,1))-AVERAGE(OFFSET($H$3,0,0,'Données projet'!$E$17+1,1))</f>
        <v>333.16166938019586</v>
      </c>
      <c r="GF173" s="59">
        <f t="shared" si="158"/>
        <v>286.07945871455388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13.604019909897771</v>
      </c>
      <c r="GM173" s="21">
        <f>EXP(-LN(2)/25)*GM172+(1-EXP(-LN(2)/25))/(LN(2)/25)*Calculateur!GH173*Calculateur!GJ173*VLOOKUP('Données projet'!$B$17,Paramètres!$A$1:$I$89,3,0)*0.475*44/12</f>
        <v>0.67193343611471068</v>
      </c>
      <c r="GN173" s="21">
        <f>EXP(-LN(2)/2)*GN172+(1-EXP(-LN(2)/2))/(LN(2)/2)*GH173*GK173*VLOOKUP('Données projet'!$B$17,Paramètres!$A$1:$I$89,3,0)*0.475*44/12</f>
        <v>7.5272499730353225E-22</v>
      </c>
      <c r="GO173" s="21">
        <f t="shared" si="187"/>
        <v>14.275953346012482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477.9999999999996</v>
      </c>
      <c r="GV173" s="17">
        <f>GU173*VLOOKUP('Données projet'!$B$18,Paramètres!$A$1:$I$89,3,0)*VLOOKUP('Données projet'!$B$18,Paramètres!$A$1:$I$89,5,0)</f>
        <v>285.84399999999977</v>
      </c>
      <c r="GW173" s="13">
        <f t="shared" si="188"/>
        <v>68.200525419065656</v>
      </c>
      <c r="GX173" s="20">
        <f t="shared" si="189"/>
        <v>616.62754843820551</v>
      </c>
      <c r="GY173" s="59">
        <f t="shared" si="137"/>
        <v>909.96088177153888</v>
      </c>
      <c r="GZ173" s="59">
        <f ca="1">AVERAGE(OFFSET($GY$3,0,0,'Données projet'!$E$18+1,1))-AVERAGE(OFFSET($H$3,0,0,'Données projet'!$E$18+1,1))</f>
        <v>288.41846134875794</v>
      </c>
      <c r="HA173" s="59">
        <f t="shared" si="160"/>
        <v>248.93951719818972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12.081862256378178</v>
      </c>
      <c r="HH173" s="21">
        <f>EXP(-LN(2)/25)*HH172+(1-EXP(-LN(2)/25))/(LN(2)/25)*Calculateur!HC173*Calculateur!HE173*VLOOKUP('Données projet'!$B$18,Paramètres!$A$1:$I$89,3,0)*0.475*44/12</f>
        <v>0.57594294524117973</v>
      </c>
      <c r="HI173" s="21">
        <f>EXP(-LN(2)/2)*HI172+(1-EXP(-LN(2)/2))/(LN(2)/2)*HC173*HF173*VLOOKUP('Données projet'!$B$18,Paramètres!$A$1:$I$89,3,0)*0.475*44/12</f>
        <v>4.1220654614241482E-22</v>
      </c>
      <c r="HJ173" s="22">
        <f t="shared" si="190"/>
        <v>12.657805201619357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267</v>
      </c>
      <c r="O174" s="13">
        <f>N174*VLOOKUP('Données projet'!$B$9,Paramètres!$A$1:$I$89,3,0)*VLOOKUP('Données projet'!$B$9,Paramètres!$A$1:$I$89,5,0)</f>
        <v>241.58159999999998</v>
      </c>
      <c r="P174" s="13">
        <f t="shared" si="141"/>
        <v>58.779689232021951</v>
      </c>
      <c r="Q174" s="20">
        <f t="shared" si="162"/>
        <v>523.12924541243819</v>
      </c>
      <c r="R174" s="59">
        <f t="shared" si="109"/>
        <v>816.46257874577145</v>
      </c>
      <c r="S174" s="59">
        <f ca="1">AVERAGE(OFFSET($R$3,0,0,'Données projet'!$E$9+1,1))-AVERAGE(OFFSET($H$3,0,0,'Données projet'!$E$9+1,1))</f>
        <v>269.64423257646359</v>
      </c>
      <c r="T174" s="59">
        <f t="shared" si="142"/>
        <v>161.0819079811821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24.934230774588105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24.934230774588105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401</v>
      </c>
      <c r="AJ174" s="13">
        <f>AI174*VLOOKUP('Données projet'!$B$10,Paramètres!$A$1:$I$89,3,0)*VLOOKUP('Données projet'!$B$10,Paramètres!$A$1:$I$89,5,0)</f>
        <v>250.22399999999999</v>
      </c>
      <c r="AK174" s="13">
        <f t="shared" si="164"/>
        <v>60.633904580527918</v>
      </c>
      <c r="AL174" s="20">
        <f t="shared" si="165"/>
        <v>541.41085047775289</v>
      </c>
      <c r="AM174" s="59">
        <f t="shared" si="113"/>
        <v>834.74418381108626</v>
      </c>
      <c r="AN174" s="59">
        <f ca="1">AVERAGE(OFFSET($AM$3,0,0,'Données projet'!$E$10+1,1))-AVERAGE(OFFSET($H$3,0,0,'Données projet'!$E$10+1,1))</f>
        <v>269.77739619445515</v>
      </c>
      <c r="AO174" s="59">
        <f t="shared" si="144"/>
        <v>347.56964743629885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8.499842645051034</v>
      </c>
      <c r="AV174" s="21">
        <f>EXP(-LN(2)/25)*AV173+(1-EXP(-LN(2)/25))/(LN(2)/25)*Calculateur!AQ174*Calculateur!AS174*VLOOKUP('Données projet'!$B$10,Paramètres!$A$1:$I$89,3,0)*0.475*44/12</f>
        <v>1.8397547665994751</v>
      </c>
      <c r="AW174" s="21">
        <f>EXP(-LN(2)/2)*AW173+(1-EXP(-LN(2)/2))/(LN(2)/2)*AQ174*AT174*VLOOKUP('Données projet'!$B$10,Paramètres!$A$1:$I$89,3,0)*0.475*44/12</f>
        <v>1.4876747048626009E-23</v>
      </c>
      <c r="AX174" s="21">
        <f t="shared" si="166"/>
        <v>10.339597411650509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739.99999999999966</v>
      </c>
      <c r="BE174" s="13">
        <f>BD174*VLOOKUP('Données projet'!$B$11,Paramètres!$A$1:$I$89,3,0)*VLOOKUP('Données projet'!$B$11,Paramètres!$A$1:$I$89,5,0)</f>
        <v>413.65999999999985</v>
      </c>
      <c r="BF174" s="13">
        <f t="shared" si="167"/>
        <v>94.540585122244352</v>
      </c>
      <c r="BG174" s="20">
        <f t="shared" si="168"/>
        <v>885.11601908790863</v>
      </c>
      <c r="BH174" s="59">
        <f t="shared" si="116"/>
        <v>1178.4493524212419</v>
      </c>
      <c r="BI174" s="59">
        <f ca="1">AVERAGE(OFFSET($BH$3,0,0,'Données projet'!$E$11+1,1))-AVERAGE(OFFSET($H$3,0,0,'Données projet'!$E$11+1,1))</f>
        <v>490.96084572840579</v>
      </c>
      <c r="BJ174" s="59">
        <f t="shared" si="146"/>
        <v>597.91658789908263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13.707493960066868</v>
      </c>
      <c r="BQ174" s="21">
        <f>EXP(-LN(2)/25)*BQ173+(1-EXP(-LN(2)/25))/(LN(2)/25)*Calculateur!BL174*Calculateur!BN174*VLOOKUP('Données projet'!$B$11,Paramètres!$A$1:$I$89,3,0)*0.475*44/12</f>
        <v>1.1587261112706704</v>
      </c>
      <c r="BR174" s="21">
        <f>EXP(-LN(2)/2)*BR173+(1-EXP(-LN(2)/2))/(LN(2)/2)*BL174*BO174*VLOOKUP('Données projet'!$B$11,Paramètres!$A$1:$I$89,3,0)*0.475*44/12</f>
        <v>5.0939083875758343E-22</v>
      </c>
      <c r="BS174" s="22">
        <f t="shared" si="169"/>
        <v>14.866220071337539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1062.9999999999995</v>
      </c>
      <c r="BZ174" s="13">
        <f>BY174*VLOOKUP('Données projet'!$B$12,Paramètres!$A$1:$I$89,3,0)*VLOOKUP('Données projet'!$B$12,Paramètres!$A$1:$I$89,5,0)</f>
        <v>483.66499999999979</v>
      </c>
      <c r="CA174" s="13">
        <f t="shared" si="170"/>
        <v>108.54647574863124</v>
      </c>
      <c r="CB174" s="20">
        <f t="shared" si="171"/>
        <v>1031.4349869288658</v>
      </c>
      <c r="CC174" s="59">
        <f t="shared" si="119"/>
        <v>1324.768320262199</v>
      </c>
      <c r="CD174" s="59">
        <f ca="1">AVERAGE(OFFSET($CC$3,0,0,'Données projet'!$E$12+1,1))-AVERAGE(OFFSET($H$3,0,0,'Données projet'!$E$12+1,1))</f>
        <v>516.24288578650703</v>
      </c>
      <c r="CE174" s="59">
        <f t="shared" si="148"/>
        <v>423.99471649102406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19.844372683757392</v>
      </c>
      <c r="CL174" s="21">
        <f>EXP(-LN(2)/25)*CL173+(1-EXP(-LN(2)/25))/(LN(2)/25)*Calculateur!CG174*Calculateur!CI174*VLOOKUP('Données projet'!$B$12,Paramètres!$A$1:$I$89,3,0)*0.475*44/12</f>
        <v>1.7080434128737296</v>
      </c>
      <c r="CM174" s="21">
        <f>EXP(-LN(2)/2)*CM173+(1-EXP(-LN(2)/2))/(LN(2)/2)*CG174*CJ174*VLOOKUP('Données projet'!$B$12,Paramètres!$A$1:$I$89,3,0)*0.475*44/12</f>
        <v>8.5227015093244161E-24</v>
      </c>
      <c r="CN174" s="22">
        <f t="shared" si="172"/>
        <v>21.55241609663112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856.99999999999955</v>
      </c>
      <c r="CU174" s="17">
        <f>CT174*VLOOKUP('Données projet'!$B$13,Paramètres!$A$1:$I$89,3,0)*VLOOKUP('Données projet'!$B$13,Paramètres!$A$1:$I$89,5,0)</f>
        <v>389.93499999999977</v>
      </c>
      <c r="CV174" s="13">
        <f t="shared" si="173"/>
        <v>89.733124312965614</v>
      </c>
      <c r="CW174" s="20">
        <f t="shared" si="174"/>
        <v>835.42198317841473</v>
      </c>
      <c r="CX174" s="59">
        <f t="shared" si="122"/>
        <v>1128.7553165117481</v>
      </c>
      <c r="CY174" s="59">
        <f ca="1">AVERAGE(OFFSET($CX$3,0,0,'Données projet'!$E$13+1,1))-AVERAGE(OFFSET($H$3,0,0,'Données projet'!$E$13+1,1))</f>
        <v>404.52284278475219</v>
      </c>
      <c r="CZ174" s="59">
        <f t="shared" si="150"/>
        <v>325.2594475455378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15.820816623256183</v>
      </c>
      <c r="DG174" s="21">
        <f>EXP(-LN(2)/25)*DG173+(1-EXP(-LN(2)/25))/(LN(2)/25)*Calculateur!DB174*Calculateur!DD174*VLOOKUP('Données projet'!$B$13,Paramètres!$A$1:$I$89,3,0)*0.475*44/12</f>
        <v>0.95508073788905712</v>
      </c>
      <c r="DH174" s="21">
        <f>EXP(-LN(2)/2)*DH173+(1-EXP(-LN(2)/2))/(LN(2)/2)*DB174*DE174*VLOOKUP('Données projet'!$B$13,Paramètres!$A$1:$I$89,3,0)*0.475*44/12</f>
        <v>5.6889782695208738E-22</v>
      </c>
      <c r="DI174" s="22">
        <f t="shared" si="175"/>
        <v>16.77589736114524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266.99999999999983</v>
      </c>
      <c r="DP174" s="17">
        <f>DO174*VLOOKUP('Données projet'!$B$14,Paramètres!$A$1:$I$89,3,0)*VLOOKUP('Données projet'!$B$14,Paramètres!$A$1:$I$89,5,0)</f>
        <v>287.39879999999982</v>
      </c>
      <c r="DQ174" s="13">
        <f t="shared" si="176"/>
        <v>68.528206713592894</v>
      </c>
      <c r="DR174" s="20">
        <f t="shared" si="177"/>
        <v>619.90620335950723</v>
      </c>
      <c r="DS174" s="59">
        <f t="shared" si="125"/>
        <v>913.2395366928406</v>
      </c>
      <c r="DT174" s="59">
        <f ca="1">AVERAGE(OFFSET($DS$3,0,0,'Données projet'!$E$14+1,1))-AVERAGE(OFFSET($H$3,0,0,'Données projet'!$E$14+1,1))</f>
        <v>317.76403063971492</v>
      </c>
      <c r="DU174" s="59">
        <f t="shared" si="152"/>
        <v>310.10458233575025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7.8550852103476325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7.8550852103476325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735.00000000000011</v>
      </c>
      <c r="EK174" s="17">
        <f>EJ174*VLOOKUP('Données projet'!$B$15,Paramètres!$A$1:$I$89,3,0)*VLOOKUP('Données projet'!$B$15,Paramètres!$A$1:$I$89,5,0)</f>
        <v>343.98</v>
      </c>
      <c r="EL174" s="13">
        <f t="shared" si="179"/>
        <v>80.321681832084693</v>
      </c>
      <c r="EM174" s="20">
        <f t="shared" si="180"/>
        <v>738.9920958575475</v>
      </c>
      <c r="EN174" s="59">
        <f t="shared" si="128"/>
        <v>1032.3254291908809</v>
      </c>
      <c r="EO174" s="59">
        <f ca="1">AVERAGE(OFFSET($EN$3,0,0,'Données projet'!$E$15+1,1))-AVERAGE(OFFSET($H$3,0,0,'Données projet'!$E$15+1,1))</f>
        <v>342.49944586217674</v>
      </c>
      <c r="EP174" s="59">
        <f t="shared" si="154"/>
        <v>282.29766600872563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19.453409187602066</v>
      </c>
      <c r="EW174" s="21">
        <f>EXP(-LN(2)/25)*EW173+(1-EXP(-LN(2)/25))/(LN(2)/25)*Calculateur!ER174*Calculateur!ET174*VLOOKUP('Données projet'!$B$15,Paramètres!$A$1:$I$89,3,0)*0.475*44/12</f>
        <v>0.8037562573403999</v>
      </c>
      <c r="EX174" s="21">
        <f>EXP(-LN(2)/2)*EX173+(1-EXP(-LN(2)/2))/(LN(2)/2)*ER174*EU174*VLOOKUP('Données projet'!$B$15,Paramètres!$A$1:$I$89,3,0)*0.475*44/12</f>
        <v>4.9589156828753407E-23</v>
      </c>
      <c r="EY174" s="22">
        <f t="shared" si="181"/>
        <v>20.257165444942466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670.99999999999977</v>
      </c>
      <c r="FF174" s="17">
        <f>FE174*VLOOKUP('Données projet'!$B$16,Paramètres!$A$1:$I$89,3,0)*VLOOKUP('Données projet'!$B$16,Paramètres!$A$1:$I$89,5,0)</f>
        <v>314.02799999999991</v>
      </c>
      <c r="FG174" s="13">
        <f t="shared" si="182"/>
        <v>74.109403804428752</v>
      </c>
      <c r="FH174" s="20">
        <f t="shared" si="183"/>
        <v>676.00597829271317</v>
      </c>
      <c r="FI174" s="59">
        <f t="shared" si="131"/>
        <v>969.33931162604654</v>
      </c>
      <c r="FJ174" s="59">
        <f ca="1">AVERAGE(OFFSET($FI$3,0,0,'Données projet'!$E$16+1,1))-AVERAGE(OFFSET($H$3,0,0,'Données projet'!$E$16+1,1))</f>
        <v>304.29617570272939</v>
      </c>
      <c r="FK174" s="59">
        <f t="shared" si="156"/>
        <v>246.20695736161576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16.372280450841718</v>
      </c>
      <c r="FR174" s="21">
        <f>EXP(-LN(2)/25)*FR173+(1-EXP(-LN(2)/25))/(LN(2)/25)*Calculateur!FM174*Calculateur!FO174*VLOOKUP('Données projet'!$B$16,Paramètres!$A$1:$I$89,3,0)*0.475*44/12</f>
        <v>0.82068754722266035</v>
      </c>
      <c r="FS174" s="21">
        <f>EXP(-LN(2)/2)*FS173+(1-EXP(-LN(2)/2))/(LN(2)/2)*FM174*FP174*VLOOKUP('Données projet'!$B$16,Paramètres!$A$1:$I$89,3,0)*0.475*44/12</f>
        <v>2.3563565132980376E-21</v>
      </c>
      <c r="FT174" s="22">
        <f t="shared" si="184"/>
        <v>17.192967998064379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543.00000000000011</v>
      </c>
      <c r="GA174" s="17">
        <f>FZ174*VLOOKUP('Données projet'!$B$17,Paramètres!$A$1:$I$89,3,0)*VLOOKUP('Données projet'!$B$17,Paramètres!$A$1:$I$89,5,0)</f>
        <v>324.71400000000011</v>
      </c>
      <c r="GB174" s="13">
        <f t="shared" si="185"/>
        <v>76.333356682914101</v>
      </c>
      <c r="GC174" s="20">
        <f t="shared" si="186"/>
        <v>698.49081288940886</v>
      </c>
      <c r="GD174" s="59">
        <f t="shared" si="134"/>
        <v>991.82414622274223</v>
      </c>
      <c r="GE174" s="59">
        <f ca="1">AVERAGE(OFFSET($GD$3,0,0,'Données projet'!$E$17+1,1))-AVERAGE(OFFSET($H$3,0,0,'Données projet'!$E$17+1,1))</f>
        <v>333.16166938019586</v>
      </c>
      <c r="GF174" s="59">
        <f t="shared" si="158"/>
        <v>286.07945871455388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13.337253377097497</v>
      </c>
      <c r="GM174" s="21">
        <f>EXP(-LN(2)/25)*GM173+(1-EXP(-LN(2)/25))/(LN(2)/25)*Calculateur!GH174*Calculateur!GJ174*VLOOKUP('Données projet'!$B$17,Paramètres!$A$1:$I$89,3,0)*0.475*44/12</f>
        <v>0.65355938096871025</v>
      </c>
      <c r="GN174" s="21">
        <f>EXP(-LN(2)/2)*GN173+(1-EXP(-LN(2)/2))/(LN(2)/2)*GH174*GK174*VLOOKUP('Données projet'!$B$17,Paramètres!$A$1:$I$89,3,0)*0.475*44/12</f>
        <v>5.3225694996195335E-22</v>
      </c>
      <c r="GO174" s="21">
        <f t="shared" si="187"/>
        <v>13.990812758066207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477.9999999999996</v>
      </c>
      <c r="GV174" s="17">
        <f>GU174*VLOOKUP('Données projet'!$B$18,Paramètres!$A$1:$I$89,3,0)*VLOOKUP('Données projet'!$B$18,Paramètres!$A$1:$I$89,5,0)</f>
        <v>285.84399999999977</v>
      </c>
      <c r="GW174" s="13">
        <f t="shared" si="188"/>
        <v>68.200525419065656</v>
      </c>
      <c r="GX174" s="20">
        <f t="shared" si="189"/>
        <v>616.62754843820551</v>
      </c>
      <c r="GY174" s="59">
        <f t="shared" si="137"/>
        <v>909.96088177153888</v>
      </c>
      <c r="GZ174" s="59">
        <f ca="1">AVERAGE(OFFSET($GY$3,0,0,'Données projet'!$E$18+1,1))-AVERAGE(OFFSET($H$3,0,0,'Données projet'!$E$18+1,1))</f>
        <v>288.41846134875794</v>
      </c>
      <c r="HA174" s="59">
        <f t="shared" si="160"/>
        <v>248.93951719818972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11.844944306738929</v>
      </c>
      <c r="HH174" s="21">
        <f>EXP(-LN(2)/25)*HH173+(1-EXP(-LN(2)/25))/(LN(2)/25)*Calculateur!HC174*Calculateur!HE174*VLOOKUP('Données projet'!$B$18,Paramètres!$A$1:$I$89,3,0)*0.475*44/12</f>
        <v>0.56019375511603653</v>
      </c>
      <c r="HI174" s="21">
        <f>EXP(-LN(2)/2)*HI173+(1-EXP(-LN(2)/2))/(LN(2)/2)*HC174*HF174*VLOOKUP('Données projet'!$B$18,Paramètres!$A$1:$I$89,3,0)*0.475*44/12</f>
        <v>2.9147404402678706E-22</v>
      </c>
      <c r="HJ174" s="22">
        <f t="shared" si="190"/>
        <v>12.405138061854966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267</v>
      </c>
      <c r="O175" s="13">
        <f>N175*VLOOKUP('Données projet'!$B$9,Paramètres!$A$1:$I$89,3,0)*VLOOKUP('Données projet'!$B$9,Paramètres!$A$1:$I$89,5,0)</f>
        <v>241.58159999999998</v>
      </c>
      <c r="P175" s="13">
        <f t="shared" si="141"/>
        <v>58.779689232021951</v>
      </c>
      <c r="Q175" s="20">
        <f t="shared" si="162"/>
        <v>523.12924541243819</v>
      </c>
      <c r="R175" s="59">
        <f t="shared" si="109"/>
        <v>816.46257874577145</v>
      </c>
      <c r="S175" s="59">
        <f ca="1">AVERAGE(OFFSET($R$3,0,0,'Données projet'!$E$9+1,1))-AVERAGE(OFFSET($H$3,0,0,'Données projet'!$E$9+1,1))</f>
        <v>269.64423257646359</v>
      </c>
      <c r="T175" s="59">
        <f t="shared" si="142"/>
        <v>161.0819079811821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24.445285717477503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24.445285717477503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401</v>
      </c>
      <c r="AJ175" s="13">
        <f>AI175*VLOOKUP('Données projet'!$B$10,Paramètres!$A$1:$I$89,3,0)*VLOOKUP('Données projet'!$B$10,Paramètres!$A$1:$I$89,5,0)</f>
        <v>250.22399999999999</v>
      </c>
      <c r="AK175" s="13">
        <f t="shared" si="164"/>
        <v>60.633904580527918</v>
      </c>
      <c r="AL175" s="20">
        <f t="shared" si="165"/>
        <v>541.41085047775289</v>
      </c>
      <c r="AM175" s="59">
        <f t="shared" si="113"/>
        <v>834.74418381108626</v>
      </c>
      <c r="AN175" s="59">
        <f ca="1">AVERAGE(OFFSET($AM$3,0,0,'Données projet'!$E$10+1,1))-AVERAGE(OFFSET($H$3,0,0,'Données projet'!$E$10+1,1))</f>
        <v>269.77739619445515</v>
      </c>
      <c r="AO175" s="59">
        <f t="shared" si="144"/>
        <v>347.56964743629885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8.3331659151736801</v>
      </c>
      <c r="AV175" s="21">
        <f>EXP(-LN(2)/25)*AV174+(1-EXP(-LN(2)/25))/(LN(2)/25)*Calculateur!AQ175*Calculateur!AS175*VLOOKUP('Données projet'!$B$10,Paramètres!$A$1:$I$89,3,0)*0.475*44/12</f>
        <v>1.789446575758314</v>
      </c>
      <c r="AW175" s="21">
        <f>EXP(-LN(2)/2)*AW174+(1-EXP(-LN(2)/2))/(LN(2)/2)*AQ175*AT175*VLOOKUP('Données projet'!$B$10,Paramètres!$A$1:$I$89,3,0)*0.475*44/12</f>
        <v>1.0519448720080408E-23</v>
      </c>
      <c r="AX175" s="21">
        <f t="shared" si="166"/>
        <v>10.122612490931994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739.99999999999966</v>
      </c>
      <c r="BE175" s="13">
        <f>BD175*VLOOKUP('Données projet'!$B$11,Paramètres!$A$1:$I$89,3,0)*VLOOKUP('Données projet'!$B$11,Paramètres!$A$1:$I$89,5,0)</f>
        <v>413.65999999999985</v>
      </c>
      <c r="BF175" s="13">
        <f t="shared" si="167"/>
        <v>94.540585122244352</v>
      </c>
      <c r="BG175" s="20">
        <f t="shared" si="168"/>
        <v>885.11601908790863</v>
      </c>
      <c r="BH175" s="59">
        <f t="shared" si="116"/>
        <v>1178.4493524212419</v>
      </c>
      <c r="BI175" s="59">
        <f ca="1">AVERAGE(OFFSET($BH$3,0,0,'Données projet'!$E$11+1,1))-AVERAGE(OFFSET($H$3,0,0,'Données projet'!$E$11+1,1))</f>
        <v>490.96084572840579</v>
      </c>
      <c r="BJ175" s="59">
        <f t="shared" si="146"/>
        <v>597.91658789908263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13.438698364255718</v>
      </c>
      <c r="BQ175" s="21">
        <f>EXP(-LN(2)/25)*BQ174+(1-EXP(-LN(2)/25))/(LN(2)/25)*Calculateur!BL175*Calculateur!BN175*VLOOKUP('Données projet'!$B$11,Paramètres!$A$1:$I$89,3,0)*0.475*44/12</f>
        <v>1.127040684823216</v>
      </c>
      <c r="BR175" s="21">
        <f>EXP(-LN(2)/2)*BR174+(1-EXP(-LN(2)/2))/(LN(2)/2)*BL175*BO175*VLOOKUP('Données projet'!$B$11,Paramètres!$A$1:$I$89,3,0)*0.475*44/12</f>
        <v>3.6019371635979047E-22</v>
      </c>
      <c r="BS175" s="22">
        <f t="shared" si="169"/>
        <v>14.565739049078934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1062.9999999999995</v>
      </c>
      <c r="BZ175" s="13">
        <f>BY175*VLOOKUP('Données projet'!$B$12,Paramètres!$A$1:$I$89,3,0)*VLOOKUP('Données projet'!$B$12,Paramètres!$A$1:$I$89,5,0)</f>
        <v>483.66499999999979</v>
      </c>
      <c r="CA175" s="13">
        <f t="shared" si="170"/>
        <v>108.54647574863124</v>
      </c>
      <c r="CB175" s="20">
        <f t="shared" si="171"/>
        <v>1031.4349869288658</v>
      </c>
      <c r="CC175" s="59">
        <f t="shared" si="119"/>
        <v>1324.768320262199</v>
      </c>
      <c r="CD175" s="59">
        <f ca="1">AVERAGE(OFFSET($CC$3,0,0,'Données projet'!$E$12+1,1))-AVERAGE(OFFSET($H$3,0,0,'Données projet'!$E$12+1,1))</f>
        <v>516.24288578650703</v>
      </c>
      <c r="CE175" s="59">
        <f t="shared" si="148"/>
        <v>423.99471649102406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19.455236639301088</v>
      </c>
      <c r="CL175" s="21">
        <f>EXP(-LN(2)/25)*CL174+(1-EXP(-LN(2)/25))/(LN(2)/25)*Calculateur!CG175*Calculateur!CI175*VLOOKUP('Données projet'!$B$12,Paramètres!$A$1:$I$89,3,0)*0.475*44/12</f>
        <v>1.6613368759265983</v>
      </c>
      <c r="CM175" s="21">
        <f>EXP(-LN(2)/2)*CM174+(1-EXP(-LN(2)/2))/(LN(2)/2)*CG175*CJ175*VLOOKUP('Données projet'!$B$12,Paramètres!$A$1:$I$89,3,0)*0.475*44/12</f>
        <v>6.0264600312721183E-24</v>
      </c>
      <c r="CN175" s="22">
        <f t="shared" si="172"/>
        <v>21.116573515227685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856.99999999999955</v>
      </c>
      <c r="CU175" s="17">
        <f>CT175*VLOOKUP('Données projet'!$B$13,Paramètres!$A$1:$I$89,3,0)*VLOOKUP('Données projet'!$B$13,Paramètres!$A$1:$I$89,5,0)</f>
        <v>389.93499999999977</v>
      </c>
      <c r="CV175" s="13">
        <f t="shared" si="173"/>
        <v>89.733124312965614</v>
      </c>
      <c r="CW175" s="20">
        <f t="shared" si="174"/>
        <v>835.42198317841473</v>
      </c>
      <c r="CX175" s="59">
        <f t="shared" si="122"/>
        <v>1128.7553165117481</v>
      </c>
      <c r="CY175" s="59">
        <f ca="1">AVERAGE(OFFSET($CX$3,0,0,'Données projet'!$E$13+1,1))-AVERAGE(OFFSET($H$3,0,0,'Données projet'!$E$13+1,1))</f>
        <v>404.52284278475219</v>
      </c>
      <c r="CZ175" s="59">
        <f t="shared" si="150"/>
        <v>325.2594475455378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15.510580059019437</v>
      </c>
      <c r="DG175" s="21">
        <f>EXP(-LN(2)/25)*DG174+(1-EXP(-LN(2)/25))/(LN(2)/25)*Calculateur!DB175*Calculateur!DD175*VLOOKUP('Données projet'!$B$13,Paramètres!$A$1:$I$89,3,0)*0.475*44/12</f>
        <v>0.92896400488596775</v>
      </c>
      <c r="DH175" s="21">
        <f>EXP(-LN(2)/2)*DH174+(1-EXP(-LN(2)/2))/(LN(2)/2)*DB175*DE175*VLOOKUP('Données projet'!$B$13,Paramètres!$A$1:$I$89,3,0)*0.475*44/12</f>
        <v>4.0227151124011203E-22</v>
      </c>
      <c r="DI175" s="22">
        <f t="shared" si="175"/>
        <v>16.439544063905405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266.99999999999983</v>
      </c>
      <c r="DP175" s="17">
        <f>DO175*VLOOKUP('Données projet'!$B$14,Paramètres!$A$1:$I$89,3,0)*VLOOKUP('Données projet'!$B$14,Paramètres!$A$1:$I$89,5,0)</f>
        <v>287.39879999999982</v>
      </c>
      <c r="DQ175" s="13">
        <f t="shared" si="176"/>
        <v>68.528206713592894</v>
      </c>
      <c r="DR175" s="20">
        <f t="shared" si="177"/>
        <v>619.90620335950723</v>
      </c>
      <c r="DS175" s="59">
        <f t="shared" si="125"/>
        <v>913.2395366928406</v>
      </c>
      <c r="DT175" s="59">
        <f ca="1">AVERAGE(OFFSET($DS$3,0,0,'Données projet'!$E$14+1,1))-AVERAGE(OFFSET($H$3,0,0,'Données projet'!$E$14+1,1))</f>
        <v>317.76403063971492</v>
      </c>
      <c r="DU175" s="59">
        <f t="shared" si="152"/>
        <v>310.10458233575025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7.7010517805016088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7.7010517805016088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735.00000000000011</v>
      </c>
      <c r="EK175" s="17">
        <f>EJ175*VLOOKUP('Données projet'!$B$15,Paramètres!$A$1:$I$89,3,0)*VLOOKUP('Données projet'!$B$15,Paramètres!$A$1:$I$89,5,0)</f>
        <v>343.98</v>
      </c>
      <c r="EL175" s="13">
        <f t="shared" si="179"/>
        <v>80.321681832084693</v>
      </c>
      <c r="EM175" s="20">
        <f t="shared" si="180"/>
        <v>738.9920958575475</v>
      </c>
      <c r="EN175" s="59">
        <f t="shared" si="128"/>
        <v>1032.3254291908809</v>
      </c>
      <c r="EO175" s="59">
        <f ca="1">AVERAGE(OFFSET($EN$3,0,0,'Données projet'!$E$15+1,1))-AVERAGE(OFFSET($H$3,0,0,'Données projet'!$E$15+1,1))</f>
        <v>342.49944586217674</v>
      </c>
      <c r="EP175" s="59">
        <f t="shared" si="154"/>
        <v>282.29766600872563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19.071939698841181</v>
      </c>
      <c r="EW175" s="21">
        <f>EXP(-LN(2)/25)*EW174+(1-EXP(-LN(2)/25))/(LN(2)/25)*Calculateur!ER175*Calculateur!ET175*VLOOKUP('Données projet'!$B$15,Paramètres!$A$1:$I$89,3,0)*0.475*44/12</f>
        <v>0.78177750021572212</v>
      </c>
      <c r="EX175" s="21">
        <f>EXP(-LN(2)/2)*EX174+(1-EXP(-LN(2)/2))/(LN(2)/2)*ER175*EU175*VLOOKUP('Données projet'!$B$15,Paramètres!$A$1:$I$89,3,0)*0.475*44/12</f>
        <v>3.5064829066934724E-23</v>
      </c>
      <c r="EY175" s="22">
        <f t="shared" si="181"/>
        <v>19.853717199056902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670.99999999999977</v>
      </c>
      <c r="FF175" s="17">
        <f>FE175*VLOOKUP('Données projet'!$B$16,Paramètres!$A$1:$I$89,3,0)*VLOOKUP('Données projet'!$B$16,Paramètres!$A$1:$I$89,5,0)</f>
        <v>314.02799999999991</v>
      </c>
      <c r="FG175" s="13">
        <f t="shared" si="182"/>
        <v>74.109403804428752</v>
      </c>
      <c r="FH175" s="20">
        <f t="shared" si="183"/>
        <v>676.00597829271317</v>
      </c>
      <c r="FI175" s="59">
        <f t="shared" si="131"/>
        <v>969.33931162604654</v>
      </c>
      <c r="FJ175" s="59">
        <f ca="1">AVERAGE(OFFSET($FI$3,0,0,'Données projet'!$E$16+1,1))-AVERAGE(OFFSET($H$3,0,0,'Données projet'!$E$16+1,1))</f>
        <v>304.29617570272939</v>
      </c>
      <c r="FK175" s="59">
        <f t="shared" si="156"/>
        <v>246.20695736161576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16.051230017305741</v>
      </c>
      <c r="FR175" s="21">
        <f>EXP(-LN(2)/25)*FR174+(1-EXP(-LN(2)/25))/(LN(2)/25)*Calculateur!FM175*Calculateur!FO175*VLOOKUP('Données projet'!$B$16,Paramètres!$A$1:$I$89,3,0)*0.475*44/12</f>
        <v>0.79824580308577431</v>
      </c>
      <c r="FS175" s="21">
        <f>EXP(-LN(2)/2)*FS174+(1-EXP(-LN(2)/2))/(LN(2)/2)*FM175*FP175*VLOOKUP('Données projet'!$B$16,Paramètres!$A$1:$I$89,3,0)*0.475*44/12</f>
        <v>1.6661956694461316E-21</v>
      </c>
      <c r="FT175" s="22">
        <f t="shared" si="184"/>
        <v>16.849475820391515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543.00000000000011</v>
      </c>
      <c r="GA175" s="17">
        <f>FZ175*VLOOKUP('Données projet'!$B$17,Paramètres!$A$1:$I$89,3,0)*VLOOKUP('Données projet'!$B$17,Paramètres!$A$1:$I$89,5,0)</f>
        <v>324.71400000000011</v>
      </c>
      <c r="GB175" s="13">
        <f t="shared" si="185"/>
        <v>76.333356682914101</v>
      </c>
      <c r="GC175" s="20">
        <f t="shared" si="186"/>
        <v>698.49081288940886</v>
      </c>
      <c r="GD175" s="59">
        <f t="shared" si="134"/>
        <v>991.82414622274223</v>
      </c>
      <c r="GE175" s="59">
        <f ca="1">AVERAGE(OFFSET($GD$3,0,0,'Données projet'!$E$17+1,1))-AVERAGE(OFFSET($H$3,0,0,'Données projet'!$E$17+1,1))</f>
        <v>333.16166938019586</v>
      </c>
      <c r="GF175" s="59">
        <f t="shared" si="158"/>
        <v>286.07945871455388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13.075717973293917</v>
      </c>
      <c r="GM175" s="21">
        <f>EXP(-LN(2)/25)*GM174+(1-EXP(-LN(2)/25))/(LN(2)/25)*Calculateur!GH175*Calculateur!GJ175*VLOOKUP('Données projet'!$B$17,Paramètres!$A$1:$I$89,3,0)*0.475*44/12</f>
        <v>0.63568776532692672</v>
      </c>
      <c r="GN175" s="21">
        <f>EXP(-LN(2)/2)*GN174+(1-EXP(-LN(2)/2))/(LN(2)/2)*GH175*GK175*VLOOKUP('Données projet'!$B$17,Paramètres!$A$1:$I$89,3,0)*0.475*44/12</f>
        <v>3.7636249865176612E-22</v>
      </c>
      <c r="GO175" s="21">
        <f t="shared" si="187"/>
        <v>13.711405738620844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477.9999999999996</v>
      </c>
      <c r="GV175" s="17">
        <f>GU175*VLOOKUP('Données projet'!$B$18,Paramètres!$A$1:$I$89,3,0)*VLOOKUP('Données projet'!$B$18,Paramètres!$A$1:$I$89,5,0)</f>
        <v>285.84399999999977</v>
      </c>
      <c r="GW175" s="13">
        <f t="shared" si="188"/>
        <v>68.200525419065656</v>
      </c>
      <c r="GX175" s="20">
        <f t="shared" si="189"/>
        <v>616.62754843820551</v>
      </c>
      <c r="GY175" s="59">
        <f t="shared" si="137"/>
        <v>909.96088177153888</v>
      </c>
      <c r="GZ175" s="59">
        <f ca="1">AVERAGE(OFFSET($GY$3,0,0,'Données projet'!$E$18+1,1))-AVERAGE(OFFSET($H$3,0,0,'Données projet'!$E$18+1,1))</f>
        <v>288.41846134875794</v>
      </c>
      <c r="HA175" s="59">
        <f t="shared" si="160"/>
        <v>248.93951719818972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11.612672173586425</v>
      </c>
      <c r="HH175" s="21">
        <f>EXP(-LN(2)/25)*HH174+(1-EXP(-LN(2)/25))/(LN(2)/25)*Calculateur!HC175*Calculateur!HE175*VLOOKUP('Données projet'!$B$18,Paramètres!$A$1:$I$89,3,0)*0.475*44/12</f>
        <v>0.54487522742307926</v>
      </c>
      <c r="HI175" s="21">
        <f>EXP(-LN(2)/2)*HI174+(1-EXP(-LN(2)/2))/(LN(2)/2)*HC175*HF175*VLOOKUP('Données projet'!$B$18,Paramètres!$A$1:$I$89,3,0)*0.475*44/12</f>
        <v>2.0610327307120746E-22</v>
      </c>
      <c r="HJ175" s="22">
        <f t="shared" si="190"/>
        <v>12.157547401009504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267</v>
      </c>
      <c r="O176" s="13">
        <f>N176*VLOOKUP('Données projet'!$B$9,Paramètres!$A$1:$I$89,3,0)*VLOOKUP('Données projet'!$B$9,Paramètres!$A$1:$I$89,5,0)</f>
        <v>241.58159999999998</v>
      </c>
      <c r="P176" s="13">
        <f t="shared" si="141"/>
        <v>58.779689232021951</v>
      </c>
      <c r="Q176" s="20">
        <f t="shared" si="162"/>
        <v>523.12924541243819</v>
      </c>
      <c r="R176" s="59">
        <f t="shared" si="109"/>
        <v>816.46257874577145</v>
      </c>
      <c r="S176" s="59">
        <f ca="1">AVERAGE(OFFSET($R$3,0,0,'Données projet'!$E$9+1,1))-AVERAGE(OFFSET($H$3,0,0,'Données projet'!$E$9+1,1))</f>
        <v>269.64423257646359</v>
      </c>
      <c r="T176" s="59">
        <f t="shared" si="142"/>
        <v>161.0819079811821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23.965928574709803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23.965928574709803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401</v>
      </c>
      <c r="AJ176" s="13">
        <f>AI176*VLOOKUP('Données projet'!$B$10,Paramètres!$A$1:$I$89,3,0)*VLOOKUP('Données projet'!$B$10,Paramètres!$A$1:$I$89,5,0)</f>
        <v>250.22399999999999</v>
      </c>
      <c r="AK176" s="13">
        <f t="shared" si="164"/>
        <v>60.633904580527918</v>
      </c>
      <c r="AL176" s="20">
        <f t="shared" si="165"/>
        <v>541.41085047775289</v>
      </c>
      <c r="AM176" s="59">
        <f t="shared" si="113"/>
        <v>834.74418381108626</v>
      </c>
      <c r="AN176" s="59">
        <f ca="1">AVERAGE(OFFSET($AM$3,0,0,'Données projet'!$E$10+1,1))-AVERAGE(OFFSET($H$3,0,0,'Données projet'!$E$10+1,1))</f>
        <v>269.77739619445515</v>
      </c>
      <c r="AO176" s="59">
        <f t="shared" si="144"/>
        <v>347.56964743629885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8.1697576143064552</v>
      </c>
      <c r="AV176" s="21">
        <f>EXP(-LN(2)/25)*AV175+(1-EXP(-LN(2)/25))/(LN(2)/25)*Calculateur!AQ176*Calculateur!AS176*VLOOKUP('Données projet'!$B$10,Paramètres!$A$1:$I$89,3,0)*0.475*44/12</f>
        <v>1.7405140650412974</v>
      </c>
      <c r="AW176" s="21">
        <f>EXP(-LN(2)/2)*AW175+(1-EXP(-LN(2)/2))/(LN(2)/2)*AQ176*AT176*VLOOKUP('Données projet'!$B$10,Paramètres!$A$1:$I$89,3,0)*0.475*44/12</f>
        <v>7.4383735243130046E-24</v>
      </c>
      <c r="AX176" s="21">
        <f t="shared" si="166"/>
        <v>9.910271679347753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739.99999999999966</v>
      </c>
      <c r="BE176" s="13">
        <f>BD176*VLOOKUP('Données projet'!$B$11,Paramètres!$A$1:$I$89,3,0)*VLOOKUP('Données projet'!$B$11,Paramètres!$A$1:$I$89,5,0)</f>
        <v>413.65999999999985</v>
      </c>
      <c r="BF176" s="13">
        <f t="shared" si="167"/>
        <v>94.540585122244352</v>
      </c>
      <c r="BG176" s="20">
        <f t="shared" si="168"/>
        <v>885.11601908790863</v>
      </c>
      <c r="BH176" s="59">
        <f t="shared" si="116"/>
        <v>1178.4493524212419</v>
      </c>
      <c r="BI176" s="59">
        <f ca="1">AVERAGE(OFFSET($BH$3,0,0,'Données projet'!$E$11+1,1))-AVERAGE(OFFSET($H$3,0,0,'Données projet'!$E$11+1,1))</f>
        <v>490.96084572840579</v>
      </c>
      <c r="BJ176" s="59">
        <f t="shared" si="146"/>
        <v>597.91658789908263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13.175173686129298</v>
      </c>
      <c r="BQ176" s="21">
        <f>EXP(-LN(2)/25)*BQ175+(1-EXP(-LN(2)/25))/(LN(2)/25)*Calculateur!BL176*Calculateur!BN176*VLOOKUP('Données projet'!$B$11,Paramètres!$A$1:$I$89,3,0)*0.475*44/12</f>
        <v>1.0962216980282313</v>
      </c>
      <c r="BR176" s="21">
        <f>EXP(-LN(2)/2)*BR175+(1-EXP(-LN(2)/2))/(LN(2)/2)*BL176*BO176*VLOOKUP('Données projet'!$B$11,Paramètres!$A$1:$I$89,3,0)*0.475*44/12</f>
        <v>2.5469541937879172E-22</v>
      </c>
      <c r="BS176" s="22">
        <f t="shared" si="169"/>
        <v>14.271395384157529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1062.9999999999995</v>
      </c>
      <c r="BZ176" s="13">
        <f>BY176*VLOOKUP('Données projet'!$B$12,Paramètres!$A$1:$I$89,3,0)*VLOOKUP('Données projet'!$B$12,Paramètres!$A$1:$I$89,5,0)</f>
        <v>483.66499999999979</v>
      </c>
      <c r="CA176" s="13">
        <f t="shared" si="170"/>
        <v>108.54647574863124</v>
      </c>
      <c r="CB176" s="20">
        <f t="shared" si="171"/>
        <v>1031.4349869288658</v>
      </c>
      <c r="CC176" s="59">
        <f t="shared" si="119"/>
        <v>1324.768320262199</v>
      </c>
      <c r="CD176" s="59">
        <f ca="1">AVERAGE(OFFSET($CC$3,0,0,'Données projet'!$E$12+1,1))-AVERAGE(OFFSET($H$3,0,0,'Données projet'!$E$12+1,1))</f>
        <v>516.24288578650703</v>
      </c>
      <c r="CE176" s="59">
        <f t="shared" si="148"/>
        <v>423.99471649102406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19.07373131532702</v>
      </c>
      <c r="CL176" s="21">
        <f>EXP(-LN(2)/25)*CL175+(1-EXP(-LN(2)/25))/(LN(2)/25)*Calculateur!CG176*Calculateur!CI176*VLOOKUP('Données projet'!$B$12,Paramètres!$A$1:$I$89,3,0)*0.475*44/12</f>
        <v>1.6159075316884761</v>
      </c>
      <c r="CM176" s="21">
        <f>EXP(-LN(2)/2)*CM175+(1-EXP(-LN(2)/2))/(LN(2)/2)*CG176*CJ176*VLOOKUP('Données projet'!$B$12,Paramètres!$A$1:$I$89,3,0)*0.475*44/12</f>
        <v>4.261350754662208E-24</v>
      </c>
      <c r="CN176" s="22">
        <f t="shared" si="172"/>
        <v>20.689638847015495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856.99999999999955</v>
      </c>
      <c r="CU176" s="17">
        <f>CT176*VLOOKUP('Données projet'!$B$13,Paramètres!$A$1:$I$89,3,0)*VLOOKUP('Données projet'!$B$13,Paramètres!$A$1:$I$89,5,0)</f>
        <v>389.93499999999977</v>
      </c>
      <c r="CV176" s="13">
        <f t="shared" si="173"/>
        <v>89.733124312965614</v>
      </c>
      <c r="CW176" s="20">
        <f t="shared" si="174"/>
        <v>835.42198317841473</v>
      </c>
      <c r="CX176" s="59">
        <f t="shared" si="122"/>
        <v>1128.7553165117481</v>
      </c>
      <c r="CY176" s="59">
        <f ca="1">AVERAGE(OFFSET($CX$3,0,0,'Données projet'!$E$13+1,1))-AVERAGE(OFFSET($H$3,0,0,'Données projet'!$E$13+1,1))</f>
        <v>404.52284278475219</v>
      </c>
      <c r="CZ176" s="59">
        <f t="shared" si="150"/>
        <v>325.2594475455378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15.206427044581753</v>
      </c>
      <c r="DG176" s="21">
        <f>EXP(-LN(2)/25)*DG175+(1-EXP(-LN(2)/25))/(LN(2)/25)*Calculateur!DB176*Calculateur!DD176*VLOOKUP('Données projet'!$B$13,Paramètres!$A$1:$I$89,3,0)*0.475*44/12</f>
        <v>0.90356143532026711</v>
      </c>
      <c r="DH176" s="21">
        <f>EXP(-LN(2)/2)*DH175+(1-EXP(-LN(2)/2))/(LN(2)/2)*DB176*DE176*VLOOKUP('Données projet'!$B$13,Paramètres!$A$1:$I$89,3,0)*0.475*44/12</f>
        <v>2.8444891347604369E-22</v>
      </c>
      <c r="DI176" s="22">
        <f t="shared" si="175"/>
        <v>16.109988479902022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266.99999999999983</v>
      </c>
      <c r="DP176" s="17">
        <f>DO176*VLOOKUP('Données projet'!$B$14,Paramètres!$A$1:$I$89,3,0)*VLOOKUP('Données projet'!$B$14,Paramètres!$A$1:$I$89,5,0)</f>
        <v>287.39879999999982</v>
      </c>
      <c r="DQ176" s="13">
        <f t="shared" si="176"/>
        <v>68.528206713592894</v>
      </c>
      <c r="DR176" s="20">
        <f t="shared" si="177"/>
        <v>619.90620335950723</v>
      </c>
      <c r="DS176" s="59">
        <f t="shared" si="125"/>
        <v>913.2395366928406</v>
      </c>
      <c r="DT176" s="59">
        <f ca="1">AVERAGE(OFFSET($DS$3,0,0,'Données projet'!$E$14+1,1))-AVERAGE(OFFSET($H$3,0,0,'Données projet'!$E$14+1,1))</f>
        <v>317.76403063971492</v>
      </c>
      <c r="DU176" s="59">
        <f t="shared" si="152"/>
        <v>310.10458233575025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7.5500388522637509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7.5500388522637509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735.00000000000011</v>
      </c>
      <c r="EK176" s="17">
        <f>EJ176*VLOOKUP('Données projet'!$B$15,Paramètres!$A$1:$I$89,3,0)*VLOOKUP('Données projet'!$B$15,Paramètres!$A$1:$I$89,5,0)</f>
        <v>343.98</v>
      </c>
      <c r="EL176" s="13">
        <f t="shared" si="179"/>
        <v>80.321681832084693</v>
      </c>
      <c r="EM176" s="20">
        <f t="shared" si="180"/>
        <v>738.9920958575475</v>
      </c>
      <c r="EN176" s="59">
        <f t="shared" si="128"/>
        <v>1032.3254291908809</v>
      </c>
      <c r="EO176" s="59">
        <f ca="1">AVERAGE(OFFSET($EN$3,0,0,'Données projet'!$E$15+1,1))-AVERAGE(OFFSET($H$3,0,0,'Données projet'!$E$15+1,1))</f>
        <v>342.49944586217674</v>
      </c>
      <c r="EP176" s="59">
        <f t="shared" si="154"/>
        <v>282.29766600872563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18.697950594081483</v>
      </c>
      <c r="EW176" s="21">
        <f>EXP(-LN(2)/25)*EW175+(1-EXP(-LN(2)/25))/(LN(2)/25)*Calculateur!ER176*Calculateur!ET176*VLOOKUP('Données projet'!$B$15,Paramètres!$A$1:$I$89,3,0)*0.475*44/12</f>
        <v>0.7603997533604312</v>
      </c>
      <c r="EX176" s="21">
        <f>EXP(-LN(2)/2)*EX175+(1-EXP(-LN(2)/2))/(LN(2)/2)*ER176*EU176*VLOOKUP('Données projet'!$B$15,Paramètres!$A$1:$I$89,3,0)*0.475*44/12</f>
        <v>2.4794578414376703E-23</v>
      </c>
      <c r="EY176" s="22">
        <f t="shared" si="181"/>
        <v>19.458350347441915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670.99999999999977</v>
      </c>
      <c r="FF176" s="17">
        <f>FE176*VLOOKUP('Données projet'!$B$16,Paramètres!$A$1:$I$89,3,0)*VLOOKUP('Données projet'!$B$16,Paramètres!$A$1:$I$89,5,0)</f>
        <v>314.02799999999991</v>
      </c>
      <c r="FG176" s="13">
        <f t="shared" si="182"/>
        <v>74.109403804428752</v>
      </c>
      <c r="FH176" s="20">
        <f t="shared" si="183"/>
        <v>676.00597829271317</v>
      </c>
      <c r="FI176" s="59">
        <f t="shared" si="131"/>
        <v>969.33931162604654</v>
      </c>
      <c r="FJ176" s="59">
        <f ca="1">AVERAGE(OFFSET($FI$3,0,0,'Données projet'!$E$16+1,1))-AVERAGE(OFFSET($H$3,0,0,'Données projet'!$E$16+1,1))</f>
        <v>304.29617570272939</v>
      </c>
      <c r="FK176" s="59">
        <f t="shared" si="156"/>
        <v>246.20695736161576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15.736475186949976</v>
      </c>
      <c r="FR176" s="21">
        <f>EXP(-LN(2)/25)*FR175+(1-EXP(-LN(2)/25))/(LN(2)/25)*Calculateur!FM176*Calculateur!FO176*VLOOKUP('Données projet'!$B$16,Paramètres!$A$1:$I$89,3,0)*0.475*44/12</f>
        <v>0.77641772962247146</v>
      </c>
      <c r="FS176" s="21">
        <f>EXP(-LN(2)/2)*FS175+(1-EXP(-LN(2)/2))/(LN(2)/2)*FM176*FP176*VLOOKUP('Données projet'!$B$16,Paramètres!$A$1:$I$89,3,0)*0.475*44/12</f>
        <v>1.178178256649019E-21</v>
      </c>
      <c r="FT176" s="22">
        <f t="shared" si="184"/>
        <v>16.512892916572447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543.00000000000011</v>
      </c>
      <c r="GA176" s="17">
        <f>FZ176*VLOOKUP('Données projet'!$B$17,Paramètres!$A$1:$I$89,3,0)*VLOOKUP('Données projet'!$B$17,Paramètres!$A$1:$I$89,5,0)</f>
        <v>324.71400000000011</v>
      </c>
      <c r="GB176" s="13">
        <f t="shared" si="185"/>
        <v>76.333356682914101</v>
      </c>
      <c r="GC176" s="20">
        <f t="shared" si="186"/>
        <v>698.49081288940886</v>
      </c>
      <c r="GD176" s="59">
        <f t="shared" si="134"/>
        <v>991.82414622274223</v>
      </c>
      <c r="GE176" s="59">
        <f ca="1">AVERAGE(OFFSET($GD$3,0,0,'Données projet'!$E$17+1,1))-AVERAGE(OFFSET($H$3,0,0,'Données projet'!$E$17+1,1))</f>
        <v>333.16166938019586</v>
      </c>
      <c r="GF176" s="59">
        <f t="shared" si="158"/>
        <v>286.07945871455388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12.819311119238082</v>
      </c>
      <c r="GM176" s="21">
        <f>EXP(-LN(2)/25)*GM175+(1-EXP(-LN(2)/25))/(LN(2)/25)*Calculateur!GH176*Calculateur!GJ176*VLOOKUP('Données projet'!$B$17,Paramètres!$A$1:$I$89,3,0)*0.475*44/12</f>
        <v>0.61830484995469526</v>
      </c>
      <c r="GN176" s="21">
        <f>EXP(-LN(2)/2)*GN175+(1-EXP(-LN(2)/2))/(LN(2)/2)*GH176*GK176*VLOOKUP('Données projet'!$B$17,Paramètres!$A$1:$I$89,3,0)*0.475*44/12</f>
        <v>2.6612847498097667E-22</v>
      </c>
      <c r="GO176" s="21">
        <f t="shared" si="187"/>
        <v>13.437615969192777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477.9999999999996</v>
      </c>
      <c r="GV176" s="17">
        <f>GU176*VLOOKUP('Données projet'!$B$18,Paramètres!$A$1:$I$89,3,0)*VLOOKUP('Données projet'!$B$18,Paramètres!$A$1:$I$89,5,0)</f>
        <v>285.84399999999977</v>
      </c>
      <c r="GW176" s="13">
        <f t="shared" si="188"/>
        <v>68.200525419065656</v>
      </c>
      <c r="GX176" s="20">
        <f t="shared" si="189"/>
        <v>616.62754843820551</v>
      </c>
      <c r="GY176" s="59">
        <f t="shared" si="137"/>
        <v>909.96088177153888</v>
      </c>
      <c r="GZ176" s="59">
        <f ca="1">AVERAGE(OFFSET($GY$3,0,0,'Données projet'!$E$18+1,1))-AVERAGE(OFFSET($H$3,0,0,'Données projet'!$E$18+1,1))</f>
        <v>288.41846134875794</v>
      </c>
      <c r="HA176" s="59">
        <f t="shared" si="160"/>
        <v>248.93951719818972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11.38495475529303</v>
      </c>
      <c r="HH176" s="21">
        <f>EXP(-LN(2)/25)*HH175+(1-EXP(-LN(2)/25))/(LN(2)/25)*Calculateur!HC176*Calculateur!HE176*VLOOKUP('Données projet'!$B$18,Paramètres!$A$1:$I$89,3,0)*0.475*44/12</f>
        <v>0.52997558567545222</v>
      </c>
      <c r="HI176" s="21">
        <f>EXP(-LN(2)/2)*HI175+(1-EXP(-LN(2)/2))/(LN(2)/2)*HC176*HF176*VLOOKUP('Données projet'!$B$18,Paramètres!$A$1:$I$89,3,0)*0.475*44/12</f>
        <v>1.4573702201339356E-22</v>
      </c>
      <c r="HJ176" s="22">
        <f t="shared" si="190"/>
        <v>11.914930340968482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267</v>
      </c>
      <c r="O177" s="13">
        <f>N177*VLOOKUP('Données projet'!$B$9,Paramètres!$A$1:$I$89,3,0)*VLOOKUP('Données projet'!$B$9,Paramètres!$A$1:$I$89,5,0)</f>
        <v>241.58159999999998</v>
      </c>
      <c r="P177" s="13">
        <f t="shared" si="141"/>
        <v>58.779689232021951</v>
      </c>
      <c r="Q177" s="20">
        <f t="shared" si="162"/>
        <v>523.12924541243819</v>
      </c>
      <c r="R177" s="59">
        <f t="shared" si="109"/>
        <v>816.46257874577145</v>
      </c>
      <c r="S177" s="59">
        <f ca="1">AVERAGE(OFFSET($R$3,0,0,'Données projet'!$E$9+1,1))-AVERAGE(OFFSET($H$3,0,0,'Données projet'!$E$9+1,1))</f>
        <v>269.64423257646359</v>
      </c>
      <c r="T177" s="59">
        <f t="shared" si="142"/>
        <v>161.0819079811821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23.49597133313279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23.49597133313279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401</v>
      </c>
      <c r="AJ177" s="13">
        <f>AI177*VLOOKUP('Données projet'!$B$10,Paramètres!$A$1:$I$89,3,0)*VLOOKUP('Données projet'!$B$10,Paramètres!$A$1:$I$89,5,0)</f>
        <v>250.22399999999999</v>
      </c>
      <c r="AK177" s="13">
        <f t="shared" si="164"/>
        <v>60.633904580527918</v>
      </c>
      <c r="AL177" s="20">
        <f t="shared" si="165"/>
        <v>541.41085047775289</v>
      </c>
      <c r="AM177" s="59">
        <f t="shared" si="113"/>
        <v>834.74418381108626</v>
      </c>
      <c r="AN177" s="59">
        <f ca="1">AVERAGE(OFFSET($AM$3,0,0,'Données projet'!$E$10+1,1))-AVERAGE(OFFSET($H$3,0,0,'Données projet'!$E$10+1,1))</f>
        <v>269.77739619445515</v>
      </c>
      <c r="AO177" s="59">
        <f t="shared" si="144"/>
        <v>347.56964743629885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8.0095536505500142</v>
      </c>
      <c r="AV177" s="21">
        <f>EXP(-LN(2)/25)*AV176+(1-EXP(-LN(2)/25))/(LN(2)/25)*Calculateur!AQ177*Calculateur!AS177*VLOOKUP('Données projet'!$B$10,Paramètres!$A$1:$I$89,3,0)*0.475*44/12</f>
        <v>1.6929196164030864</v>
      </c>
      <c r="AW177" s="21">
        <f>EXP(-LN(2)/2)*AW176+(1-EXP(-LN(2)/2))/(LN(2)/2)*AQ177*AT177*VLOOKUP('Données projet'!$B$10,Paramètres!$A$1:$I$89,3,0)*0.475*44/12</f>
        <v>5.2597243600402042E-24</v>
      </c>
      <c r="AX177" s="21">
        <f t="shared" si="166"/>
        <v>9.7024732669531009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739.99999999999966</v>
      </c>
      <c r="BE177" s="13">
        <f>BD177*VLOOKUP('Données projet'!$B$11,Paramètres!$A$1:$I$89,3,0)*VLOOKUP('Données projet'!$B$11,Paramètres!$A$1:$I$89,5,0)</f>
        <v>413.65999999999985</v>
      </c>
      <c r="BF177" s="13">
        <f t="shared" si="167"/>
        <v>94.540585122244352</v>
      </c>
      <c r="BG177" s="20">
        <f t="shared" si="168"/>
        <v>885.11601908790863</v>
      </c>
      <c r="BH177" s="59">
        <f t="shared" si="116"/>
        <v>1178.4493524212419</v>
      </c>
      <c r="BI177" s="59">
        <f ca="1">AVERAGE(OFFSET($BH$3,0,0,'Données projet'!$E$11+1,1))-AVERAGE(OFFSET($H$3,0,0,'Données projet'!$E$11+1,1))</f>
        <v>490.96084572840579</v>
      </c>
      <c r="BJ177" s="59">
        <f t="shared" si="146"/>
        <v>597.91658789908263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12.916816566206757</v>
      </c>
      <c r="BQ177" s="21">
        <f>EXP(-LN(2)/25)*BQ176+(1-EXP(-LN(2)/25))/(LN(2)/25)*Calculateur!BL177*Calculateur!BN177*VLOOKUP('Données projet'!$B$11,Paramètres!$A$1:$I$89,3,0)*0.475*44/12</f>
        <v>1.0662454580478558</v>
      </c>
      <c r="BR177" s="21">
        <f>EXP(-LN(2)/2)*BR176+(1-EXP(-LN(2)/2))/(LN(2)/2)*BL177*BO177*VLOOKUP('Données projet'!$B$11,Paramètres!$A$1:$I$89,3,0)*0.475*44/12</f>
        <v>1.8009685817989523E-22</v>
      </c>
      <c r="BS177" s="22">
        <f t="shared" si="169"/>
        <v>13.983062024254613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1062.9999999999995</v>
      </c>
      <c r="BZ177" s="13">
        <f>BY177*VLOOKUP('Données projet'!$B$12,Paramètres!$A$1:$I$89,3,0)*VLOOKUP('Données projet'!$B$12,Paramètres!$A$1:$I$89,5,0)</f>
        <v>483.66499999999979</v>
      </c>
      <c r="CA177" s="13">
        <f t="shared" si="170"/>
        <v>108.54647574863124</v>
      </c>
      <c r="CB177" s="20">
        <f t="shared" si="171"/>
        <v>1031.4349869288658</v>
      </c>
      <c r="CC177" s="59">
        <f t="shared" si="119"/>
        <v>1324.768320262199</v>
      </c>
      <c r="CD177" s="59">
        <f ca="1">AVERAGE(OFFSET($CC$3,0,0,'Données projet'!$E$12+1,1))-AVERAGE(OFFSET($H$3,0,0,'Données projet'!$E$12+1,1))</f>
        <v>516.24288578650703</v>
      </c>
      <c r="CE177" s="59">
        <f t="shared" si="148"/>
        <v>423.99471649102406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18.699707078060815</v>
      </c>
      <c r="CL177" s="21">
        <f>EXP(-LN(2)/25)*CL176+(1-EXP(-LN(2)/25))/(LN(2)/25)*Calculateur!CG177*Calculateur!CI177*VLOOKUP('Données projet'!$B$12,Paramètres!$A$1:$I$89,3,0)*0.475*44/12</f>
        <v>1.5717204552575708</v>
      </c>
      <c r="CM177" s="21">
        <f>EXP(-LN(2)/2)*CM176+(1-EXP(-LN(2)/2))/(LN(2)/2)*CG177*CJ177*VLOOKUP('Données projet'!$B$12,Paramètres!$A$1:$I$89,3,0)*0.475*44/12</f>
        <v>3.0132300156360592E-24</v>
      </c>
      <c r="CN177" s="22">
        <f t="shared" si="172"/>
        <v>20.271427533318384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856.99999999999955</v>
      </c>
      <c r="CU177" s="17">
        <f>CT177*VLOOKUP('Données projet'!$B$13,Paramètres!$A$1:$I$89,3,0)*VLOOKUP('Données projet'!$B$13,Paramètres!$A$1:$I$89,5,0)</f>
        <v>389.93499999999977</v>
      </c>
      <c r="CV177" s="13">
        <f t="shared" si="173"/>
        <v>89.733124312965614</v>
      </c>
      <c r="CW177" s="20">
        <f t="shared" si="174"/>
        <v>835.42198317841473</v>
      </c>
      <c r="CX177" s="59">
        <f t="shared" si="122"/>
        <v>1128.7553165117481</v>
      </c>
      <c r="CY177" s="59">
        <f ca="1">AVERAGE(OFFSET($CX$3,0,0,'Données projet'!$E$13+1,1))-AVERAGE(OFFSET($H$3,0,0,'Données projet'!$E$13+1,1))</f>
        <v>404.52284278475219</v>
      </c>
      <c r="CZ177" s="59">
        <f t="shared" si="150"/>
        <v>325.2594475455378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14.908238285242172</v>
      </c>
      <c r="DG177" s="21">
        <f>EXP(-LN(2)/25)*DG176+(1-EXP(-LN(2)/25))/(LN(2)/25)*Calculateur!DB177*Calculateur!DD177*VLOOKUP('Données projet'!$B$13,Paramètres!$A$1:$I$89,3,0)*0.475*44/12</f>
        <v>0.8788535003552036</v>
      </c>
      <c r="DH177" s="21">
        <f>EXP(-LN(2)/2)*DH176+(1-EXP(-LN(2)/2))/(LN(2)/2)*DB177*DE177*VLOOKUP('Données projet'!$B$13,Paramètres!$A$1:$I$89,3,0)*0.475*44/12</f>
        <v>2.0113575562005602E-22</v>
      </c>
      <c r="DI177" s="22">
        <f t="shared" si="175"/>
        <v>15.787091785597376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266.99999999999983</v>
      </c>
      <c r="DP177" s="17">
        <f>DO177*VLOOKUP('Données projet'!$B$14,Paramètres!$A$1:$I$89,3,0)*VLOOKUP('Données projet'!$B$14,Paramètres!$A$1:$I$89,5,0)</f>
        <v>287.39879999999982</v>
      </c>
      <c r="DQ177" s="13">
        <f t="shared" si="176"/>
        <v>68.528206713592894</v>
      </c>
      <c r="DR177" s="20">
        <f t="shared" si="177"/>
        <v>619.90620335950723</v>
      </c>
      <c r="DS177" s="59">
        <f t="shared" si="125"/>
        <v>913.2395366928406</v>
      </c>
      <c r="DT177" s="59">
        <f ca="1">AVERAGE(OFFSET($DS$3,0,0,'Données projet'!$E$14+1,1))-AVERAGE(OFFSET($H$3,0,0,'Données projet'!$E$14+1,1))</f>
        <v>317.76403063971492</v>
      </c>
      <c r="DU177" s="59">
        <f t="shared" si="152"/>
        <v>310.10458233575025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7.4019871954398457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7.4019871954398457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735.00000000000011</v>
      </c>
      <c r="EK177" s="17">
        <f>EJ177*VLOOKUP('Données projet'!$B$15,Paramètres!$A$1:$I$89,3,0)*VLOOKUP('Données projet'!$B$15,Paramètres!$A$1:$I$89,5,0)</f>
        <v>343.98</v>
      </c>
      <c r="EL177" s="13">
        <f t="shared" si="179"/>
        <v>80.321681832084693</v>
      </c>
      <c r="EM177" s="20">
        <f t="shared" si="180"/>
        <v>738.9920958575475</v>
      </c>
      <c r="EN177" s="59">
        <f t="shared" si="128"/>
        <v>1032.3254291908809</v>
      </c>
      <c r="EO177" s="59">
        <f ca="1">AVERAGE(OFFSET($EN$3,0,0,'Données projet'!$E$15+1,1))-AVERAGE(OFFSET($H$3,0,0,'Données projet'!$E$15+1,1))</f>
        <v>342.49944586217674</v>
      </c>
      <c r="EP177" s="59">
        <f t="shared" si="154"/>
        <v>282.29766600872563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18.331295187555295</v>
      </c>
      <c r="EW177" s="21">
        <f>EXP(-LN(2)/25)*EW176+(1-EXP(-LN(2)/25))/(LN(2)/25)*Calculateur!ER177*Calculateur!ET177*VLOOKUP('Données projet'!$B$15,Paramètres!$A$1:$I$89,3,0)*0.475*44/12</f>
        <v>0.73960658211710506</v>
      </c>
      <c r="EX177" s="21">
        <f>EXP(-LN(2)/2)*EX176+(1-EXP(-LN(2)/2))/(LN(2)/2)*ER177*EU177*VLOOKUP('Données projet'!$B$15,Paramètres!$A$1:$I$89,3,0)*0.475*44/12</f>
        <v>1.7532414533467362E-23</v>
      </c>
      <c r="EY177" s="22">
        <f t="shared" si="181"/>
        <v>19.0709017696724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670.99999999999977</v>
      </c>
      <c r="FF177" s="17">
        <f>FE177*VLOOKUP('Données projet'!$B$16,Paramètres!$A$1:$I$89,3,0)*VLOOKUP('Données projet'!$B$16,Paramètres!$A$1:$I$89,5,0)</f>
        <v>314.02799999999991</v>
      </c>
      <c r="FG177" s="13">
        <f t="shared" si="182"/>
        <v>74.109403804428752</v>
      </c>
      <c r="FH177" s="20">
        <f t="shared" si="183"/>
        <v>676.00597829271317</v>
      </c>
      <c r="FI177" s="59">
        <f t="shared" si="131"/>
        <v>969.33931162604654</v>
      </c>
      <c r="FJ177" s="59">
        <f ca="1">AVERAGE(OFFSET($FI$3,0,0,'Données projet'!$E$16+1,1))-AVERAGE(OFFSET($H$3,0,0,'Données projet'!$E$16+1,1))</f>
        <v>304.29617570272939</v>
      </c>
      <c r="FK177" s="59">
        <f t="shared" si="156"/>
        <v>246.20695736161576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15.427892506835997</v>
      </c>
      <c r="FR177" s="21">
        <f>EXP(-LN(2)/25)*FR176+(1-EXP(-LN(2)/25))/(LN(2)/25)*Calculateur!FM177*Calculateur!FO177*VLOOKUP('Données projet'!$B$16,Paramètres!$A$1:$I$89,3,0)*0.475*44/12</f>
        <v>0.75518654597591106</v>
      </c>
      <c r="FS177" s="21">
        <f>EXP(-LN(2)/2)*FS176+(1-EXP(-LN(2)/2))/(LN(2)/2)*FM177*FP177*VLOOKUP('Données projet'!$B$16,Paramètres!$A$1:$I$89,3,0)*0.475*44/12</f>
        <v>8.3309783472306591E-22</v>
      </c>
      <c r="FT177" s="22">
        <f t="shared" si="184"/>
        <v>16.183079052811909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543.00000000000011</v>
      </c>
      <c r="GA177" s="17">
        <f>FZ177*VLOOKUP('Données projet'!$B$17,Paramètres!$A$1:$I$89,3,0)*VLOOKUP('Données projet'!$B$17,Paramètres!$A$1:$I$89,5,0)</f>
        <v>324.71400000000011</v>
      </c>
      <c r="GB177" s="13">
        <f t="shared" si="185"/>
        <v>76.333356682914101</v>
      </c>
      <c r="GC177" s="20">
        <f t="shared" si="186"/>
        <v>698.49081288940886</v>
      </c>
      <c r="GD177" s="59">
        <f t="shared" si="134"/>
        <v>991.82414622274223</v>
      </c>
      <c r="GE177" s="59">
        <f ca="1">AVERAGE(OFFSET($GD$3,0,0,'Données projet'!$E$17+1,1))-AVERAGE(OFFSET($H$3,0,0,'Données projet'!$E$17+1,1))</f>
        <v>333.16166938019586</v>
      </c>
      <c r="GF177" s="59">
        <f t="shared" si="158"/>
        <v>286.07945871455388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12.567932247197543</v>
      </c>
      <c r="GM177" s="21">
        <f>EXP(-LN(2)/25)*GM176+(1-EXP(-LN(2)/25))/(LN(2)/25)*Calculateur!GH177*Calculateur!GJ177*VLOOKUP('Données projet'!$B$17,Paramètres!$A$1:$I$89,3,0)*0.475*44/12</f>
        <v>0.60139727131744525</v>
      </c>
      <c r="GN177" s="21">
        <f>EXP(-LN(2)/2)*GN176+(1-EXP(-LN(2)/2))/(LN(2)/2)*GH177*GK177*VLOOKUP('Données projet'!$B$17,Paramètres!$A$1:$I$89,3,0)*0.475*44/12</f>
        <v>1.8818124932588306E-22</v>
      </c>
      <c r="GO177" s="21">
        <f t="shared" si="187"/>
        <v>13.169329518514989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477.9999999999996</v>
      </c>
      <c r="GV177" s="17">
        <f>GU177*VLOOKUP('Données projet'!$B$18,Paramètres!$A$1:$I$89,3,0)*VLOOKUP('Données projet'!$B$18,Paramètres!$A$1:$I$89,5,0)</f>
        <v>285.84399999999977</v>
      </c>
      <c r="GW177" s="13">
        <f t="shared" si="188"/>
        <v>68.200525419065656</v>
      </c>
      <c r="GX177" s="20">
        <f t="shared" si="189"/>
        <v>616.62754843820551</v>
      </c>
      <c r="GY177" s="59">
        <f t="shared" si="137"/>
        <v>909.96088177153888</v>
      </c>
      <c r="GZ177" s="59">
        <f ca="1">AVERAGE(OFFSET($GY$3,0,0,'Données projet'!$E$18+1,1))-AVERAGE(OFFSET($H$3,0,0,'Données projet'!$E$18+1,1))</f>
        <v>288.41846134875794</v>
      </c>
      <c r="HA177" s="59">
        <f t="shared" si="160"/>
        <v>248.93951719818972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11.161702736678459</v>
      </c>
      <c r="HH177" s="21">
        <f>EXP(-LN(2)/25)*HH176+(1-EXP(-LN(2)/25))/(LN(2)/25)*Calculateur!HC177*Calculateur!HE177*VLOOKUP('Données projet'!$B$18,Paramètres!$A$1:$I$89,3,0)*0.475*44/12</f>
        <v>0.51548337541495215</v>
      </c>
      <c r="HI177" s="21">
        <f>EXP(-LN(2)/2)*HI176+(1-EXP(-LN(2)/2))/(LN(2)/2)*HC177*HF177*VLOOKUP('Données projet'!$B$18,Paramètres!$A$1:$I$89,3,0)*0.475*44/12</f>
        <v>1.0305163653560374E-22</v>
      </c>
      <c r="HJ177" s="22">
        <f t="shared" si="190"/>
        <v>11.677186112093411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267</v>
      </c>
      <c r="O178" s="13">
        <f>N178*VLOOKUP('Données projet'!$B$9,Paramètres!$A$1:$I$89,3,0)*VLOOKUP('Données projet'!$B$9,Paramètres!$A$1:$I$89,5,0)</f>
        <v>241.58159999999998</v>
      </c>
      <c r="P178" s="13">
        <f t="shared" si="141"/>
        <v>58.779689232021951</v>
      </c>
      <c r="Q178" s="20">
        <f t="shared" si="162"/>
        <v>523.12924541243819</v>
      </c>
      <c r="R178" s="59">
        <f t="shared" si="109"/>
        <v>816.46257874577145</v>
      </c>
      <c r="S178" s="59">
        <f ca="1">AVERAGE(OFFSET($R$3,0,0,'Données projet'!$E$9+1,1))-AVERAGE(OFFSET($H$3,0,0,'Données projet'!$E$9+1,1))</f>
        <v>269.64423257646359</v>
      </c>
      <c r="T178" s="59">
        <f t="shared" si="142"/>
        <v>161.0819079811821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23.035229666417489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23.035229666417489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401</v>
      </c>
      <c r="AJ178" s="13">
        <f>AI178*VLOOKUP('Données projet'!$B$10,Paramètres!$A$1:$I$89,3,0)*VLOOKUP('Données projet'!$B$10,Paramètres!$A$1:$I$89,5,0)</f>
        <v>250.22399999999999</v>
      </c>
      <c r="AK178" s="13">
        <f t="shared" si="164"/>
        <v>60.633904580527918</v>
      </c>
      <c r="AL178" s="20">
        <f t="shared" si="165"/>
        <v>541.41085047775289</v>
      </c>
      <c r="AM178" s="59">
        <f t="shared" si="113"/>
        <v>834.74418381108626</v>
      </c>
      <c r="AN178" s="59">
        <f ca="1">AVERAGE(OFFSET($AM$3,0,0,'Données projet'!$E$10+1,1))-AVERAGE(OFFSET($H$3,0,0,'Données projet'!$E$10+1,1))</f>
        <v>269.77739619445515</v>
      </c>
      <c r="AO178" s="59">
        <f t="shared" si="144"/>
        <v>347.56964743629885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7.8524911888080675</v>
      </c>
      <c r="AV178" s="21">
        <f>EXP(-LN(2)/25)*AV177+(1-EXP(-LN(2)/25))/(LN(2)/25)*Calculateur!AQ178*Calculateur!AS178*VLOOKUP('Données projet'!$B$10,Paramètres!$A$1:$I$89,3,0)*0.475*44/12</f>
        <v>1.6466266404657706</v>
      </c>
      <c r="AW178" s="21">
        <f>EXP(-LN(2)/2)*AW177+(1-EXP(-LN(2)/2))/(LN(2)/2)*AQ178*AT178*VLOOKUP('Données projet'!$B$10,Paramètres!$A$1:$I$89,3,0)*0.475*44/12</f>
        <v>3.7191867621565023E-24</v>
      </c>
      <c r="AX178" s="21">
        <f t="shared" si="166"/>
        <v>9.499117829273839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739.99999999999966</v>
      </c>
      <c r="BE178" s="13">
        <f>BD178*VLOOKUP('Données projet'!$B$11,Paramètres!$A$1:$I$89,3,0)*VLOOKUP('Données projet'!$B$11,Paramètres!$A$1:$I$89,5,0)</f>
        <v>413.65999999999985</v>
      </c>
      <c r="BF178" s="13">
        <f t="shared" si="167"/>
        <v>94.540585122244352</v>
      </c>
      <c r="BG178" s="20">
        <f t="shared" si="168"/>
        <v>885.11601908790863</v>
      </c>
      <c r="BH178" s="59">
        <f t="shared" si="116"/>
        <v>1178.4493524212419</v>
      </c>
      <c r="BI178" s="59">
        <f ca="1">AVERAGE(OFFSET($BH$3,0,0,'Données projet'!$E$11+1,1))-AVERAGE(OFFSET($H$3,0,0,'Données projet'!$E$11+1,1))</f>
        <v>490.96084572840579</v>
      </c>
      <c r="BJ178" s="59">
        <f t="shared" si="146"/>
        <v>597.91658789908263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12.663525671823612</v>
      </c>
      <c r="BQ178" s="21">
        <f>EXP(-LN(2)/25)*BQ177+(1-EXP(-LN(2)/25))/(LN(2)/25)*Calculateur!BL178*Calculateur!BN178*VLOOKUP('Données projet'!$B$11,Paramètres!$A$1:$I$89,3,0)*0.475*44/12</f>
        <v>1.0370889199261255</v>
      </c>
      <c r="BR178" s="21">
        <f>EXP(-LN(2)/2)*BR177+(1-EXP(-LN(2)/2))/(LN(2)/2)*BL178*BO178*VLOOKUP('Données projet'!$B$11,Paramètres!$A$1:$I$89,3,0)*0.475*44/12</f>
        <v>1.2734770968939586E-22</v>
      </c>
      <c r="BS178" s="22">
        <f t="shared" si="169"/>
        <v>13.700614591749737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1062.9999999999995</v>
      </c>
      <c r="BZ178" s="13">
        <f>BY178*VLOOKUP('Données projet'!$B$12,Paramètres!$A$1:$I$89,3,0)*VLOOKUP('Données projet'!$B$12,Paramètres!$A$1:$I$89,5,0)</f>
        <v>483.66499999999979</v>
      </c>
      <c r="CA178" s="13">
        <f t="shared" si="170"/>
        <v>108.54647574863124</v>
      </c>
      <c r="CB178" s="20">
        <f t="shared" si="171"/>
        <v>1031.4349869288658</v>
      </c>
      <c r="CC178" s="59">
        <f t="shared" si="119"/>
        <v>1324.768320262199</v>
      </c>
      <c r="CD178" s="59">
        <f ca="1">AVERAGE(OFFSET($CC$3,0,0,'Données projet'!$E$12+1,1))-AVERAGE(OFFSET($H$3,0,0,'Données projet'!$E$12+1,1))</f>
        <v>516.24288578650703</v>
      </c>
      <c r="CE178" s="59">
        <f t="shared" si="148"/>
        <v>423.99471649102406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18.333017227955143</v>
      </c>
      <c r="CL178" s="21">
        <f>EXP(-LN(2)/25)*CL177+(1-EXP(-LN(2)/25))/(LN(2)/25)*Calculateur!CG178*Calculateur!CI178*VLOOKUP('Données projet'!$B$12,Paramètres!$A$1:$I$89,3,0)*0.475*44/12</f>
        <v>1.5287416767553659</v>
      </c>
      <c r="CM178" s="21">
        <f>EXP(-LN(2)/2)*CM177+(1-EXP(-LN(2)/2))/(LN(2)/2)*CG178*CJ178*VLOOKUP('Données projet'!$B$12,Paramètres!$A$1:$I$89,3,0)*0.475*44/12</f>
        <v>2.130675377331104E-24</v>
      </c>
      <c r="CN178" s="22">
        <f t="shared" si="172"/>
        <v>19.861758904710509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856.99999999999955</v>
      </c>
      <c r="CU178" s="17">
        <f>CT178*VLOOKUP('Données projet'!$B$13,Paramètres!$A$1:$I$89,3,0)*VLOOKUP('Données projet'!$B$13,Paramètres!$A$1:$I$89,5,0)</f>
        <v>389.93499999999977</v>
      </c>
      <c r="CV178" s="13">
        <f t="shared" si="173"/>
        <v>89.733124312965614</v>
      </c>
      <c r="CW178" s="20">
        <f t="shared" si="174"/>
        <v>835.42198317841473</v>
      </c>
      <c r="CX178" s="59">
        <f t="shared" si="122"/>
        <v>1128.7553165117481</v>
      </c>
      <c r="CY178" s="59">
        <f ca="1">AVERAGE(OFFSET($CX$3,0,0,'Données projet'!$E$13+1,1))-AVERAGE(OFFSET($H$3,0,0,'Données projet'!$E$13+1,1))</f>
        <v>404.52284278475219</v>
      </c>
      <c r="CZ178" s="59">
        <f t="shared" si="150"/>
        <v>325.2594475455378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14.615896825596055</v>
      </c>
      <c r="DG178" s="21">
        <f>EXP(-LN(2)/25)*DG177+(1-EXP(-LN(2)/25))/(LN(2)/25)*Calculateur!DB178*Calculateur!DD178*VLOOKUP('Données projet'!$B$13,Paramètres!$A$1:$I$89,3,0)*0.475*44/12</f>
        <v>0.85482120517109361</v>
      </c>
      <c r="DH178" s="21">
        <f>EXP(-LN(2)/2)*DH177+(1-EXP(-LN(2)/2))/(LN(2)/2)*DB178*DE178*VLOOKUP('Données projet'!$B$13,Paramètres!$A$1:$I$89,3,0)*0.475*44/12</f>
        <v>1.4222445673802184E-22</v>
      </c>
      <c r="DI178" s="22">
        <f t="shared" si="175"/>
        <v>15.470718030767149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266.99999999999983</v>
      </c>
      <c r="DP178" s="17">
        <f>DO178*VLOOKUP('Données projet'!$B$14,Paramètres!$A$1:$I$89,3,0)*VLOOKUP('Données projet'!$B$14,Paramètres!$A$1:$I$89,5,0)</f>
        <v>287.39879999999982</v>
      </c>
      <c r="DQ178" s="13">
        <f t="shared" si="176"/>
        <v>68.528206713592894</v>
      </c>
      <c r="DR178" s="20">
        <f t="shared" si="177"/>
        <v>619.90620335950723</v>
      </c>
      <c r="DS178" s="59">
        <f t="shared" si="125"/>
        <v>913.2395366928406</v>
      </c>
      <c r="DT178" s="59">
        <f ca="1">AVERAGE(OFFSET($DS$3,0,0,'Données projet'!$E$14+1,1))-AVERAGE(OFFSET($H$3,0,0,'Données projet'!$E$14+1,1))</f>
        <v>317.76403063971492</v>
      </c>
      <c r="DU178" s="59">
        <f t="shared" si="152"/>
        <v>310.10458233575025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7.256838741303663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7.256838741303663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735.00000000000011</v>
      </c>
      <c r="EK178" s="17">
        <f>EJ178*VLOOKUP('Données projet'!$B$15,Paramètres!$A$1:$I$89,3,0)*VLOOKUP('Données projet'!$B$15,Paramètres!$A$1:$I$89,5,0)</f>
        <v>343.98</v>
      </c>
      <c r="EL178" s="13">
        <f t="shared" si="179"/>
        <v>80.321681832084693</v>
      </c>
      <c r="EM178" s="20">
        <f t="shared" si="180"/>
        <v>738.9920958575475</v>
      </c>
      <c r="EN178" s="59">
        <f t="shared" si="128"/>
        <v>1032.3254291908809</v>
      </c>
      <c r="EO178" s="59">
        <f ca="1">AVERAGE(OFFSET($EN$3,0,0,'Données projet'!$E$15+1,1))-AVERAGE(OFFSET($H$3,0,0,'Données projet'!$E$15+1,1))</f>
        <v>342.49944586217674</v>
      </c>
      <c r="EP178" s="59">
        <f t="shared" si="154"/>
        <v>282.29766600872563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17.971829669913369</v>
      </c>
      <c r="EW178" s="21">
        <f>EXP(-LN(2)/25)*EW177+(1-EXP(-LN(2)/25))/(LN(2)/25)*Calculateur!ER178*Calculateur!ET178*VLOOKUP('Données projet'!$B$15,Paramètres!$A$1:$I$89,3,0)*0.475*44/12</f>
        <v>0.71938200123489304</v>
      </c>
      <c r="EX178" s="21">
        <f>EXP(-LN(2)/2)*EX177+(1-EXP(-LN(2)/2))/(LN(2)/2)*ER178*EU178*VLOOKUP('Données projet'!$B$15,Paramètres!$A$1:$I$89,3,0)*0.475*44/12</f>
        <v>1.2397289207188352E-23</v>
      </c>
      <c r="EY178" s="22">
        <f t="shared" si="181"/>
        <v>18.691211671148263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670.99999999999977</v>
      </c>
      <c r="FF178" s="17">
        <f>FE178*VLOOKUP('Données projet'!$B$16,Paramètres!$A$1:$I$89,3,0)*VLOOKUP('Données projet'!$B$16,Paramètres!$A$1:$I$89,5,0)</f>
        <v>314.02799999999991</v>
      </c>
      <c r="FG178" s="13">
        <f t="shared" si="182"/>
        <v>74.109403804428752</v>
      </c>
      <c r="FH178" s="20">
        <f t="shared" si="183"/>
        <v>676.00597829271317</v>
      </c>
      <c r="FI178" s="59">
        <f t="shared" si="131"/>
        <v>969.33931162604654</v>
      </c>
      <c r="FJ178" s="59">
        <f ca="1">AVERAGE(OFFSET($FI$3,0,0,'Données projet'!$E$16+1,1))-AVERAGE(OFFSET($H$3,0,0,'Données projet'!$E$16+1,1))</f>
        <v>304.29617570272939</v>
      </c>
      <c r="FK178" s="59">
        <f t="shared" si="156"/>
        <v>246.20695736161576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15.125360944862203</v>
      </c>
      <c r="FR178" s="21">
        <f>EXP(-LN(2)/25)*FR177+(1-EXP(-LN(2)/25))/(LN(2)/25)*Calculateur!FM178*Calculateur!FO178*VLOOKUP('Données projet'!$B$16,Paramètres!$A$1:$I$89,3,0)*0.475*44/12</f>
        <v>0.73453593016266527</v>
      </c>
      <c r="FS178" s="21">
        <f>EXP(-LN(2)/2)*FS177+(1-EXP(-LN(2)/2))/(LN(2)/2)*FM178*FP178*VLOOKUP('Données projet'!$B$16,Paramètres!$A$1:$I$89,3,0)*0.475*44/12</f>
        <v>5.8908912832450959E-22</v>
      </c>
      <c r="FT178" s="22">
        <f t="shared" si="184"/>
        <v>15.859896875024869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543.00000000000011</v>
      </c>
      <c r="GA178" s="17">
        <f>FZ178*VLOOKUP('Données projet'!$B$17,Paramètres!$A$1:$I$89,3,0)*VLOOKUP('Données projet'!$B$17,Paramètres!$A$1:$I$89,5,0)</f>
        <v>324.71400000000011</v>
      </c>
      <c r="GB178" s="13">
        <f t="shared" si="185"/>
        <v>76.333356682914101</v>
      </c>
      <c r="GC178" s="20">
        <f t="shared" si="186"/>
        <v>698.49081288940886</v>
      </c>
      <c r="GD178" s="59">
        <f t="shared" si="134"/>
        <v>991.82414622274223</v>
      </c>
      <c r="GE178" s="59">
        <f ca="1">AVERAGE(OFFSET($GD$3,0,0,'Données projet'!$E$17+1,1))-AVERAGE(OFFSET($H$3,0,0,'Données projet'!$E$17+1,1))</f>
        <v>333.16166938019586</v>
      </c>
      <c r="GF178" s="59">
        <f t="shared" si="158"/>
        <v>286.07945871455388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12.321482761511747</v>
      </c>
      <c r="GM178" s="21">
        <f>EXP(-LN(2)/25)*GM177+(1-EXP(-LN(2)/25))/(LN(2)/25)*Calculateur!GH178*Calculateur!GJ178*VLOOKUP('Données projet'!$B$17,Paramètres!$A$1:$I$89,3,0)*0.475*44/12</f>
        <v>0.58495203130716167</v>
      </c>
      <c r="GN178" s="21">
        <f>EXP(-LN(2)/2)*GN177+(1-EXP(-LN(2)/2))/(LN(2)/2)*GH178*GK178*VLOOKUP('Données projet'!$B$17,Paramètres!$A$1:$I$89,3,0)*0.475*44/12</f>
        <v>1.3306423749048834E-22</v>
      </c>
      <c r="GO178" s="21">
        <f t="shared" si="187"/>
        <v>12.90643479281891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477.9999999999996</v>
      </c>
      <c r="GV178" s="17">
        <f>GU178*VLOOKUP('Données projet'!$B$18,Paramètres!$A$1:$I$89,3,0)*VLOOKUP('Données projet'!$B$18,Paramètres!$A$1:$I$89,5,0)</f>
        <v>285.84399999999977</v>
      </c>
      <c r="GW178" s="13">
        <f t="shared" si="188"/>
        <v>68.200525419065656</v>
      </c>
      <c r="GX178" s="20">
        <f t="shared" si="189"/>
        <v>616.62754843820551</v>
      </c>
      <c r="GY178" s="59">
        <f t="shared" si="137"/>
        <v>909.96088177153888</v>
      </c>
      <c r="GZ178" s="59">
        <f ca="1">AVERAGE(OFFSET($GY$3,0,0,'Données projet'!$E$18+1,1))-AVERAGE(OFFSET($H$3,0,0,'Données projet'!$E$18+1,1))</f>
        <v>288.41846134875794</v>
      </c>
      <c r="HA178" s="59">
        <f t="shared" si="160"/>
        <v>248.93951719818972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10.942828553978632</v>
      </c>
      <c r="HH178" s="21">
        <f>EXP(-LN(2)/25)*HH177+(1-EXP(-LN(2)/25))/(LN(2)/25)*Calculateur!HC178*Calculateur!HE178*VLOOKUP('Données projet'!$B$18,Paramètres!$A$1:$I$89,3,0)*0.475*44/12</f>
        <v>0.50138745540613772</v>
      </c>
      <c r="HI178" s="21">
        <f>EXP(-LN(2)/2)*HI177+(1-EXP(-LN(2)/2))/(LN(2)/2)*HC178*HF178*VLOOKUP('Données projet'!$B$18,Paramètres!$A$1:$I$89,3,0)*0.475*44/12</f>
        <v>7.286851100669679E-23</v>
      </c>
      <c r="HJ178" s="22">
        <f t="shared" si="190"/>
        <v>11.444216009384769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267</v>
      </c>
      <c r="O179" s="13">
        <f>N179*VLOOKUP('Données projet'!$B$9,Paramètres!$A$1:$I$89,3,0)*VLOOKUP('Données projet'!$B$9,Paramètres!$A$1:$I$89,5,0)</f>
        <v>241.58159999999998</v>
      </c>
      <c r="P179" s="13">
        <f t="shared" si="141"/>
        <v>58.779689232021951</v>
      </c>
      <c r="Q179" s="20">
        <f t="shared" si="162"/>
        <v>523.12924541243819</v>
      </c>
      <c r="R179" s="59">
        <f t="shared" si="109"/>
        <v>816.46257874577145</v>
      </c>
      <c r="S179" s="59">
        <f ca="1">AVERAGE(OFFSET($R$3,0,0,'Données projet'!$E$9+1,1))-AVERAGE(OFFSET($H$3,0,0,'Données projet'!$E$9+1,1))</f>
        <v>269.64423257646359</v>
      </c>
      <c r="T179" s="59">
        <f t="shared" si="142"/>
        <v>161.0819079811821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22.583522862761807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22.583522862761807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401</v>
      </c>
      <c r="AJ179" s="13">
        <f>AI179*VLOOKUP('Données projet'!$B$10,Paramètres!$A$1:$I$89,3,0)*VLOOKUP('Données projet'!$B$10,Paramètres!$A$1:$I$89,5,0)</f>
        <v>250.22399999999999</v>
      </c>
      <c r="AK179" s="13">
        <f t="shared" si="164"/>
        <v>60.633904580527918</v>
      </c>
      <c r="AL179" s="20">
        <f t="shared" si="165"/>
        <v>541.41085047775289</v>
      </c>
      <c r="AM179" s="59">
        <f t="shared" si="113"/>
        <v>834.74418381108626</v>
      </c>
      <c r="AN179" s="59">
        <f ca="1">AVERAGE(OFFSET($AM$3,0,0,'Données projet'!$E$10+1,1))-AVERAGE(OFFSET($H$3,0,0,'Données projet'!$E$10+1,1))</f>
        <v>269.77739619445515</v>
      </c>
      <c r="AO179" s="59">
        <f t="shared" si="144"/>
        <v>347.56964743629885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7.698508626142238</v>
      </c>
      <c r="AV179" s="21">
        <f>EXP(-LN(2)/25)*AV178+(1-EXP(-LN(2)/25))/(LN(2)/25)*Calculateur!AQ179*Calculateur!AS179*VLOOKUP('Données projet'!$B$10,Paramètres!$A$1:$I$89,3,0)*0.475*44/12</f>
        <v>1.6015995483899024</v>
      </c>
      <c r="AW179" s="21">
        <f>EXP(-LN(2)/2)*AW178+(1-EXP(-LN(2)/2))/(LN(2)/2)*AQ179*AT179*VLOOKUP('Données projet'!$B$10,Paramètres!$A$1:$I$89,3,0)*0.475*44/12</f>
        <v>2.6298621800201021E-24</v>
      </c>
      <c r="AX179" s="21">
        <f t="shared" si="166"/>
        <v>9.3001081745321397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739.99999999999966</v>
      </c>
      <c r="BE179" s="13">
        <f>BD179*VLOOKUP('Données projet'!$B$11,Paramètres!$A$1:$I$89,3,0)*VLOOKUP('Données projet'!$B$11,Paramètres!$A$1:$I$89,5,0)</f>
        <v>413.65999999999985</v>
      </c>
      <c r="BF179" s="13">
        <f t="shared" si="167"/>
        <v>94.540585122244352</v>
      </c>
      <c r="BG179" s="20">
        <f t="shared" si="168"/>
        <v>885.11601908790863</v>
      </c>
      <c r="BH179" s="59">
        <f t="shared" si="116"/>
        <v>1178.4493524212419</v>
      </c>
      <c r="BI179" s="59">
        <f ca="1">AVERAGE(OFFSET($BH$3,0,0,'Données projet'!$E$11+1,1))-AVERAGE(OFFSET($H$3,0,0,'Données projet'!$E$11+1,1))</f>
        <v>490.96084572840579</v>
      </c>
      <c r="BJ179" s="59">
        <f t="shared" si="146"/>
        <v>597.91658789908263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12.415201657387129</v>
      </c>
      <c r="BQ179" s="21">
        <f>EXP(-LN(2)/25)*BQ178+(1-EXP(-LN(2)/25))/(LN(2)/25)*Calculateur!BL179*Calculateur!BN179*VLOOKUP('Données projet'!$B$11,Paramètres!$A$1:$I$89,3,0)*0.475*44/12</f>
        <v>1.0087296688726095</v>
      </c>
      <c r="BR179" s="21">
        <f>EXP(-LN(2)/2)*BR178+(1-EXP(-LN(2)/2))/(LN(2)/2)*BL179*BO179*VLOOKUP('Données projet'!$B$11,Paramètres!$A$1:$I$89,3,0)*0.475*44/12</f>
        <v>9.0048429089947617E-23</v>
      </c>
      <c r="BS179" s="22">
        <f t="shared" si="169"/>
        <v>13.423931326259739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1062.9999999999995</v>
      </c>
      <c r="BZ179" s="13">
        <f>BY179*VLOOKUP('Données projet'!$B$12,Paramètres!$A$1:$I$89,3,0)*VLOOKUP('Données projet'!$B$12,Paramètres!$A$1:$I$89,5,0)</f>
        <v>483.66499999999979</v>
      </c>
      <c r="CA179" s="13">
        <f t="shared" si="170"/>
        <v>108.54647574863124</v>
      </c>
      <c r="CB179" s="20">
        <f t="shared" si="171"/>
        <v>1031.4349869288658</v>
      </c>
      <c r="CC179" s="59">
        <f t="shared" si="119"/>
        <v>1324.768320262199</v>
      </c>
      <c r="CD179" s="59">
        <f ca="1">AVERAGE(OFFSET($CC$3,0,0,'Données projet'!$E$12+1,1))-AVERAGE(OFFSET($H$3,0,0,'Données projet'!$E$12+1,1))</f>
        <v>516.24288578650703</v>
      </c>
      <c r="CE179" s="59">
        <f t="shared" si="148"/>
        <v>423.99471649102406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17.973517942151318</v>
      </c>
      <c r="CL179" s="21">
        <f>EXP(-LN(2)/25)*CL178+(1-EXP(-LN(2)/25))/(LN(2)/25)*Calculateur!CG179*Calculateur!CI179*VLOOKUP('Données projet'!$B$12,Paramètres!$A$1:$I$89,3,0)*0.475*44/12</f>
        <v>1.4869381552114596</v>
      </c>
      <c r="CM179" s="21">
        <f>EXP(-LN(2)/2)*CM178+(1-EXP(-LN(2)/2))/(LN(2)/2)*CG179*CJ179*VLOOKUP('Données projet'!$B$12,Paramètres!$A$1:$I$89,3,0)*0.475*44/12</f>
        <v>1.5066150078180296E-24</v>
      </c>
      <c r="CN179" s="22">
        <f t="shared" si="172"/>
        <v>19.460456097362776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856.99999999999955</v>
      </c>
      <c r="CU179" s="17">
        <f>CT179*VLOOKUP('Données projet'!$B$13,Paramètres!$A$1:$I$89,3,0)*VLOOKUP('Données projet'!$B$13,Paramètres!$A$1:$I$89,5,0)</f>
        <v>389.93499999999977</v>
      </c>
      <c r="CV179" s="13">
        <f t="shared" si="173"/>
        <v>89.733124312965614</v>
      </c>
      <c r="CW179" s="20">
        <f t="shared" si="174"/>
        <v>835.42198317841473</v>
      </c>
      <c r="CX179" s="59">
        <f t="shared" si="122"/>
        <v>1128.7553165117481</v>
      </c>
      <c r="CY179" s="59">
        <f ca="1">AVERAGE(OFFSET($CX$3,0,0,'Données projet'!$E$13+1,1))-AVERAGE(OFFSET($H$3,0,0,'Données projet'!$E$13+1,1))</f>
        <v>404.52284278475219</v>
      </c>
      <c r="CZ179" s="59">
        <f t="shared" si="150"/>
        <v>325.2594475455378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14.329288003662915</v>
      </c>
      <c r="DG179" s="21">
        <f>EXP(-LN(2)/25)*DG178+(1-EXP(-LN(2)/25))/(LN(2)/25)*Calculateur!DB179*Calculateur!DD179*VLOOKUP('Données projet'!$B$13,Paramètres!$A$1:$I$89,3,0)*0.475*44/12</f>
        <v>0.83144607436259654</v>
      </c>
      <c r="DH179" s="21">
        <f>EXP(-LN(2)/2)*DH178+(1-EXP(-LN(2)/2))/(LN(2)/2)*DB179*DE179*VLOOKUP('Données projet'!$B$13,Paramètres!$A$1:$I$89,3,0)*0.475*44/12</f>
        <v>1.0056787781002801E-22</v>
      </c>
      <c r="DI179" s="22">
        <f t="shared" si="175"/>
        <v>15.160734078025511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266.99999999999983</v>
      </c>
      <c r="DP179" s="17">
        <f>DO179*VLOOKUP('Données projet'!$B$14,Paramètres!$A$1:$I$89,3,0)*VLOOKUP('Données projet'!$B$14,Paramètres!$A$1:$I$89,5,0)</f>
        <v>287.39879999999982</v>
      </c>
      <c r="DQ179" s="13">
        <f t="shared" si="176"/>
        <v>68.528206713592894</v>
      </c>
      <c r="DR179" s="20">
        <f t="shared" si="177"/>
        <v>619.90620335950723</v>
      </c>
      <c r="DS179" s="59">
        <f t="shared" si="125"/>
        <v>913.2395366928406</v>
      </c>
      <c r="DT179" s="59">
        <f ca="1">AVERAGE(OFFSET($DS$3,0,0,'Données projet'!$E$14+1,1))-AVERAGE(OFFSET($H$3,0,0,'Données projet'!$E$14+1,1))</f>
        <v>317.76403063971492</v>
      </c>
      <c r="DU179" s="59">
        <f t="shared" si="152"/>
        <v>310.10458233575025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7.1145365598212758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7.1145365598212758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735.00000000000011</v>
      </c>
      <c r="EK179" s="17">
        <f>EJ179*VLOOKUP('Données projet'!$B$15,Paramètres!$A$1:$I$89,3,0)*VLOOKUP('Données projet'!$B$15,Paramètres!$A$1:$I$89,5,0)</f>
        <v>343.98</v>
      </c>
      <c r="EL179" s="13">
        <f t="shared" si="179"/>
        <v>80.321681832084693</v>
      </c>
      <c r="EM179" s="20">
        <f t="shared" si="180"/>
        <v>738.9920958575475</v>
      </c>
      <c r="EN179" s="59">
        <f t="shared" si="128"/>
        <v>1032.3254291908809</v>
      </c>
      <c r="EO179" s="59">
        <f ca="1">AVERAGE(OFFSET($EN$3,0,0,'Données projet'!$E$15+1,1))-AVERAGE(OFFSET($H$3,0,0,'Données projet'!$E$15+1,1))</f>
        <v>342.49944586217674</v>
      </c>
      <c r="EP179" s="59">
        <f t="shared" si="154"/>
        <v>282.29766600872563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17.619413051820086</v>
      </c>
      <c r="EW179" s="21">
        <f>EXP(-LN(2)/25)*EW178+(1-EXP(-LN(2)/25))/(LN(2)/25)*Calculateur!ER179*Calculateur!ET179*VLOOKUP('Données projet'!$B$15,Paramètres!$A$1:$I$89,3,0)*0.475*44/12</f>
        <v>0.69971046258046965</v>
      </c>
      <c r="EX179" s="21">
        <f>EXP(-LN(2)/2)*EX178+(1-EXP(-LN(2)/2))/(LN(2)/2)*ER179*EU179*VLOOKUP('Données projet'!$B$15,Paramètres!$A$1:$I$89,3,0)*0.475*44/12</f>
        <v>8.766207266733681E-24</v>
      </c>
      <c r="EY179" s="22">
        <f t="shared" si="181"/>
        <v>18.319123514400555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670.99999999999977</v>
      </c>
      <c r="FF179" s="17">
        <f>FE179*VLOOKUP('Données projet'!$B$16,Paramètres!$A$1:$I$89,3,0)*VLOOKUP('Données projet'!$B$16,Paramètres!$A$1:$I$89,5,0)</f>
        <v>314.02799999999991</v>
      </c>
      <c r="FG179" s="13">
        <f t="shared" si="182"/>
        <v>74.109403804428752</v>
      </c>
      <c r="FH179" s="20">
        <f t="shared" si="183"/>
        <v>676.00597829271317</v>
      </c>
      <c r="FI179" s="59">
        <f t="shared" si="131"/>
        <v>969.33931162604654</v>
      </c>
      <c r="FJ179" s="59">
        <f ca="1">AVERAGE(OFFSET($FI$3,0,0,'Données projet'!$E$16+1,1))-AVERAGE(OFFSET($H$3,0,0,'Données projet'!$E$16+1,1))</f>
        <v>304.29617570272939</v>
      </c>
      <c r="FK179" s="59">
        <f t="shared" si="156"/>
        <v>246.20695736161576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14.828761842292684</v>
      </c>
      <c r="FR179" s="21">
        <f>EXP(-LN(2)/25)*FR178+(1-EXP(-LN(2)/25))/(LN(2)/25)*Calculateur!FM179*Calculateur!FO179*VLOOKUP('Données projet'!$B$16,Paramètres!$A$1:$I$89,3,0)*0.475*44/12</f>
        <v>0.7144500065248014</v>
      </c>
      <c r="FS179" s="21">
        <f>EXP(-LN(2)/2)*FS178+(1-EXP(-LN(2)/2))/(LN(2)/2)*FM179*FP179*VLOOKUP('Données projet'!$B$16,Paramètres!$A$1:$I$89,3,0)*0.475*44/12</f>
        <v>4.1654891736153305E-22</v>
      </c>
      <c r="FT179" s="22">
        <f t="shared" si="184"/>
        <v>15.543211848817485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543.00000000000011</v>
      </c>
      <c r="GA179" s="17">
        <f>FZ179*VLOOKUP('Données projet'!$B$17,Paramètres!$A$1:$I$89,3,0)*VLOOKUP('Données projet'!$B$17,Paramètres!$A$1:$I$89,5,0)</f>
        <v>324.71400000000011</v>
      </c>
      <c r="GB179" s="13">
        <f t="shared" si="185"/>
        <v>76.333356682914101</v>
      </c>
      <c r="GC179" s="20">
        <f t="shared" si="186"/>
        <v>698.49081288940886</v>
      </c>
      <c r="GD179" s="59">
        <f t="shared" si="134"/>
        <v>991.82414622274223</v>
      </c>
      <c r="GE179" s="59">
        <f ca="1">AVERAGE(OFFSET($GD$3,0,0,'Données projet'!$E$17+1,1))-AVERAGE(OFFSET($H$3,0,0,'Données projet'!$E$17+1,1))</f>
        <v>333.16166938019586</v>
      </c>
      <c r="GF179" s="59">
        <f t="shared" si="158"/>
        <v>286.07945871455388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12.079865999920907</v>
      </c>
      <c r="GM179" s="21">
        <f>EXP(-LN(2)/25)*GM178+(1-EXP(-LN(2)/25))/(LN(2)/25)*Calculateur!GH179*Calculateur!GJ179*VLOOKUP('Données projet'!$B$17,Paramètres!$A$1:$I$89,3,0)*0.475*44/12</f>
        <v>0.56895648724977699</v>
      </c>
      <c r="GN179" s="21">
        <f>EXP(-LN(2)/2)*GN178+(1-EXP(-LN(2)/2))/(LN(2)/2)*GH179*GK179*VLOOKUP('Données projet'!$B$17,Paramètres!$A$1:$I$89,3,0)*0.475*44/12</f>
        <v>9.4090624662941531E-23</v>
      </c>
      <c r="GO179" s="21">
        <f t="shared" si="187"/>
        <v>12.648822487170683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477.9999999999996</v>
      </c>
      <c r="GV179" s="17">
        <f>GU179*VLOOKUP('Données projet'!$B$18,Paramètres!$A$1:$I$89,3,0)*VLOOKUP('Données projet'!$B$18,Paramètres!$A$1:$I$89,5,0)</f>
        <v>285.84399999999977</v>
      </c>
      <c r="GW179" s="13">
        <f t="shared" si="188"/>
        <v>68.200525419065656</v>
      </c>
      <c r="GX179" s="20">
        <f t="shared" si="189"/>
        <v>616.62754843820551</v>
      </c>
      <c r="GY179" s="59">
        <f t="shared" si="137"/>
        <v>909.96088177153888</v>
      </c>
      <c r="GZ179" s="59">
        <f ca="1">AVERAGE(OFFSET($GY$3,0,0,'Données projet'!$E$18+1,1))-AVERAGE(OFFSET($H$3,0,0,'Données projet'!$E$18+1,1))</f>
        <v>288.41846134875794</v>
      </c>
      <c r="HA179" s="59">
        <f t="shared" si="160"/>
        <v>248.93951719818972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10.72824636050148</v>
      </c>
      <c r="HH179" s="21">
        <f>EXP(-LN(2)/25)*HH178+(1-EXP(-LN(2)/25))/(LN(2)/25)*Calculateur!HC179*Calculateur!HE179*VLOOKUP('Données projet'!$B$18,Paramètres!$A$1:$I$89,3,0)*0.475*44/12</f>
        <v>0.48767698907123652</v>
      </c>
      <c r="HI179" s="21">
        <f>EXP(-LN(2)/2)*HI178+(1-EXP(-LN(2)/2))/(LN(2)/2)*HC179*HF179*VLOOKUP('Données projet'!$B$18,Paramètres!$A$1:$I$89,3,0)*0.475*44/12</f>
        <v>5.1525818267801882E-23</v>
      </c>
      <c r="HJ179" s="22">
        <f t="shared" si="190"/>
        <v>11.215923349572716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267</v>
      </c>
      <c r="O180" s="13">
        <f>N180*VLOOKUP('Données projet'!$B$9,Paramètres!$A$1:$I$89,3,0)*VLOOKUP('Données projet'!$B$9,Paramètres!$A$1:$I$89,5,0)</f>
        <v>241.58159999999998</v>
      </c>
      <c r="P180" s="13">
        <f t="shared" si="141"/>
        <v>58.779689232021951</v>
      </c>
      <c r="Q180" s="20">
        <f t="shared" si="162"/>
        <v>523.12924541243819</v>
      </c>
      <c r="R180" s="59">
        <f t="shared" si="109"/>
        <v>816.46257874577145</v>
      </c>
      <c r="S180" s="59">
        <f ca="1">AVERAGE(OFFSET($R$3,0,0,'Données projet'!$E$9+1,1))-AVERAGE(OFFSET($H$3,0,0,'Données projet'!$E$9+1,1))</f>
        <v>269.64423257646359</v>
      </c>
      <c r="T180" s="59">
        <f t="shared" si="142"/>
        <v>161.0819079811821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22.140673754011868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22.140673754011868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401</v>
      </c>
      <c r="AJ180" s="13">
        <f>AI180*VLOOKUP('Données projet'!$B$10,Paramètres!$A$1:$I$89,3,0)*VLOOKUP('Données projet'!$B$10,Paramètres!$A$1:$I$89,5,0)</f>
        <v>250.22399999999999</v>
      </c>
      <c r="AK180" s="13">
        <f t="shared" si="164"/>
        <v>60.633904580527918</v>
      </c>
      <c r="AL180" s="20">
        <f t="shared" si="165"/>
        <v>541.41085047775289</v>
      </c>
      <c r="AM180" s="59">
        <f t="shared" si="113"/>
        <v>834.74418381108626</v>
      </c>
      <c r="AN180" s="59">
        <f ca="1">AVERAGE(OFFSET($AM$3,0,0,'Données projet'!$E$10+1,1))-AVERAGE(OFFSET($H$3,0,0,'Données projet'!$E$10+1,1))</f>
        <v>269.77739619445515</v>
      </c>
      <c r="AO180" s="59">
        <f t="shared" si="144"/>
        <v>347.56964743629885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7.5475455676101957</v>
      </c>
      <c r="AV180" s="21">
        <f>EXP(-LN(2)/25)*AV179+(1-EXP(-LN(2)/25))/(LN(2)/25)*Calculateur!AQ180*Calculateur!AS180*VLOOKUP('Données projet'!$B$10,Paramètres!$A$1:$I$89,3,0)*0.475*44/12</f>
        <v>1.5578037245147207</v>
      </c>
      <c r="AW180" s="21">
        <f>EXP(-LN(2)/2)*AW179+(1-EXP(-LN(2)/2))/(LN(2)/2)*AQ180*AT180*VLOOKUP('Données projet'!$B$10,Paramètres!$A$1:$I$89,3,0)*0.475*44/12</f>
        <v>1.8595933810782511E-24</v>
      </c>
      <c r="AX180" s="21">
        <f t="shared" si="166"/>
        <v>9.1053492921249166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739.99999999999966</v>
      </c>
      <c r="BE180" s="13">
        <f>BD180*VLOOKUP('Données projet'!$B$11,Paramètres!$A$1:$I$89,3,0)*VLOOKUP('Données projet'!$B$11,Paramètres!$A$1:$I$89,5,0)</f>
        <v>413.65999999999985</v>
      </c>
      <c r="BF180" s="13">
        <f t="shared" si="167"/>
        <v>94.540585122244352</v>
      </c>
      <c r="BG180" s="20">
        <f t="shared" si="168"/>
        <v>885.11601908790863</v>
      </c>
      <c r="BH180" s="59">
        <f t="shared" si="116"/>
        <v>1178.4493524212419</v>
      </c>
      <c r="BI180" s="59">
        <f ca="1">AVERAGE(OFFSET($BH$3,0,0,'Données projet'!$E$11+1,1))-AVERAGE(OFFSET($H$3,0,0,'Données projet'!$E$11+1,1))</f>
        <v>490.96084572840579</v>
      </c>
      <c r="BJ180" s="59">
        <f t="shared" si="146"/>
        <v>597.91658789908263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12.171747125411054</v>
      </c>
      <c r="BQ180" s="21">
        <f>EXP(-LN(2)/25)*BQ179+(1-EXP(-LN(2)/25))/(LN(2)/25)*Calculateur!BL180*Calculateur!BN180*VLOOKUP('Données projet'!$B$11,Paramètres!$A$1:$I$89,3,0)*0.475*44/12</f>
        <v>0.9811459030305002</v>
      </c>
      <c r="BR180" s="21">
        <f>EXP(-LN(2)/2)*BR179+(1-EXP(-LN(2)/2))/(LN(2)/2)*BL180*BO180*VLOOKUP('Données projet'!$B$11,Paramètres!$A$1:$I$89,3,0)*0.475*44/12</f>
        <v>6.3673854844697929E-23</v>
      </c>
      <c r="BS180" s="22">
        <f t="shared" si="169"/>
        <v>13.152893028441554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1062.9999999999995</v>
      </c>
      <c r="BZ180" s="13">
        <f>BY180*VLOOKUP('Données projet'!$B$12,Paramètres!$A$1:$I$89,3,0)*VLOOKUP('Données projet'!$B$12,Paramètres!$A$1:$I$89,5,0)</f>
        <v>483.66499999999979</v>
      </c>
      <c r="CA180" s="13">
        <f t="shared" si="170"/>
        <v>108.54647574863124</v>
      </c>
      <c r="CB180" s="20">
        <f t="shared" si="171"/>
        <v>1031.4349869288658</v>
      </c>
      <c r="CC180" s="59">
        <f t="shared" si="119"/>
        <v>1324.768320262199</v>
      </c>
      <c r="CD180" s="59">
        <f ca="1">AVERAGE(OFFSET($CC$3,0,0,'Données projet'!$E$12+1,1))-AVERAGE(OFFSET($H$3,0,0,'Données projet'!$E$12+1,1))</f>
        <v>516.24288578650703</v>
      </c>
      <c r="CE180" s="59">
        <f t="shared" si="148"/>
        <v>423.99471649102406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17.621068218069194</v>
      </c>
      <c r="CL180" s="21">
        <f>EXP(-LN(2)/25)*CL179+(1-EXP(-LN(2)/25))/(LN(2)/25)*Calculateur!CG180*Calculateur!CI180*VLOOKUP('Données projet'!$B$12,Paramètres!$A$1:$I$89,3,0)*0.475*44/12</f>
        <v>1.446277753162523</v>
      </c>
      <c r="CM180" s="21">
        <f>EXP(-LN(2)/2)*CM179+(1-EXP(-LN(2)/2))/(LN(2)/2)*CG180*CJ180*VLOOKUP('Données projet'!$B$12,Paramètres!$A$1:$I$89,3,0)*0.475*44/12</f>
        <v>1.065337688665552E-24</v>
      </c>
      <c r="CN180" s="22">
        <f t="shared" si="172"/>
        <v>19.067345971231717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856.99999999999955</v>
      </c>
      <c r="CU180" s="17">
        <f>CT180*VLOOKUP('Données projet'!$B$13,Paramètres!$A$1:$I$89,3,0)*VLOOKUP('Données projet'!$B$13,Paramètres!$A$1:$I$89,5,0)</f>
        <v>389.93499999999977</v>
      </c>
      <c r="CV180" s="13">
        <f t="shared" si="173"/>
        <v>89.733124312965614</v>
      </c>
      <c r="CW180" s="20">
        <f t="shared" si="174"/>
        <v>835.42198317841473</v>
      </c>
      <c r="CX180" s="59">
        <f t="shared" si="122"/>
        <v>1128.7553165117481</v>
      </c>
      <c r="CY180" s="59">
        <f ca="1">AVERAGE(OFFSET($CX$3,0,0,'Données projet'!$E$13+1,1))-AVERAGE(OFFSET($H$3,0,0,'Données projet'!$E$13+1,1))</f>
        <v>404.52284278475219</v>
      </c>
      <c r="CZ180" s="59">
        <f t="shared" si="150"/>
        <v>325.2594475455378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14.048299405913765</v>
      </c>
      <c r="DG180" s="21">
        <f>EXP(-LN(2)/25)*DG179+(1-EXP(-LN(2)/25))/(LN(2)/25)*Calculateur!DB180*Calculateur!DD180*VLOOKUP('Données projet'!$B$13,Paramètres!$A$1:$I$89,3,0)*0.475*44/12</f>
        <v>0.80871013773530254</v>
      </c>
      <c r="DH180" s="21">
        <f>EXP(-LN(2)/2)*DH179+(1-EXP(-LN(2)/2))/(LN(2)/2)*DB180*DE180*VLOOKUP('Données projet'!$B$13,Paramètres!$A$1:$I$89,3,0)*0.475*44/12</f>
        <v>7.1112228369010922E-23</v>
      </c>
      <c r="DI180" s="22">
        <f t="shared" si="175"/>
        <v>14.857009543649067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266.99999999999983</v>
      </c>
      <c r="DP180" s="17">
        <f>DO180*VLOOKUP('Données projet'!$B$14,Paramètres!$A$1:$I$89,3,0)*VLOOKUP('Données projet'!$B$14,Paramètres!$A$1:$I$89,5,0)</f>
        <v>287.39879999999982</v>
      </c>
      <c r="DQ180" s="13">
        <f t="shared" si="176"/>
        <v>68.528206713592894</v>
      </c>
      <c r="DR180" s="20">
        <f t="shared" si="177"/>
        <v>619.90620335950723</v>
      </c>
      <c r="DS180" s="59">
        <f t="shared" si="125"/>
        <v>913.2395366928406</v>
      </c>
      <c r="DT180" s="59">
        <f ca="1">AVERAGE(OFFSET($DS$3,0,0,'Données projet'!$E$14+1,1))-AVERAGE(OFFSET($H$3,0,0,'Données projet'!$E$14+1,1))</f>
        <v>317.76403063971492</v>
      </c>
      <c r="DU180" s="59">
        <f t="shared" si="152"/>
        <v>310.10458233575025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6.9750248373219979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6.9750248373219979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735.00000000000011</v>
      </c>
      <c r="EK180" s="17">
        <f>EJ180*VLOOKUP('Données projet'!$B$15,Paramètres!$A$1:$I$89,3,0)*VLOOKUP('Données projet'!$B$15,Paramètres!$A$1:$I$89,5,0)</f>
        <v>343.98</v>
      </c>
      <c r="EL180" s="13">
        <f t="shared" si="179"/>
        <v>80.321681832084693</v>
      </c>
      <c r="EM180" s="20">
        <f t="shared" si="180"/>
        <v>738.9920958575475</v>
      </c>
      <c r="EN180" s="59">
        <f t="shared" si="128"/>
        <v>1032.3254291908809</v>
      </c>
      <c r="EO180" s="59">
        <f ca="1">AVERAGE(OFFSET($EN$3,0,0,'Données projet'!$E$15+1,1))-AVERAGE(OFFSET($H$3,0,0,'Données projet'!$E$15+1,1))</f>
        <v>342.49944586217674</v>
      </c>
      <c r="EP180" s="59">
        <f t="shared" si="154"/>
        <v>282.29766600872563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17.273907108654701</v>
      </c>
      <c r="EW180" s="21">
        <f>EXP(-LN(2)/25)*EW179+(1-EXP(-LN(2)/25))/(LN(2)/25)*Calculateur!ER180*Calculateur!ET180*VLOOKUP('Données projet'!$B$15,Paramètres!$A$1:$I$89,3,0)*0.475*44/12</f>
        <v>0.68057684318503264</v>
      </c>
      <c r="EX180" s="21">
        <f>EXP(-LN(2)/2)*EX179+(1-EXP(-LN(2)/2))/(LN(2)/2)*ER180*EU180*VLOOKUP('Données projet'!$B$15,Paramètres!$A$1:$I$89,3,0)*0.475*44/12</f>
        <v>6.1986446035941759E-24</v>
      </c>
      <c r="EY180" s="22">
        <f t="shared" si="181"/>
        <v>17.954483951839734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670.99999999999977</v>
      </c>
      <c r="FF180" s="17">
        <f>FE180*VLOOKUP('Données projet'!$B$16,Paramètres!$A$1:$I$89,3,0)*VLOOKUP('Données projet'!$B$16,Paramètres!$A$1:$I$89,5,0)</f>
        <v>314.02799999999991</v>
      </c>
      <c r="FG180" s="13">
        <f t="shared" si="182"/>
        <v>74.109403804428752</v>
      </c>
      <c r="FH180" s="20">
        <f t="shared" si="183"/>
        <v>676.00597829271317</v>
      </c>
      <c r="FI180" s="59">
        <f t="shared" si="131"/>
        <v>969.33931162604654</v>
      </c>
      <c r="FJ180" s="59">
        <f ca="1">AVERAGE(OFFSET($FI$3,0,0,'Données projet'!$E$16+1,1))-AVERAGE(OFFSET($H$3,0,0,'Données projet'!$E$16+1,1))</f>
        <v>304.29617570272939</v>
      </c>
      <c r="FK180" s="59">
        <f t="shared" si="156"/>
        <v>246.20695736161576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14.537978867216962</v>
      </c>
      <c r="FR180" s="21">
        <f>EXP(-LN(2)/25)*FR179+(1-EXP(-LN(2)/25))/(LN(2)/25)*Calculateur!FM180*Calculateur!FO180*VLOOKUP('Données projet'!$B$16,Paramètres!$A$1:$I$89,3,0)*0.475*44/12</f>
        <v>0.69491333352508777</v>
      </c>
      <c r="FS180" s="21">
        <f>EXP(-LN(2)/2)*FS179+(1-EXP(-LN(2)/2))/(LN(2)/2)*FM180*FP180*VLOOKUP('Données projet'!$B$16,Paramètres!$A$1:$I$89,3,0)*0.475*44/12</f>
        <v>2.9454456416225484E-22</v>
      </c>
      <c r="FT180" s="22">
        <f t="shared" si="184"/>
        <v>15.23289220074205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543.00000000000011</v>
      </c>
      <c r="GA180" s="17">
        <f>FZ180*VLOOKUP('Données projet'!$B$17,Paramètres!$A$1:$I$89,3,0)*VLOOKUP('Données projet'!$B$17,Paramètres!$A$1:$I$89,5,0)</f>
        <v>324.71400000000011</v>
      </c>
      <c r="GB180" s="13">
        <f t="shared" si="185"/>
        <v>76.333356682914101</v>
      </c>
      <c r="GC180" s="20">
        <f t="shared" si="186"/>
        <v>698.49081288940886</v>
      </c>
      <c r="GD180" s="59">
        <f t="shared" si="134"/>
        <v>991.82414622274223</v>
      </c>
      <c r="GE180" s="59">
        <f ca="1">AVERAGE(OFFSET($GD$3,0,0,'Données projet'!$E$17+1,1))-AVERAGE(OFFSET($H$3,0,0,'Données projet'!$E$17+1,1))</f>
        <v>333.16166938019586</v>
      </c>
      <c r="GF180" s="59">
        <f t="shared" si="158"/>
        <v>286.07945871455388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11.842987195653189</v>
      </c>
      <c r="GM180" s="21">
        <f>EXP(-LN(2)/25)*GM179+(1-EXP(-LN(2)/25))/(LN(2)/25)*Calculateur!GH180*Calculateur!GJ180*VLOOKUP('Données projet'!$B$17,Paramètres!$A$1:$I$89,3,0)*0.475*44/12</f>
        <v>0.55339834218581052</v>
      </c>
      <c r="GN180" s="21">
        <f>EXP(-LN(2)/2)*GN179+(1-EXP(-LN(2)/2))/(LN(2)/2)*GH180*GK180*VLOOKUP('Données projet'!$B$17,Paramètres!$A$1:$I$89,3,0)*0.475*44/12</f>
        <v>6.6532118745244168E-23</v>
      </c>
      <c r="GO180" s="21">
        <f t="shared" si="187"/>
        <v>12.396385537838999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477.9999999999996</v>
      </c>
      <c r="GV180" s="17">
        <f>GU180*VLOOKUP('Données projet'!$B$18,Paramètres!$A$1:$I$89,3,0)*VLOOKUP('Données projet'!$B$18,Paramètres!$A$1:$I$89,5,0)</f>
        <v>285.84399999999977</v>
      </c>
      <c r="GW180" s="13">
        <f t="shared" si="188"/>
        <v>68.200525419065656</v>
      </c>
      <c r="GX180" s="20">
        <f t="shared" si="189"/>
        <v>616.62754843820551</v>
      </c>
      <c r="GY180" s="59">
        <f t="shared" si="137"/>
        <v>909.96088177153888</v>
      </c>
      <c r="GZ180" s="59">
        <f ca="1">AVERAGE(OFFSET($GY$3,0,0,'Données projet'!$E$18+1,1))-AVERAGE(OFFSET($H$3,0,0,'Données projet'!$E$18+1,1))</f>
        <v>288.41846134875794</v>
      </c>
      <c r="HA180" s="59">
        <f t="shared" si="160"/>
        <v>248.93951719818972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10.5178719929562</v>
      </c>
      <c r="HH180" s="21">
        <f>EXP(-LN(2)/25)*HH179+(1-EXP(-LN(2)/25))/(LN(2)/25)*Calculateur!HC180*Calculateur!HE180*VLOOKUP('Données projet'!$B$18,Paramètres!$A$1:$I$89,3,0)*0.475*44/12</f>
        <v>0.47434143615926533</v>
      </c>
      <c r="HI180" s="21">
        <f>EXP(-LN(2)/2)*HI179+(1-EXP(-LN(2)/2))/(LN(2)/2)*HC180*HF180*VLOOKUP('Données projet'!$B$18,Paramètres!$A$1:$I$89,3,0)*0.475*44/12</f>
        <v>3.6434255503348401E-23</v>
      </c>
      <c r="HJ180" s="22">
        <f t="shared" si="190"/>
        <v>10.992213429115466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267</v>
      </c>
      <c r="O181" s="13">
        <f>N181*VLOOKUP('Données projet'!$B$9,Paramètres!$A$1:$I$89,3,0)*VLOOKUP('Données projet'!$B$9,Paramètres!$A$1:$I$89,5,0)</f>
        <v>241.58159999999998</v>
      </c>
      <c r="P181" s="13">
        <f t="shared" si="141"/>
        <v>58.779689232021951</v>
      </c>
      <c r="Q181" s="20">
        <f t="shared" si="162"/>
        <v>523.12924541243819</v>
      </c>
      <c r="R181" s="59">
        <f t="shared" si="109"/>
        <v>816.46257874577145</v>
      </c>
      <c r="S181" s="59">
        <f ca="1">AVERAGE(OFFSET($R$3,0,0,'Données projet'!$E$9+1,1))-AVERAGE(OFFSET($H$3,0,0,'Données projet'!$E$9+1,1))</f>
        <v>269.64423257646359</v>
      </c>
      <c r="T181" s="59">
        <f t="shared" si="142"/>
        <v>161.0819079811821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21.70650864617323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21.70650864617323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401</v>
      </c>
      <c r="AJ181" s="13">
        <f>AI181*VLOOKUP('Données projet'!$B$10,Paramètres!$A$1:$I$89,3,0)*VLOOKUP('Données projet'!$B$10,Paramètres!$A$1:$I$89,5,0)</f>
        <v>250.22399999999999</v>
      </c>
      <c r="AK181" s="13">
        <f t="shared" si="164"/>
        <v>60.633904580527918</v>
      </c>
      <c r="AL181" s="20">
        <f t="shared" si="165"/>
        <v>541.41085047775289</v>
      </c>
      <c r="AM181" s="59">
        <f t="shared" si="113"/>
        <v>834.74418381108626</v>
      </c>
      <c r="AN181" s="59">
        <f ca="1">AVERAGE(OFFSET($AM$3,0,0,'Données projet'!$E$10+1,1))-AVERAGE(OFFSET($H$3,0,0,'Données projet'!$E$10+1,1))</f>
        <v>269.77739619445515</v>
      </c>
      <c r="AO181" s="59">
        <f t="shared" si="144"/>
        <v>347.56964743629885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7.3995428025775931</v>
      </c>
      <c r="AV181" s="21">
        <f>EXP(-LN(2)/25)*AV180+(1-EXP(-LN(2)/25))/(LN(2)/25)*Calculateur!AQ181*Calculateur!AS181*VLOOKUP('Données projet'!$B$10,Paramètres!$A$1:$I$89,3,0)*0.475*44/12</f>
        <v>1.5152054997465283</v>
      </c>
      <c r="AW181" s="21">
        <f>EXP(-LN(2)/2)*AW180+(1-EXP(-LN(2)/2))/(LN(2)/2)*AQ181*AT181*VLOOKUP('Données projet'!$B$10,Paramètres!$A$1:$I$89,3,0)*0.475*44/12</f>
        <v>1.314931090010051E-24</v>
      </c>
      <c r="AX181" s="21">
        <f t="shared" si="166"/>
        <v>8.9147483023241207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739.99999999999966</v>
      </c>
      <c r="BE181" s="13">
        <f>BD181*VLOOKUP('Données projet'!$B$11,Paramètres!$A$1:$I$89,3,0)*VLOOKUP('Données projet'!$B$11,Paramètres!$A$1:$I$89,5,0)</f>
        <v>413.65999999999985</v>
      </c>
      <c r="BF181" s="13">
        <f t="shared" si="167"/>
        <v>94.540585122244352</v>
      </c>
      <c r="BG181" s="20">
        <f t="shared" si="168"/>
        <v>885.11601908790863</v>
      </c>
      <c r="BH181" s="59">
        <f t="shared" si="116"/>
        <v>1178.4493524212419</v>
      </c>
      <c r="BI181" s="59">
        <f ca="1">AVERAGE(OFFSET($BH$3,0,0,'Données projet'!$E$11+1,1))-AVERAGE(OFFSET($H$3,0,0,'Données projet'!$E$11+1,1))</f>
        <v>490.96084572840579</v>
      </c>
      <c r="BJ181" s="59">
        <f t="shared" si="146"/>
        <v>597.91658789908263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11.933066588314427</v>
      </c>
      <c r="BQ181" s="21">
        <f>EXP(-LN(2)/25)*BQ180+(1-EXP(-LN(2)/25))/(LN(2)/25)*Calculateur!BL181*Calculateur!BN181*VLOOKUP('Données projet'!$B$11,Paramètres!$A$1:$I$89,3,0)*0.475*44/12</f>
        <v>0.95431641671591061</v>
      </c>
      <c r="BR181" s="21">
        <f>EXP(-LN(2)/2)*BR180+(1-EXP(-LN(2)/2))/(LN(2)/2)*BL181*BO181*VLOOKUP('Données projet'!$B$11,Paramètres!$A$1:$I$89,3,0)*0.475*44/12</f>
        <v>4.5024214544973809E-23</v>
      </c>
      <c r="BS181" s="22">
        <f t="shared" si="169"/>
        <v>12.887383005030337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1062.9999999999995</v>
      </c>
      <c r="BZ181" s="13">
        <f>BY181*VLOOKUP('Données projet'!$B$12,Paramètres!$A$1:$I$89,3,0)*VLOOKUP('Données projet'!$B$12,Paramètres!$A$1:$I$89,5,0)</f>
        <v>483.66499999999979</v>
      </c>
      <c r="CA181" s="13">
        <f t="shared" si="170"/>
        <v>108.54647574863124</v>
      </c>
      <c r="CB181" s="20">
        <f t="shared" si="171"/>
        <v>1031.4349869288658</v>
      </c>
      <c r="CC181" s="59">
        <f t="shared" si="119"/>
        <v>1324.768320262199</v>
      </c>
      <c r="CD181" s="59">
        <f ca="1">AVERAGE(OFFSET($CC$3,0,0,'Données projet'!$E$12+1,1))-AVERAGE(OFFSET($H$3,0,0,'Données projet'!$E$12+1,1))</f>
        <v>516.24288578650703</v>
      </c>
      <c r="CE181" s="59">
        <f t="shared" si="148"/>
        <v>423.99471649102406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17.275529818103212</v>
      </c>
      <c r="CL181" s="21">
        <f>EXP(-LN(2)/25)*CL180+(1-EXP(-LN(2)/25))/(LN(2)/25)*Calculateur!CG181*Calculateur!CI181*VLOOKUP('Données projet'!$B$12,Paramètres!$A$1:$I$89,3,0)*0.475*44/12</f>
        <v>1.4067292119458523</v>
      </c>
      <c r="CM181" s="21">
        <f>EXP(-LN(2)/2)*CM180+(1-EXP(-LN(2)/2))/(LN(2)/2)*CG181*CJ181*VLOOKUP('Données projet'!$B$12,Paramètres!$A$1:$I$89,3,0)*0.475*44/12</f>
        <v>7.5330750390901479E-25</v>
      </c>
      <c r="CN181" s="22">
        <f t="shared" si="172"/>
        <v>18.682259030049064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856.99999999999955</v>
      </c>
      <c r="CU181" s="17">
        <f>CT181*VLOOKUP('Données projet'!$B$13,Paramètres!$A$1:$I$89,3,0)*VLOOKUP('Données projet'!$B$13,Paramètres!$A$1:$I$89,5,0)</f>
        <v>389.93499999999977</v>
      </c>
      <c r="CV181" s="13">
        <f t="shared" si="173"/>
        <v>89.733124312965614</v>
      </c>
      <c r="CW181" s="20">
        <f t="shared" si="174"/>
        <v>835.42198317841473</v>
      </c>
      <c r="CX181" s="59">
        <f t="shared" si="122"/>
        <v>1128.7553165117481</v>
      </c>
      <c r="CY181" s="59">
        <f ca="1">AVERAGE(OFFSET($CX$3,0,0,'Données projet'!$E$13+1,1))-AVERAGE(OFFSET($H$3,0,0,'Données projet'!$E$13+1,1))</f>
        <v>404.52284278475219</v>
      </c>
      <c r="CZ181" s="59">
        <f t="shared" si="150"/>
        <v>325.2594475455378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13.772820823180353</v>
      </c>
      <c r="DG181" s="21">
        <f>EXP(-LN(2)/25)*DG180+(1-EXP(-LN(2)/25))/(LN(2)/25)*Calculateur!DB181*Calculateur!DD181*VLOOKUP('Données projet'!$B$13,Paramètres!$A$1:$I$89,3,0)*0.475*44/12</f>
        <v>0.78659591649071292</v>
      </c>
      <c r="DH181" s="21">
        <f>EXP(-LN(2)/2)*DH180+(1-EXP(-LN(2)/2))/(LN(2)/2)*DB181*DE181*VLOOKUP('Données projet'!$B$13,Paramètres!$A$1:$I$89,3,0)*0.475*44/12</f>
        <v>5.0283938905014004E-23</v>
      </c>
      <c r="DI181" s="22">
        <f t="shared" si="175"/>
        <v>14.559416739671066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266.99999999999983</v>
      </c>
      <c r="DP181" s="17">
        <f>DO181*VLOOKUP('Données projet'!$B$14,Paramètres!$A$1:$I$89,3,0)*VLOOKUP('Données projet'!$B$14,Paramètres!$A$1:$I$89,5,0)</f>
        <v>287.39879999999982</v>
      </c>
      <c r="DQ181" s="13">
        <f t="shared" si="176"/>
        <v>68.528206713592894</v>
      </c>
      <c r="DR181" s="20">
        <f t="shared" si="177"/>
        <v>619.90620335950723</v>
      </c>
      <c r="DS181" s="59">
        <f t="shared" si="125"/>
        <v>913.2395366928406</v>
      </c>
      <c r="DT181" s="59">
        <f ca="1">AVERAGE(OFFSET($DS$3,0,0,'Données projet'!$E$14+1,1))-AVERAGE(OFFSET($H$3,0,0,'Données projet'!$E$14+1,1))</f>
        <v>317.76403063971492</v>
      </c>
      <c r="DU181" s="59">
        <f t="shared" si="152"/>
        <v>310.10458233575025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6.8382488546071825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6.8382488546071825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735.00000000000011</v>
      </c>
      <c r="EK181" s="17">
        <f>EJ181*VLOOKUP('Données projet'!$B$15,Paramètres!$A$1:$I$89,3,0)*VLOOKUP('Données projet'!$B$15,Paramètres!$A$1:$I$89,5,0)</f>
        <v>343.98</v>
      </c>
      <c r="EL181" s="13">
        <f t="shared" si="179"/>
        <v>80.321681832084693</v>
      </c>
      <c r="EM181" s="20">
        <f t="shared" si="180"/>
        <v>738.9920958575475</v>
      </c>
      <c r="EN181" s="59">
        <f t="shared" si="128"/>
        <v>1032.3254291908809</v>
      </c>
      <c r="EO181" s="59">
        <f ca="1">AVERAGE(OFFSET($EN$3,0,0,'Données projet'!$E$15+1,1))-AVERAGE(OFFSET($H$3,0,0,'Données projet'!$E$15+1,1))</f>
        <v>342.49944586217674</v>
      </c>
      <c r="EP181" s="59">
        <f t="shared" si="154"/>
        <v>282.29766600872563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16.935176326296972</v>
      </c>
      <c r="EW181" s="21">
        <f>EXP(-LN(2)/25)*EW180+(1-EXP(-LN(2)/25))/(LN(2)/25)*Calculateur!ER181*Calculateur!ET181*VLOOKUP('Données projet'!$B$15,Paramètres!$A$1:$I$89,3,0)*0.475*44/12</f>
        <v>0.66196643361815721</v>
      </c>
      <c r="EX181" s="21">
        <f>EXP(-LN(2)/2)*EX180+(1-EXP(-LN(2)/2))/(LN(2)/2)*ER181*EU181*VLOOKUP('Données projet'!$B$15,Paramètres!$A$1:$I$89,3,0)*0.475*44/12</f>
        <v>4.3831036333668405E-24</v>
      </c>
      <c r="EY181" s="22">
        <f t="shared" si="181"/>
        <v>17.59714275991513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670.99999999999977</v>
      </c>
      <c r="FF181" s="17">
        <f>FE181*VLOOKUP('Données projet'!$B$16,Paramètres!$A$1:$I$89,3,0)*VLOOKUP('Données projet'!$B$16,Paramètres!$A$1:$I$89,5,0)</f>
        <v>314.02799999999991</v>
      </c>
      <c r="FG181" s="13">
        <f t="shared" si="182"/>
        <v>74.109403804428752</v>
      </c>
      <c r="FH181" s="20">
        <f t="shared" si="183"/>
        <v>676.00597829271317</v>
      </c>
      <c r="FI181" s="59">
        <f t="shared" si="131"/>
        <v>969.33931162604654</v>
      </c>
      <c r="FJ181" s="59">
        <f ca="1">AVERAGE(OFFSET($FI$3,0,0,'Données projet'!$E$16+1,1))-AVERAGE(OFFSET($H$3,0,0,'Données projet'!$E$16+1,1))</f>
        <v>304.29617570272939</v>
      </c>
      <c r="FK181" s="59">
        <f t="shared" si="156"/>
        <v>246.20695736161576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14.252897968922374</v>
      </c>
      <c r="FR181" s="21">
        <f>EXP(-LN(2)/25)*FR180+(1-EXP(-LN(2)/25))/(LN(2)/25)*Calculateur!FM181*Calculateur!FO181*VLOOKUP('Données projet'!$B$16,Paramètres!$A$1:$I$89,3,0)*0.475*44/12</f>
        <v>0.67591089187594033</v>
      </c>
      <c r="FS181" s="21">
        <f>EXP(-LN(2)/2)*FS180+(1-EXP(-LN(2)/2))/(LN(2)/2)*FM181*FP181*VLOOKUP('Données projet'!$B$16,Paramètres!$A$1:$I$89,3,0)*0.475*44/12</f>
        <v>2.0827445868076655E-22</v>
      </c>
      <c r="FT181" s="22">
        <f t="shared" si="184"/>
        <v>14.928808860798314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543.00000000000011</v>
      </c>
      <c r="GA181" s="17">
        <f>FZ181*VLOOKUP('Données projet'!$B$17,Paramètres!$A$1:$I$89,3,0)*VLOOKUP('Données projet'!$B$17,Paramètres!$A$1:$I$89,5,0)</f>
        <v>324.71400000000011</v>
      </c>
      <c r="GB181" s="13">
        <f t="shared" si="185"/>
        <v>76.333356682914101</v>
      </c>
      <c r="GC181" s="20">
        <f t="shared" si="186"/>
        <v>698.49081288940886</v>
      </c>
      <c r="GD181" s="59">
        <f t="shared" si="134"/>
        <v>991.82414622274223</v>
      </c>
      <c r="GE181" s="59">
        <f ca="1">AVERAGE(OFFSET($GD$3,0,0,'Données projet'!$E$17+1,1))-AVERAGE(OFFSET($H$3,0,0,'Données projet'!$E$17+1,1))</f>
        <v>333.16166938019586</v>
      </c>
      <c r="GF181" s="59">
        <f t="shared" si="158"/>
        <v>286.07945871455388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11.610753440255356</v>
      </c>
      <c r="GM181" s="21">
        <f>EXP(-LN(2)/25)*GM180+(1-EXP(-LN(2)/25))/(LN(2)/25)*Calculateur!GH181*Calculateur!GJ181*VLOOKUP('Données projet'!$B$17,Paramètres!$A$1:$I$89,3,0)*0.475*44/12</f>
        <v>0.53826563541678552</v>
      </c>
      <c r="GN181" s="21">
        <f>EXP(-LN(2)/2)*GN180+(1-EXP(-LN(2)/2))/(LN(2)/2)*GH181*GK181*VLOOKUP('Données projet'!$B$17,Paramètres!$A$1:$I$89,3,0)*0.475*44/12</f>
        <v>4.7045312331470766E-23</v>
      </c>
      <c r="GO181" s="21">
        <f t="shared" si="187"/>
        <v>12.149019075672141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477.9999999999996</v>
      </c>
      <c r="GV181" s="17">
        <f>GU181*VLOOKUP('Données projet'!$B$18,Paramètres!$A$1:$I$89,3,0)*VLOOKUP('Données projet'!$B$18,Paramètres!$A$1:$I$89,5,0)</f>
        <v>285.84399999999977</v>
      </c>
      <c r="GW181" s="13">
        <f t="shared" si="188"/>
        <v>68.200525419065656</v>
      </c>
      <c r="GX181" s="20">
        <f t="shared" si="189"/>
        <v>616.62754843820551</v>
      </c>
      <c r="GY181" s="59">
        <f t="shared" si="137"/>
        <v>909.96088177153888</v>
      </c>
      <c r="GZ181" s="59">
        <f ca="1">AVERAGE(OFFSET($GY$3,0,0,'Données projet'!$E$18+1,1))-AVERAGE(OFFSET($H$3,0,0,'Données projet'!$E$18+1,1))</f>
        <v>288.41846134875794</v>
      </c>
      <c r="HA181" s="59">
        <f t="shared" si="160"/>
        <v>248.93951719818972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10.31162293844279</v>
      </c>
      <c r="HH181" s="21">
        <f>EXP(-LN(2)/25)*HH180+(1-EXP(-LN(2)/25))/(LN(2)/25)*Calculateur!HC181*Calculateur!HE181*VLOOKUP('Données projet'!$B$18,Paramètres!$A$1:$I$89,3,0)*0.475*44/12</f>
        <v>0.46137054464295824</v>
      </c>
      <c r="HI181" s="21">
        <f>EXP(-LN(2)/2)*HI180+(1-EXP(-LN(2)/2))/(LN(2)/2)*HC181*HF181*VLOOKUP('Données projet'!$B$18,Paramètres!$A$1:$I$89,3,0)*0.475*44/12</f>
        <v>2.5762909133900944E-23</v>
      </c>
      <c r="HJ181" s="22">
        <f t="shared" si="190"/>
        <v>10.772993483085749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267</v>
      </c>
      <c r="O182" s="13">
        <f>N182*VLOOKUP('Données projet'!$B$9,Paramètres!$A$1:$I$89,3,0)*VLOOKUP('Données projet'!$B$9,Paramètres!$A$1:$I$89,5,0)</f>
        <v>241.58159999999998</v>
      </c>
      <c r="P182" s="13">
        <f t="shared" si="141"/>
        <v>58.779689232021951</v>
      </c>
      <c r="Q182" s="20">
        <f t="shared" si="162"/>
        <v>523.12924541243819</v>
      </c>
      <c r="R182" s="59">
        <f t="shared" si="109"/>
        <v>816.46257874577145</v>
      </c>
      <c r="S182" s="59">
        <f ca="1">AVERAGE(OFFSET($R$3,0,0,'Données projet'!$E$9+1,1))-AVERAGE(OFFSET($H$3,0,0,'Données projet'!$E$9+1,1))</f>
        <v>269.64423257646359</v>
      </c>
      <c r="T182" s="59">
        <f t="shared" si="142"/>
        <v>161.0819079811821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21.28085725128474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21.28085725128474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401</v>
      </c>
      <c r="AJ182" s="13">
        <f>AI182*VLOOKUP('Données projet'!$B$10,Paramètres!$A$1:$I$89,3,0)*VLOOKUP('Données projet'!$B$10,Paramètres!$A$1:$I$89,5,0)</f>
        <v>250.22399999999999</v>
      </c>
      <c r="AK182" s="13">
        <f t="shared" si="164"/>
        <v>60.633904580527918</v>
      </c>
      <c r="AL182" s="20">
        <f t="shared" si="165"/>
        <v>541.41085047775289</v>
      </c>
      <c r="AM182" s="59">
        <f t="shared" si="113"/>
        <v>834.74418381108626</v>
      </c>
      <c r="AN182" s="59">
        <f ca="1">AVERAGE(OFFSET($AM$3,0,0,'Données projet'!$E$10+1,1))-AVERAGE(OFFSET($H$3,0,0,'Données projet'!$E$10+1,1))</f>
        <v>269.77739619445515</v>
      </c>
      <c r="AO182" s="59">
        <f t="shared" si="144"/>
        <v>347.56964743629885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7.2544422814945069</v>
      </c>
      <c r="AV182" s="21">
        <f>EXP(-LN(2)/25)*AV181+(1-EXP(-LN(2)/25))/(LN(2)/25)*Calculateur!AQ182*Calculateur!AS182*VLOOKUP('Données projet'!$B$10,Paramètres!$A$1:$I$89,3,0)*0.475*44/12</f>
        <v>1.4737721256747653</v>
      </c>
      <c r="AW182" s="21">
        <f>EXP(-LN(2)/2)*AW181+(1-EXP(-LN(2)/2))/(LN(2)/2)*AQ182*AT182*VLOOKUP('Données projet'!$B$10,Paramètres!$A$1:$I$89,3,0)*0.475*44/12</f>
        <v>9.2979669053912557E-25</v>
      </c>
      <c r="AX182" s="21">
        <f t="shared" si="166"/>
        <v>8.728214407169272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739.99999999999966</v>
      </c>
      <c r="BE182" s="13">
        <f>BD182*VLOOKUP('Données projet'!$B$11,Paramètres!$A$1:$I$89,3,0)*VLOOKUP('Données projet'!$B$11,Paramètres!$A$1:$I$89,5,0)</f>
        <v>413.65999999999985</v>
      </c>
      <c r="BF182" s="13">
        <f t="shared" si="167"/>
        <v>94.540585122244352</v>
      </c>
      <c r="BG182" s="20">
        <f t="shared" si="168"/>
        <v>885.11601908790863</v>
      </c>
      <c r="BH182" s="59">
        <f t="shared" si="116"/>
        <v>1178.4493524212419</v>
      </c>
      <c r="BI182" s="59">
        <f ca="1">AVERAGE(OFFSET($BH$3,0,0,'Données projet'!$E$11+1,1))-AVERAGE(OFFSET($H$3,0,0,'Données projet'!$E$11+1,1))</f>
        <v>490.96084572840579</v>
      </c>
      <c r="BJ182" s="59">
        <f t="shared" si="146"/>
        <v>597.91658789908263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11.699066430969513</v>
      </c>
      <c r="BQ182" s="21">
        <f>EXP(-LN(2)/25)*BQ181+(1-EXP(-LN(2)/25))/(LN(2)/25)*Calculateur!BL182*Calculateur!BN182*VLOOKUP('Données projet'!$B$11,Paramètres!$A$1:$I$89,3,0)*0.475*44/12</f>
        <v>0.9282205841154948</v>
      </c>
      <c r="BR182" s="21">
        <f>EXP(-LN(2)/2)*BR181+(1-EXP(-LN(2)/2))/(LN(2)/2)*BL182*BO182*VLOOKUP('Données projet'!$B$11,Paramètres!$A$1:$I$89,3,0)*0.475*44/12</f>
        <v>3.1836927422348965E-23</v>
      </c>
      <c r="BS182" s="22">
        <f t="shared" si="169"/>
        <v>12.627287015085008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1062.9999999999995</v>
      </c>
      <c r="BZ182" s="13">
        <f>BY182*VLOOKUP('Données projet'!$B$12,Paramètres!$A$1:$I$89,3,0)*VLOOKUP('Données projet'!$B$12,Paramètres!$A$1:$I$89,5,0)</f>
        <v>483.66499999999979</v>
      </c>
      <c r="CA182" s="13">
        <f t="shared" si="170"/>
        <v>108.54647574863124</v>
      </c>
      <c r="CB182" s="20">
        <f t="shared" si="171"/>
        <v>1031.4349869288658</v>
      </c>
      <c r="CC182" s="59">
        <f t="shared" si="119"/>
        <v>1324.768320262199</v>
      </c>
      <c r="CD182" s="59">
        <f ca="1">AVERAGE(OFFSET($CC$3,0,0,'Données projet'!$E$12+1,1))-AVERAGE(OFFSET($H$3,0,0,'Données projet'!$E$12+1,1))</f>
        <v>516.24288578650703</v>
      </c>
      <c r="CE182" s="59">
        <f t="shared" si="148"/>
        <v>423.99471649102406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16.936767215402952</v>
      </c>
      <c r="CL182" s="21">
        <f>EXP(-LN(2)/25)*CL181+(1-EXP(-LN(2)/25))/(LN(2)/25)*Calculateur!CG182*Calculateur!CI182*VLOOKUP('Données projet'!$B$12,Paramètres!$A$1:$I$89,3,0)*0.475*44/12</f>
        <v>1.368262127668519</v>
      </c>
      <c r="CM182" s="21">
        <f>EXP(-LN(2)/2)*CM181+(1-EXP(-LN(2)/2))/(LN(2)/2)*CG182*CJ182*VLOOKUP('Données projet'!$B$12,Paramètres!$A$1:$I$89,3,0)*0.475*44/12</f>
        <v>5.3266884433277601E-25</v>
      </c>
      <c r="CN182" s="22">
        <f t="shared" si="172"/>
        <v>18.305029343071471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856.99999999999955</v>
      </c>
      <c r="CU182" s="17">
        <f>CT182*VLOOKUP('Données projet'!$B$13,Paramètres!$A$1:$I$89,3,0)*VLOOKUP('Données projet'!$B$13,Paramètres!$A$1:$I$89,5,0)</f>
        <v>389.93499999999977</v>
      </c>
      <c r="CV182" s="13">
        <f t="shared" si="173"/>
        <v>89.733124312965614</v>
      </c>
      <c r="CW182" s="20">
        <f t="shared" si="174"/>
        <v>835.42198317841473</v>
      </c>
      <c r="CX182" s="59">
        <f t="shared" si="122"/>
        <v>1128.7553165117481</v>
      </c>
      <c r="CY182" s="59">
        <f ca="1">AVERAGE(OFFSET($CX$3,0,0,'Données projet'!$E$13+1,1))-AVERAGE(OFFSET($H$3,0,0,'Données projet'!$E$13+1,1))</f>
        <v>404.52284278475219</v>
      </c>
      <c r="CZ182" s="59">
        <f t="shared" si="150"/>
        <v>325.2594475455378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13.502744207429</v>
      </c>
      <c r="DG182" s="21">
        <f>EXP(-LN(2)/25)*DG181+(1-EXP(-LN(2)/25))/(LN(2)/25)*Calculateur!DB182*Calculateur!DD182*VLOOKUP('Données projet'!$B$13,Paramètres!$A$1:$I$89,3,0)*0.475*44/12</f>
        <v>0.76508640978899289</v>
      </c>
      <c r="DH182" s="21">
        <f>EXP(-LN(2)/2)*DH181+(1-EXP(-LN(2)/2))/(LN(2)/2)*DB182*DE182*VLOOKUP('Données projet'!$B$13,Paramètres!$A$1:$I$89,3,0)*0.475*44/12</f>
        <v>3.5556114184505461E-23</v>
      </c>
      <c r="DI182" s="22">
        <f t="shared" si="175"/>
        <v>14.267830617217992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266.99999999999983</v>
      </c>
      <c r="DP182" s="17">
        <f>DO182*VLOOKUP('Données projet'!$B$14,Paramètres!$A$1:$I$89,3,0)*VLOOKUP('Données projet'!$B$14,Paramètres!$A$1:$I$89,5,0)</f>
        <v>287.39879999999982</v>
      </c>
      <c r="DQ182" s="13">
        <f t="shared" si="176"/>
        <v>68.528206713592894</v>
      </c>
      <c r="DR182" s="20">
        <f t="shared" si="177"/>
        <v>619.90620335950723</v>
      </c>
      <c r="DS182" s="59">
        <f t="shared" si="125"/>
        <v>913.2395366928406</v>
      </c>
      <c r="DT182" s="59">
        <f ca="1">AVERAGE(OFFSET($DS$3,0,0,'Données projet'!$E$14+1,1))-AVERAGE(OFFSET($H$3,0,0,'Données projet'!$E$14+1,1))</f>
        <v>317.76403063971492</v>
      </c>
      <c r="DU182" s="59">
        <f t="shared" si="152"/>
        <v>310.10458233575025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6.7041549654882928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6.7041549654882928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735.00000000000011</v>
      </c>
      <c r="EK182" s="17">
        <f>EJ182*VLOOKUP('Données projet'!$B$15,Paramètres!$A$1:$I$89,3,0)*VLOOKUP('Données projet'!$B$15,Paramètres!$A$1:$I$89,5,0)</f>
        <v>343.98</v>
      </c>
      <c r="EL182" s="13">
        <f t="shared" si="179"/>
        <v>80.321681832084693</v>
      </c>
      <c r="EM182" s="20">
        <f t="shared" si="180"/>
        <v>738.9920958575475</v>
      </c>
      <c r="EN182" s="59">
        <f t="shared" si="128"/>
        <v>1032.3254291908809</v>
      </c>
      <c r="EO182" s="59">
        <f ca="1">AVERAGE(OFFSET($EN$3,0,0,'Données projet'!$E$15+1,1))-AVERAGE(OFFSET($H$3,0,0,'Données projet'!$E$15+1,1))</f>
        <v>342.49944586217674</v>
      </c>
      <c r="EP182" s="59">
        <f t="shared" si="154"/>
        <v>282.29766600872563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16.6030878479759</v>
      </c>
      <c r="EW182" s="21">
        <f>EXP(-LN(2)/25)*EW181+(1-EXP(-LN(2)/25))/(LN(2)/25)*Calculateur!ER182*Calculateur!ET182*VLOOKUP('Données projet'!$B$15,Paramètres!$A$1:$I$89,3,0)*0.475*44/12</f>
        <v>0.64386492667956685</v>
      </c>
      <c r="EX182" s="21">
        <f>EXP(-LN(2)/2)*EX181+(1-EXP(-LN(2)/2))/(LN(2)/2)*ER182*EU182*VLOOKUP('Données projet'!$B$15,Paramètres!$A$1:$I$89,3,0)*0.475*44/12</f>
        <v>3.0993223017970879E-24</v>
      </c>
      <c r="EY182" s="22">
        <f t="shared" si="181"/>
        <v>17.246952774655465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670.99999999999977</v>
      </c>
      <c r="FF182" s="17">
        <f>FE182*VLOOKUP('Données projet'!$B$16,Paramètres!$A$1:$I$89,3,0)*VLOOKUP('Données projet'!$B$16,Paramètres!$A$1:$I$89,5,0)</f>
        <v>314.02799999999991</v>
      </c>
      <c r="FG182" s="13">
        <f t="shared" si="182"/>
        <v>74.109403804428752</v>
      </c>
      <c r="FH182" s="20">
        <f t="shared" si="183"/>
        <v>676.00597829271317</v>
      </c>
      <c r="FI182" s="59">
        <f t="shared" si="131"/>
        <v>969.33931162604654</v>
      </c>
      <c r="FJ182" s="59">
        <f ca="1">AVERAGE(OFFSET($FI$3,0,0,'Données projet'!$E$16+1,1))-AVERAGE(OFFSET($H$3,0,0,'Données projet'!$E$16+1,1))</f>
        <v>304.29617570272939</v>
      </c>
      <c r="FK182" s="59">
        <f t="shared" si="156"/>
        <v>246.20695736161576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13.973407333161164</v>
      </c>
      <c r="FR182" s="21">
        <f>EXP(-LN(2)/25)*FR181+(1-EXP(-LN(2)/25))/(LN(2)/25)*Calculateur!FM182*Calculateur!FO182*VLOOKUP('Données projet'!$B$16,Paramètres!$A$1:$I$89,3,0)*0.475*44/12</f>
        <v>0.65742807299298378</v>
      </c>
      <c r="FS182" s="21">
        <f>EXP(-LN(2)/2)*FS181+(1-EXP(-LN(2)/2))/(LN(2)/2)*FM182*FP182*VLOOKUP('Données projet'!$B$16,Paramètres!$A$1:$I$89,3,0)*0.475*44/12</f>
        <v>1.4727228208112744E-22</v>
      </c>
      <c r="FT182" s="22">
        <f t="shared" si="184"/>
        <v>14.630835406154148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543.00000000000011</v>
      </c>
      <c r="GA182" s="17">
        <f>FZ182*VLOOKUP('Données projet'!$B$17,Paramètres!$A$1:$I$89,3,0)*VLOOKUP('Données projet'!$B$17,Paramètres!$A$1:$I$89,5,0)</f>
        <v>324.71400000000011</v>
      </c>
      <c r="GB182" s="13">
        <f t="shared" si="185"/>
        <v>76.333356682914101</v>
      </c>
      <c r="GC182" s="20">
        <f t="shared" si="186"/>
        <v>698.49081288940886</v>
      </c>
      <c r="GD182" s="59">
        <f t="shared" si="134"/>
        <v>991.82414622274223</v>
      </c>
      <c r="GE182" s="59">
        <f ca="1">AVERAGE(OFFSET($GD$3,0,0,'Données projet'!$E$17+1,1))-AVERAGE(OFFSET($H$3,0,0,'Données projet'!$E$17+1,1))</f>
        <v>333.16166938019586</v>
      </c>
      <c r="GF182" s="59">
        <f t="shared" si="158"/>
        <v>286.07945871455388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11.383073647152273</v>
      </c>
      <c r="GM182" s="21">
        <f>EXP(-LN(2)/25)*GM181+(1-EXP(-LN(2)/25))/(LN(2)/25)*Calculateur!GH182*Calculateur!GJ182*VLOOKUP('Données projet'!$B$17,Paramètres!$A$1:$I$89,3,0)*0.475*44/12</f>
        <v>0.523546733310154</v>
      </c>
      <c r="GN182" s="21">
        <f>EXP(-LN(2)/2)*GN181+(1-EXP(-LN(2)/2))/(LN(2)/2)*GH182*GK182*VLOOKUP('Données projet'!$B$17,Paramètres!$A$1:$I$89,3,0)*0.475*44/12</f>
        <v>3.3266059372622084E-23</v>
      </c>
      <c r="GO182" s="21">
        <f t="shared" si="187"/>
        <v>11.906620380462426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477.9999999999996</v>
      </c>
      <c r="GV182" s="17">
        <f>GU182*VLOOKUP('Données projet'!$B$18,Paramètres!$A$1:$I$89,3,0)*VLOOKUP('Données projet'!$B$18,Paramètres!$A$1:$I$89,5,0)</f>
        <v>285.84399999999977</v>
      </c>
      <c r="GW182" s="13">
        <f t="shared" si="188"/>
        <v>68.200525419065656</v>
      </c>
      <c r="GX182" s="20">
        <f t="shared" si="189"/>
        <v>616.62754843820551</v>
      </c>
      <c r="GY182" s="59">
        <f t="shared" si="137"/>
        <v>909.96088177153888</v>
      </c>
      <c r="GZ182" s="59">
        <f ca="1">AVERAGE(OFFSET($GY$3,0,0,'Données projet'!$E$18+1,1))-AVERAGE(OFFSET($H$3,0,0,'Données projet'!$E$18+1,1))</f>
        <v>288.41846134875794</v>
      </c>
      <c r="HA182" s="59">
        <f t="shared" si="160"/>
        <v>248.93951719818972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10.109418302088885</v>
      </c>
      <c r="HH182" s="21">
        <f>EXP(-LN(2)/25)*HH181+(1-EXP(-LN(2)/25))/(LN(2)/25)*Calculateur!HC182*Calculateur!HE182*VLOOKUP('Données projet'!$B$18,Paramètres!$A$1:$I$89,3,0)*0.475*44/12</f>
        <v>0.44875434283727406</v>
      </c>
      <c r="HI182" s="21">
        <f>EXP(-LN(2)/2)*HI181+(1-EXP(-LN(2)/2))/(LN(2)/2)*HC182*HF182*VLOOKUP('Données projet'!$B$18,Paramètres!$A$1:$I$89,3,0)*0.475*44/12</f>
        <v>1.8217127751674203E-23</v>
      </c>
      <c r="HJ182" s="22">
        <f t="shared" si="190"/>
        <v>10.558172644926159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267</v>
      </c>
      <c r="O183" s="13">
        <f>N183*VLOOKUP('Données projet'!$B$9,Paramètres!$A$1:$I$89,3,0)*VLOOKUP('Données projet'!$B$9,Paramètres!$A$1:$I$89,5,0)</f>
        <v>241.58159999999998</v>
      </c>
      <c r="P183" s="13">
        <f t="shared" si="141"/>
        <v>58.779689232021951</v>
      </c>
      <c r="Q183" s="20">
        <f t="shared" si="162"/>
        <v>523.12924541243819</v>
      </c>
      <c r="R183" s="59">
        <f t="shared" si="109"/>
        <v>816.46257874577145</v>
      </c>
      <c r="S183" s="59">
        <f ca="1">AVERAGE(OFFSET($R$3,0,0,'Données projet'!$E$9+1,1))-AVERAGE(OFFSET($H$3,0,0,'Données projet'!$E$9+1,1))</f>
        <v>269.64423257646359</v>
      </c>
      <c r="T183" s="59">
        <f t="shared" si="142"/>
        <v>161.0819079811821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20.863552620628298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20.863552620628298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401</v>
      </c>
      <c r="AJ183" s="13">
        <f>AI183*VLOOKUP('Données projet'!$B$10,Paramètres!$A$1:$I$89,3,0)*VLOOKUP('Données projet'!$B$10,Paramètres!$A$1:$I$89,5,0)</f>
        <v>250.22399999999999</v>
      </c>
      <c r="AK183" s="13">
        <f t="shared" si="164"/>
        <v>60.633904580527918</v>
      </c>
      <c r="AL183" s="20">
        <f t="shared" si="165"/>
        <v>541.41085047775289</v>
      </c>
      <c r="AM183" s="59">
        <f t="shared" si="113"/>
        <v>834.74418381108626</v>
      </c>
      <c r="AN183" s="59">
        <f ca="1">AVERAGE(OFFSET($AM$3,0,0,'Données projet'!$E$10+1,1))-AVERAGE(OFFSET($H$3,0,0,'Données projet'!$E$10+1,1))</f>
        <v>269.77739619445515</v>
      </c>
      <c r="AO183" s="59">
        <f t="shared" si="144"/>
        <v>347.56964743629885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7.1121870931272815</v>
      </c>
      <c r="AV183" s="21">
        <f>EXP(-LN(2)/25)*AV182+(1-EXP(-LN(2)/25))/(LN(2)/25)*Calculateur!AQ183*Calculateur!AS183*VLOOKUP('Données projet'!$B$10,Paramètres!$A$1:$I$89,3,0)*0.475*44/12</f>
        <v>1.4334717493958811</v>
      </c>
      <c r="AW183" s="21">
        <f>EXP(-LN(2)/2)*AW182+(1-EXP(-LN(2)/2))/(LN(2)/2)*AQ183*AT183*VLOOKUP('Données projet'!$B$10,Paramètres!$A$1:$I$89,3,0)*0.475*44/12</f>
        <v>6.5746554500502552E-25</v>
      </c>
      <c r="AX183" s="21">
        <f t="shared" si="166"/>
        <v>8.5456588425231619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739.99999999999966</v>
      </c>
      <c r="BE183" s="13">
        <f>BD183*VLOOKUP('Données projet'!$B$11,Paramètres!$A$1:$I$89,3,0)*VLOOKUP('Données projet'!$B$11,Paramètres!$A$1:$I$89,5,0)</f>
        <v>413.65999999999985</v>
      </c>
      <c r="BF183" s="13">
        <f t="shared" si="167"/>
        <v>94.540585122244352</v>
      </c>
      <c r="BG183" s="20">
        <f t="shared" si="168"/>
        <v>885.11601908790863</v>
      </c>
      <c r="BH183" s="59">
        <f t="shared" si="116"/>
        <v>1178.4493524212419</v>
      </c>
      <c r="BI183" s="59">
        <f ca="1">AVERAGE(OFFSET($BH$3,0,0,'Données projet'!$E$11+1,1))-AVERAGE(OFFSET($H$3,0,0,'Données projet'!$E$11+1,1))</f>
        <v>490.96084572840579</v>
      </c>
      <c r="BJ183" s="59">
        <f t="shared" si="146"/>
        <v>597.91658789908263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11.46965487398413</v>
      </c>
      <c r="BQ183" s="21">
        <f>EXP(-LN(2)/25)*BQ182+(1-EXP(-LN(2)/25))/(LN(2)/25)*Calculateur!BL183*Calculateur!BN183*VLOOKUP('Données projet'!$B$11,Paramètres!$A$1:$I$89,3,0)*0.475*44/12</f>
        <v>0.90283834342985758</v>
      </c>
      <c r="BR183" s="21">
        <f>EXP(-LN(2)/2)*BR182+(1-EXP(-LN(2)/2))/(LN(2)/2)*BL183*BO183*VLOOKUP('Données projet'!$B$11,Paramètres!$A$1:$I$89,3,0)*0.475*44/12</f>
        <v>2.2512107272486904E-23</v>
      </c>
      <c r="BS183" s="22">
        <f t="shared" si="169"/>
        <v>12.372493217413988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1062.9999999999995</v>
      </c>
      <c r="BZ183" s="13">
        <f>BY183*VLOOKUP('Données projet'!$B$12,Paramètres!$A$1:$I$89,3,0)*VLOOKUP('Données projet'!$B$12,Paramètres!$A$1:$I$89,5,0)</f>
        <v>483.66499999999979</v>
      </c>
      <c r="CA183" s="13">
        <f t="shared" si="170"/>
        <v>108.54647574863124</v>
      </c>
      <c r="CB183" s="20">
        <f t="shared" si="171"/>
        <v>1031.4349869288658</v>
      </c>
      <c r="CC183" s="59">
        <f t="shared" si="119"/>
        <v>1324.768320262199</v>
      </c>
      <c r="CD183" s="59">
        <f ca="1">AVERAGE(OFFSET($CC$3,0,0,'Données projet'!$E$12+1,1))-AVERAGE(OFFSET($H$3,0,0,'Données projet'!$E$12+1,1))</f>
        <v>516.24288578650703</v>
      </c>
      <c r="CE183" s="59">
        <f t="shared" si="148"/>
        <v>423.99471649102406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16.604647540716858</v>
      </c>
      <c r="CL183" s="21">
        <f>EXP(-LN(2)/25)*CL182+(1-EXP(-LN(2)/25))/(LN(2)/25)*Calculateur!CG183*Calculateur!CI183*VLOOKUP('Données projet'!$B$12,Paramètres!$A$1:$I$89,3,0)*0.475*44/12</f>
        <v>1.3308469278336452</v>
      </c>
      <c r="CM183" s="21">
        <f>EXP(-LN(2)/2)*CM182+(1-EXP(-LN(2)/2))/(LN(2)/2)*CG183*CJ183*VLOOKUP('Données projet'!$B$12,Paramètres!$A$1:$I$89,3,0)*0.475*44/12</f>
        <v>3.7665375195450739E-25</v>
      </c>
      <c r="CN183" s="22">
        <f t="shared" si="172"/>
        <v>17.935494468550502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856.99999999999955</v>
      </c>
      <c r="CU183" s="17">
        <f>CT183*VLOOKUP('Données projet'!$B$13,Paramètres!$A$1:$I$89,3,0)*VLOOKUP('Données projet'!$B$13,Paramètres!$A$1:$I$89,5,0)</f>
        <v>389.93499999999977</v>
      </c>
      <c r="CV183" s="13">
        <f t="shared" si="173"/>
        <v>89.733124312965614</v>
      </c>
      <c r="CW183" s="20">
        <f t="shared" si="174"/>
        <v>835.42198317841473</v>
      </c>
      <c r="CX183" s="59">
        <f t="shared" si="122"/>
        <v>1128.7553165117481</v>
      </c>
      <c r="CY183" s="59">
        <f ca="1">AVERAGE(OFFSET($CX$3,0,0,'Données projet'!$E$13+1,1))-AVERAGE(OFFSET($H$3,0,0,'Données projet'!$E$13+1,1))</f>
        <v>404.52284278475219</v>
      </c>
      <c r="CZ183" s="59">
        <f t="shared" si="150"/>
        <v>325.2594475455378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13.23796362938206</v>
      </c>
      <c r="DG183" s="21">
        <f>EXP(-LN(2)/25)*DG182+(1-EXP(-LN(2)/25))/(LN(2)/25)*Calculateur!DB183*Calculateur!DD183*VLOOKUP('Données projet'!$B$13,Paramètres!$A$1:$I$89,3,0)*0.475*44/12</f>
        <v>0.74416508167916717</v>
      </c>
      <c r="DH183" s="21">
        <f>EXP(-LN(2)/2)*DH182+(1-EXP(-LN(2)/2))/(LN(2)/2)*DB183*DE183*VLOOKUP('Données projet'!$B$13,Paramètres!$A$1:$I$89,3,0)*0.475*44/12</f>
        <v>2.5141969452507002E-23</v>
      </c>
      <c r="DI183" s="22">
        <f t="shared" si="175"/>
        <v>13.982128711061227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266.99999999999983</v>
      </c>
      <c r="DP183" s="17">
        <f>DO183*VLOOKUP('Données projet'!$B$14,Paramètres!$A$1:$I$89,3,0)*VLOOKUP('Données projet'!$B$14,Paramètres!$A$1:$I$89,5,0)</f>
        <v>287.39879999999982</v>
      </c>
      <c r="DQ183" s="13">
        <f t="shared" si="176"/>
        <v>68.528206713592894</v>
      </c>
      <c r="DR183" s="20">
        <f t="shared" si="177"/>
        <v>619.90620335950723</v>
      </c>
      <c r="DS183" s="59">
        <f t="shared" si="125"/>
        <v>913.2395366928406</v>
      </c>
      <c r="DT183" s="59">
        <f ca="1">AVERAGE(OFFSET($DS$3,0,0,'Données projet'!$E$14+1,1))-AVERAGE(OFFSET($H$3,0,0,'Données projet'!$E$14+1,1))</f>
        <v>317.76403063971492</v>
      </c>
      <c r="DU183" s="59">
        <f t="shared" si="152"/>
        <v>310.10458233575025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6.5726905757458285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6.5726905757458285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735.00000000000011</v>
      </c>
      <c r="EK183" s="17">
        <f>EJ183*VLOOKUP('Données projet'!$B$15,Paramètres!$A$1:$I$89,3,0)*VLOOKUP('Données projet'!$B$15,Paramètres!$A$1:$I$89,5,0)</f>
        <v>343.98</v>
      </c>
      <c r="EL183" s="13">
        <f t="shared" si="179"/>
        <v>80.321681832084693</v>
      </c>
      <c r="EM183" s="20">
        <f t="shared" si="180"/>
        <v>738.9920958575475</v>
      </c>
      <c r="EN183" s="59">
        <f t="shared" si="128"/>
        <v>1032.3254291908809</v>
      </c>
      <c r="EO183" s="59">
        <f ca="1">AVERAGE(OFFSET($EN$3,0,0,'Données projet'!$E$15+1,1))-AVERAGE(OFFSET($H$3,0,0,'Données projet'!$E$15+1,1))</f>
        <v>342.49944586217674</v>
      </c>
      <c r="EP183" s="59">
        <f t="shared" si="154"/>
        <v>282.29766600872563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16.277511422160732</v>
      </c>
      <c r="EW183" s="21">
        <f>EXP(-LN(2)/25)*EW182+(1-EXP(-LN(2)/25))/(LN(2)/25)*Calculateur!ER183*Calculateur!ET183*VLOOKUP('Données projet'!$B$15,Paramètres!$A$1:$I$89,3,0)*0.475*44/12</f>
        <v>0.6262584064001292</v>
      </c>
      <c r="EX183" s="21">
        <f>EXP(-LN(2)/2)*EX182+(1-EXP(-LN(2)/2))/(LN(2)/2)*ER183*EU183*VLOOKUP('Données projet'!$B$15,Paramètres!$A$1:$I$89,3,0)*0.475*44/12</f>
        <v>2.1915518166834202E-24</v>
      </c>
      <c r="EY183" s="22">
        <f t="shared" si="181"/>
        <v>16.903769828560861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670.99999999999977</v>
      </c>
      <c r="FF183" s="17">
        <f>FE183*VLOOKUP('Données projet'!$B$16,Paramètres!$A$1:$I$89,3,0)*VLOOKUP('Données projet'!$B$16,Paramètres!$A$1:$I$89,5,0)</f>
        <v>314.02799999999991</v>
      </c>
      <c r="FG183" s="13">
        <f t="shared" si="182"/>
        <v>74.109403804428752</v>
      </c>
      <c r="FH183" s="20">
        <f t="shared" si="183"/>
        <v>676.00597829271317</v>
      </c>
      <c r="FI183" s="59">
        <f t="shared" si="131"/>
        <v>969.33931162604654</v>
      </c>
      <c r="FJ183" s="59">
        <f ca="1">AVERAGE(OFFSET($FI$3,0,0,'Données projet'!$E$16+1,1))-AVERAGE(OFFSET($H$3,0,0,'Données projet'!$E$16+1,1))</f>
        <v>304.29617570272939</v>
      </c>
      <c r="FK183" s="59">
        <f t="shared" si="156"/>
        <v>246.20695736161576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13.699397338294776</v>
      </c>
      <c r="FR183" s="21">
        <f>EXP(-LN(2)/25)*FR182+(1-EXP(-LN(2)/25))/(LN(2)/25)*Calculateur!FM183*Calculateur!FO183*VLOOKUP('Données projet'!$B$16,Paramètres!$A$1:$I$89,3,0)*0.475*44/12</f>
        <v>0.63945066776435089</v>
      </c>
      <c r="FS183" s="21">
        <f>EXP(-LN(2)/2)*FS182+(1-EXP(-LN(2)/2))/(LN(2)/2)*FM183*FP183*VLOOKUP('Données projet'!$B$16,Paramètres!$A$1:$I$89,3,0)*0.475*44/12</f>
        <v>1.041372293403833E-22</v>
      </c>
      <c r="FT183" s="22">
        <f t="shared" si="184"/>
        <v>14.338848006059127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543.00000000000011</v>
      </c>
      <c r="GA183" s="17">
        <f>FZ183*VLOOKUP('Données projet'!$B$17,Paramètres!$A$1:$I$89,3,0)*VLOOKUP('Données projet'!$B$17,Paramètres!$A$1:$I$89,5,0)</f>
        <v>324.71400000000011</v>
      </c>
      <c r="GB183" s="13">
        <f t="shared" si="185"/>
        <v>76.333356682914101</v>
      </c>
      <c r="GC183" s="20">
        <f t="shared" si="186"/>
        <v>698.49081288940886</v>
      </c>
      <c r="GD183" s="59">
        <f t="shared" si="134"/>
        <v>991.82414622274223</v>
      </c>
      <c r="GE183" s="59">
        <f ca="1">AVERAGE(OFFSET($GD$3,0,0,'Données projet'!$E$17+1,1))-AVERAGE(OFFSET($H$3,0,0,'Données projet'!$E$17+1,1))</f>
        <v>333.16166938019586</v>
      </c>
      <c r="GF183" s="59">
        <f t="shared" si="158"/>
        <v>286.07945871455388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11.159858515920979</v>
      </c>
      <c r="GM183" s="21">
        <f>EXP(-LN(2)/25)*GM182+(1-EXP(-LN(2)/25))/(LN(2)/25)*Calculateur!GH183*Calculateur!GJ183*VLOOKUP('Données projet'!$B$17,Paramètres!$A$1:$I$89,3,0)*0.475*44/12</f>
        <v>0.50923032035566174</v>
      </c>
      <c r="GN183" s="21">
        <f>EXP(-LN(2)/2)*GN182+(1-EXP(-LN(2)/2))/(LN(2)/2)*GH183*GK183*VLOOKUP('Données projet'!$B$17,Paramètres!$A$1:$I$89,3,0)*0.475*44/12</f>
        <v>2.3522656165735383E-23</v>
      </c>
      <c r="GO183" s="21">
        <f t="shared" si="187"/>
        <v>11.669088836276641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477.9999999999996</v>
      </c>
      <c r="GV183" s="17">
        <f>GU183*VLOOKUP('Données projet'!$B$18,Paramètres!$A$1:$I$89,3,0)*VLOOKUP('Données projet'!$B$18,Paramètres!$A$1:$I$89,5,0)</f>
        <v>285.84399999999977</v>
      </c>
      <c r="GW183" s="13">
        <f t="shared" si="188"/>
        <v>68.200525419065656</v>
      </c>
      <c r="GX183" s="20">
        <f t="shared" si="189"/>
        <v>616.62754843820551</v>
      </c>
      <c r="GY183" s="59">
        <f t="shared" si="137"/>
        <v>909.96088177153888</v>
      </c>
      <c r="GZ183" s="59">
        <f ca="1">AVERAGE(OFFSET($GY$3,0,0,'Données projet'!$E$18+1,1))-AVERAGE(OFFSET($H$3,0,0,'Données projet'!$E$18+1,1))</f>
        <v>288.41846134875794</v>
      </c>
      <c r="HA183" s="59">
        <f t="shared" si="160"/>
        <v>248.93951719818972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9.9111787753212308</v>
      </c>
      <c r="HH183" s="21">
        <f>EXP(-LN(2)/25)*HH182+(1-EXP(-LN(2)/25))/(LN(2)/25)*Calculateur!HC183*Calculateur!HE183*VLOOKUP('Données projet'!$B$18,Paramètres!$A$1:$I$89,3,0)*0.475*44/12</f>
        <v>0.43648313173342357</v>
      </c>
      <c r="HI183" s="21">
        <f>EXP(-LN(2)/2)*HI182+(1-EXP(-LN(2)/2))/(LN(2)/2)*HC183*HF183*VLOOKUP('Données projet'!$B$18,Paramètres!$A$1:$I$89,3,0)*0.475*44/12</f>
        <v>1.2881454566950473E-23</v>
      </c>
      <c r="HJ183" s="22">
        <f t="shared" si="190"/>
        <v>10.347661907054654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267</v>
      </c>
      <c r="O184" s="13">
        <f>N184*VLOOKUP('Données projet'!$B$9,Paramètres!$A$1:$I$89,3,0)*VLOOKUP('Données projet'!$B$9,Paramètres!$A$1:$I$89,5,0)</f>
        <v>241.58159999999998</v>
      </c>
      <c r="P184" s="13">
        <f t="shared" si="141"/>
        <v>58.779689232021951</v>
      </c>
      <c r="Q184" s="20">
        <f t="shared" si="162"/>
        <v>523.12924541243819</v>
      </c>
      <c r="R184" s="59">
        <f t="shared" si="109"/>
        <v>816.46257874577145</v>
      </c>
      <c r="S184" s="59">
        <f ca="1">AVERAGE(OFFSET($R$3,0,0,'Données projet'!$E$9+1,1))-AVERAGE(OFFSET($H$3,0,0,'Données projet'!$E$9+1,1))</f>
        <v>269.64423257646359</v>
      </c>
      <c r="T184" s="59">
        <f t="shared" si="142"/>
        <v>161.0819079811821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20.454431079248334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20.454431079248334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401</v>
      </c>
      <c r="AJ184" s="13">
        <f>AI184*VLOOKUP('Données projet'!$B$10,Paramètres!$A$1:$I$89,3,0)*VLOOKUP('Données projet'!$B$10,Paramètres!$A$1:$I$89,5,0)</f>
        <v>250.22399999999999</v>
      </c>
      <c r="AK184" s="13">
        <f t="shared" si="164"/>
        <v>60.633904580527918</v>
      </c>
      <c r="AL184" s="20">
        <f t="shared" si="165"/>
        <v>541.41085047775289</v>
      </c>
      <c r="AM184" s="59">
        <f t="shared" si="113"/>
        <v>834.74418381108626</v>
      </c>
      <c r="AN184" s="59">
        <f ca="1">AVERAGE(OFFSET($AM$3,0,0,'Données projet'!$E$10+1,1))-AVERAGE(OFFSET($H$3,0,0,'Données projet'!$E$10+1,1))</f>
        <v>269.77739619445515</v>
      </c>
      <c r="AO184" s="59">
        <f t="shared" si="144"/>
        <v>347.56964743629885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6.97272144223684</v>
      </c>
      <c r="AV184" s="21">
        <f>EXP(-LN(2)/25)*AV183+(1-EXP(-LN(2)/25))/(LN(2)/25)*Calculateur!AQ184*Calculateur!AS184*VLOOKUP('Données projet'!$B$10,Paramètres!$A$1:$I$89,3,0)*0.475*44/12</f>
        <v>1.3942733890256476</v>
      </c>
      <c r="AW184" s="21">
        <f>EXP(-LN(2)/2)*AW183+(1-EXP(-LN(2)/2))/(LN(2)/2)*AQ184*AT184*VLOOKUP('Données projet'!$B$10,Paramètres!$A$1:$I$89,3,0)*0.475*44/12</f>
        <v>4.6489834526956278E-25</v>
      </c>
      <c r="AX184" s="21">
        <f t="shared" si="166"/>
        <v>8.3669948312624882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739.99999999999966</v>
      </c>
      <c r="BE184" s="13">
        <f>BD184*VLOOKUP('Données projet'!$B$11,Paramètres!$A$1:$I$89,3,0)*VLOOKUP('Données projet'!$B$11,Paramètres!$A$1:$I$89,5,0)</f>
        <v>413.65999999999985</v>
      </c>
      <c r="BF184" s="13">
        <f t="shared" si="167"/>
        <v>94.540585122244352</v>
      </c>
      <c r="BG184" s="20">
        <f t="shared" si="168"/>
        <v>885.11601908790863</v>
      </c>
      <c r="BH184" s="59">
        <f t="shared" si="116"/>
        <v>1178.4493524212419</v>
      </c>
      <c r="BI184" s="59">
        <f ca="1">AVERAGE(OFFSET($BH$3,0,0,'Données projet'!$E$11+1,1))-AVERAGE(OFFSET($H$3,0,0,'Données projet'!$E$11+1,1))</f>
        <v>490.96084572840579</v>
      </c>
      <c r="BJ184" s="59">
        <f t="shared" si="146"/>
        <v>597.91658789908263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11.244741937703996</v>
      </c>
      <c r="BQ184" s="21">
        <f>EXP(-LN(2)/25)*BQ183+(1-EXP(-LN(2)/25))/(LN(2)/25)*Calculateur!BL184*Calculateur!BN184*VLOOKUP('Données projet'!$B$11,Paramètres!$A$1:$I$89,3,0)*0.475*44/12</f>
        <v>0.87815018145056312</v>
      </c>
      <c r="BR184" s="21">
        <f>EXP(-LN(2)/2)*BR183+(1-EXP(-LN(2)/2))/(LN(2)/2)*BL184*BO184*VLOOKUP('Données projet'!$B$11,Paramètres!$A$1:$I$89,3,0)*0.475*44/12</f>
        <v>1.5918463711174482E-23</v>
      </c>
      <c r="BS184" s="22">
        <f t="shared" si="169"/>
        <v>12.122892119154558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1062.9999999999995</v>
      </c>
      <c r="BZ184" s="13">
        <f>BY184*VLOOKUP('Données projet'!$B$12,Paramètres!$A$1:$I$89,3,0)*VLOOKUP('Données projet'!$B$12,Paramètres!$A$1:$I$89,5,0)</f>
        <v>483.66499999999979</v>
      </c>
      <c r="CA184" s="13">
        <f t="shared" si="170"/>
        <v>108.54647574863124</v>
      </c>
      <c r="CB184" s="20">
        <f t="shared" si="171"/>
        <v>1031.4349869288658</v>
      </c>
      <c r="CC184" s="59">
        <f t="shared" si="119"/>
        <v>1324.768320262199</v>
      </c>
      <c r="CD184" s="59">
        <f ca="1">AVERAGE(OFFSET($CC$3,0,0,'Données projet'!$E$12+1,1))-AVERAGE(OFFSET($H$3,0,0,'Données projet'!$E$12+1,1))</f>
        <v>516.24288578650703</v>
      </c>
      <c r="CE184" s="59">
        <f t="shared" si="148"/>
        <v>423.99471649102406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16.279040530278358</v>
      </c>
      <c r="CL184" s="21">
        <f>EXP(-LN(2)/25)*CL183+(1-EXP(-LN(2)/25))/(LN(2)/25)*Calculateur!CG184*Calculateur!CI184*VLOOKUP('Données projet'!$B$12,Paramètres!$A$1:$I$89,3,0)*0.475*44/12</f>
        <v>1.294454848605836</v>
      </c>
      <c r="CM184" s="21">
        <f>EXP(-LN(2)/2)*CM183+(1-EXP(-LN(2)/2))/(LN(2)/2)*CG184*CJ184*VLOOKUP('Données projet'!$B$12,Paramètres!$A$1:$I$89,3,0)*0.475*44/12</f>
        <v>2.66334422166388E-25</v>
      </c>
      <c r="CN184" s="22">
        <f t="shared" si="172"/>
        <v>17.573495378884193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856.99999999999955</v>
      </c>
      <c r="CU184" s="17">
        <f>CT184*VLOOKUP('Données projet'!$B$13,Paramètres!$A$1:$I$89,3,0)*VLOOKUP('Données projet'!$B$13,Paramètres!$A$1:$I$89,5,0)</f>
        <v>389.93499999999977</v>
      </c>
      <c r="CV184" s="13">
        <f t="shared" si="173"/>
        <v>89.733124312965614</v>
      </c>
      <c r="CW184" s="20">
        <f t="shared" si="174"/>
        <v>835.42198317841473</v>
      </c>
      <c r="CX184" s="59">
        <f t="shared" si="122"/>
        <v>1128.7553165117481</v>
      </c>
      <c r="CY184" s="59">
        <f ca="1">AVERAGE(OFFSET($CX$3,0,0,'Données projet'!$E$13+1,1))-AVERAGE(OFFSET($H$3,0,0,'Données projet'!$E$13+1,1))</f>
        <v>404.52284278475219</v>
      </c>
      <c r="CZ184" s="59">
        <f t="shared" si="150"/>
        <v>325.2594475455378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12.978375236970415</v>
      </c>
      <c r="DG184" s="21">
        <f>EXP(-LN(2)/25)*DG183+(1-EXP(-LN(2)/25))/(LN(2)/25)*Calculateur!DB184*Calculateur!DD184*VLOOKUP('Données projet'!$B$13,Paramètres!$A$1:$I$89,3,0)*0.475*44/12</f>
        <v>0.72381584838670954</v>
      </c>
      <c r="DH184" s="21">
        <f>EXP(-LN(2)/2)*DH183+(1-EXP(-LN(2)/2))/(LN(2)/2)*DB184*DE184*VLOOKUP('Données projet'!$B$13,Paramètres!$A$1:$I$89,3,0)*0.475*44/12</f>
        <v>1.7778057092252731E-23</v>
      </c>
      <c r="DI184" s="22">
        <f t="shared" si="175"/>
        <v>13.702191085357125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266.99999999999983</v>
      </c>
      <c r="DP184" s="17">
        <f>DO184*VLOOKUP('Données projet'!$B$14,Paramètres!$A$1:$I$89,3,0)*VLOOKUP('Données projet'!$B$14,Paramètres!$A$1:$I$89,5,0)</f>
        <v>287.39879999999982</v>
      </c>
      <c r="DQ184" s="13">
        <f t="shared" si="176"/>
        <v>68.528206713592894</v>
      </c>
      <c r="DR184" s="20">
        <f t="shared" si="177"/>
        <v>619.90620335950723</v>
      </c>
      <c r="DS184" s="59">
        <f t="shared" si="125"/>
        <v>913.2395366928406</v>
      </c>
      <c r="DT184" s="59">
        <f ca="1">AVERAGE(OFFSET($DS$3,0,0,'Données projet'!$E$14+1,1))-AVERAGE(OFFSET($H$3,0,0,'Données projet'!$E$14+1,1))</f>
        <v>317.76403063971492</v>
      </c>
      <c r="DU184" s="59">
        <f t="shared" si="152"/>
        <v>310.10458233575025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6.4438041225008531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6.4438041225008531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735.00000000000011</v>
      </c>
      <c r="EK184" s="17">
        <f>EJ184*VLOOKUP('Données projet'!$B$15,Paramètres!$A$1:$I$89,3,0)*VLOOKUP('Données projet'!$B$15,Paramètres!$A$1:$I$89,5,0)</f>
        <v>343.98</v>
      </c>
      <c r="EL184" s="13">
        <f t="shared" si="179"/>
        <v>80.321681832084693</v>
      </c>
      <c r="EM184" s="20">
        <f t="shared" si="180"/>
        <v>738.9920958575475</v>
      </c>
      <c r="EN184" s="59">
        <f t="shared" si="128"/>
        <v>1032.3254291908809</v>
      </c>
      <c r="EO184" s="59">
        <f ca="1">AVERAGE(OFFSET($EN$3,0,0,'Données projet'!$E$15+1,1))-AVERAGE(OFFSET($H$3,0,0,'Données projet'!$E$15+1,1))</f>
        <v>342.49944586217674</v>
      </c>
      <c r="EP184" s="59">
        <f t="shared" si="154"/>
        <v>282.29766600872563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15.958319351473788</v>
      </c>
      <c r="EW184" s="21">
        <f>EXP(-LN(2)/25)*EW183+(1-EXP(-LN(2)/25))/(LN(2)/25)*Calculateur!ER184*Calculateur!ET184*VLOOKUP('Données projet'!$B$15,Paramètres!$A$1:$I$89,3,0)*0.475*44/12</f>
        <v>0.60913333734361941</v>
      </c>
      <c r="EX184" s="21">
        <f>EXP(-LN(2)/2)*EX183+(1-EXP(-LN(2)/2))/(LN(2)/2)*ER184*EU184*VLOOKUP('Données projet'!$B$15,Paramètres!$A$1:$I$89,3,0)*0.475*44/12</f>
        <v>1.549661150898544E-24</v>
      </c>
      <c r="EY184" s="22">
        <f t="shared" si="181"/>
        <v>16.567452688817408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670.99999999999977</v>
      </c>
      <c r="FF184" s="17">
        <f>FE184*VLOOKUP('Données projet'!$B$16,Paramètres!$A$1:$I$89,3,0)*VLOOKUP('Données projet'!$B$16,Paramètres!$A$1:$I$89,5,0)</f>
        <v>314.02799999999991</v>
      </c>
      <c r="FG184" s="13">
        <f t="shared" si="182"/>
        <v>74.109403804428752</v>
      </c>
      <c r="FH184" s="20">
        <f t="shared" si="183"/>
        <v>676.00597829271317</v>
      </c>
      <c r="FI184" s="59">
        <f t="shared" si="131"/>
        <v>969.33931162604654</v>
      </c>
      <c r="FJ184" s="59">
        <f ca="1">AVERAGE(OFFSET($FI$3,0,0,'Données projet'!$E$16+1,1))-AVERAGE(OFFSET($H$3,0,0,'Données projet'!$E$16+1,1))</f>
        <v>304.29617570272939</v>
      </c>
      <c r="FK184" s="59">
        <f t="shared" si="156"/>
        <v>246.20695736161576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13.430760512298125</v>
      </c>
      <c r="FR184" s="21">
        <f>EXP(-LN(2)/25)*FR183+(1-EXP(-LN(2)/25))/(LN(2)/25)*Calculateur!FM184*Calculateur!FO184*VLOOKUP('Données projet'!$B$16,Paramètres!$A$1:$I$89,3,0)*0.475*44/12</f>
        <v>0.62196485562708559</v>
      </c>
      <c r="FS184" s="21">
        <f>EXP(-LN(2)/2)*FS183+(1-EXP(-LN(2)/2))/(LN(2)/2)*FM184*FP184*VLOOKUP('Données projet'!$B$16,Paramètres!$A$1:$I$89,3,0)*0.475*44/12</f>
        <v>7.3636141040563734E-23</v>
      </c>
      <c r="FT184" s="22">
        <f t="shared" si="184"/>
        <v>14.052725367925211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543.00000000000011</v>
      </c>
      <c r="GA184" s="17">
        <f>FZ184*VLOOKUP('Données projet'!$B$17,Paramètres!$A$1:$I$89,3,0)*VLOOKUP('Données projet'!$B$17,Paramètres!$A$1:$I$89,5,0)</f>
        <v>324.71400000000011</v>
      </c>
      <c r="GB184" s="13">
        <f t="shared" si="185"/>
        <v>76.333356682914101</v>
      </c>
      <c r="GC184" s="20">
        <f t="shared" si="186"/>
        <v>698.49081288940886</v>
      </c>
      <c r="GD184" s="59">
        <f t="shared" si="134"/>
        <v>991.82414622274223</v>
      </c>
      <c r="GE184" s="59">
        <f ca="1">AVERAGE(OFFSET($GD$3,0,0,'Données projet'!$E$17+1,1))-AVERAGE(OFFSET($H$3,0,0,'Données projet'!$E$17+1,1))</f>
        <v>333.16166938019586</v>
      </c>
      <c r="GF184" s="59">
        <f t="shared" si="158"/>
        <v>286.07945871455388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10.941020497265344</v>
      </c>
      <c r="GM184" s="21">
        <f>EXP(-LN(2)/25)*GM183+(1-EXP(-LN(2)/25))/(LN(2)/25)*Calculateur!GH184*Calculateur!GJ184*VLOOKUP('Données projet'!$B$17,Paramètres!$A$1:$I$89,3,0)*0.475*44/12</f>
        <v>0.49530539046627747</v>
      </c>
      <c r="GN184" s="21">
        <f>EXP(-LN(2)/2)*GN183+(1-EXP(-LN(2)/2))/(LN(2)/2)*GH184*GK184*VLOOKUP('Données projet'!$B$17,Paramètres!$A$1:$I$89,3,0)*0.475*44/12</f>
        <v>1.6633029686311042E-23</v>
      </c>
      <c r="GO184" s="21">
        <f t="shared" si="187"/>
        <v>11.436325887731622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477.9999999999996</v>
      </c>
      <c r="GV184" s="17">
        <f>GU184*VLOOKUP('Données projet'!$B$18,Paramètres!$A$1:$I$89,3,0)*VLOOKUP('Données projet'!$B$18,Paramètres!$A$1:$I$89,5,0)</f>
        <v>285.84399999999977</v>
      </c>
      <c r="GW184" s="13">
        <f t="shared" si="188"/>
        <v>68.200525419065656</v>
      </c>
      <c r="GX184" s="20">
        <f t="shared" si="189"/>
        <v>616.62754843820551</v>
      </c>
      <c r="GY184" s="59">
        <f t="shared" si="137"/>
        <v>909.96088177153888</v>
      </c>
      <c r="GZ184" s="59">
        <f ca="1">AVERAGE(OFFSET($GY$3,0,0,'Données projet'!$E$18+1,1))-AVERAGE(OFFSET($H$3,0,0,'Données projet'!$E$18+1,1))</f>
        <v>288.41846134875794</v>
      </c>
      <c r="HA184" s="59">
        <f t="shared" si="160"/>
        <v>248.93951719818972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9.7168266047593175</v>
      </c>
      <c r="HH184" s="21">
        <f>EXP(-LN(2)/25)*HH183+(1-EXP(-LN(2)/25))/(LN(2)/25)*Calculateur!HC184*Calculateur!HE184*VLOOKUP('Données projet'!$B$18,Paramètres!$A$1:$I$89,3,0)*0.475*44/12</f>
        <v>0.42454747754252281</v>
      </c>
      <c r="HI184" s="21">
        <f>EXP(-LN(2)/2)*HI183+(1-EXP(-LN(2)/2))/(LN(2)/2)*HC184*HF184*VLOOKUP('Données projet'!$B$18,Paramètres!$A$1:$I$89,3,0)*0.475*44/12</f>
        <v>9.1085638758371016E-24</v>
      </c>
      <c r="HJ184" s="22">
        <f t="shared" si="190"/>
        <v>10.141374082301841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267</v>
      </c>
      <c r="O185" s="13">
        <f>N185*VLOOKUP('Données projet'!$B$9,Paramètres!$A$1:$I$89,3,0)*VLOOKUP('Données projet'!$B$9,Paramètres!$A$1:$I$89,5,0)</f>
        <v>241.58159999999998</v>
      </c>
      <c r="P185" s="13">
        <f t="shared" si="141"/>
        <v>58.779689232021951</v>
      </c>
      <c r="Q185" s="20">
        <f t="shared" si="162"/>
        <v>523.12924541243819</v>
      </c>
      <c r="R185" s="59">
        <f t="shared" si="109"/>
        <v>816.46257874577145</v>
      </c>
      <c r="S185" s="59">
        <f ca="1">AVERAGE(OFFSET($R$3,0,0,'Données projet'!$E$9+1,1))-AVERAGE(OFFSET($H$3,0,0,'Données projet'!$E$9+1,1))</f>
        <v>269.64423257646359</v>
      </c>
      <c r="T185" s="59">
        <f t="shared" si="142"/>
        <v>161.0819079811821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20.053332161755332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20.053332161755332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401</v>
      </c>
      <c r="AJ185" s="13">
        <f>AI185*VLOOKUP('Données projet'!$B$10,Paramètres!$A$1:$I$89,3,0)*VLOOKUP('Données projet'!$B$10,Paramètres!$A$1:$I$89,5,0)</f>
        <v>250.22399999999999</v>
      </c>
      <c r="AK185" s="13">
        <f t="shared" si="164"/>
        <v>60.633904580527918</v>
      </c>
      <c r="AL185" s="20">
        <f t="shared" si="165"/>
        <v>541.41085047775289</v>
      </c>
      <c r="AM185" s="59">
        <f t="shared" si="113"/>
        <v>834.74418381108626</v>
      </c>
      <c r="AN185" s="59">
        <f ca="1">AVERAGE(OFFSET($AM$3,0,0,'Données projet'!$E$10+1,1))-AVERAGE(OFFSET($H$3,0,0,'Données projet'!$E$10+1,1))</f>
        <v>269.77739619445515</v>
      </c>
      <c r="AO185" s="59">
        <f t="shared" si="144"/>
        <v>347.56964743629885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6.835990627694712</v>
      </c>
      <c r="AV185" s="21">
        <f>EXP(-LN(2)/25)*AV184+(1-EXP(-LN(2)/25))/(LN(2)/25)*Calculateur!AQ185*Calculateur!AS185*VLOOKUP('Données projet'!$B$10,Paramètres!$A$1:$I$89,3,0)*0.475*44/12</f>
        <v>1.3561469098810903</v>
      </c>
      <c r="AW185" s="21">
        <f>EXP(-LN(2)/2)*AW184+(1-EXP(-LN(2)/2))/(LN(2)/2)*AQ185*AT185*VLOOKUP('Données projet'!$B$10,Paramètres!$A$1:$I$89,3,0)*0.475*44/12</f>
        <v>3.2873277250251276E-25</v>
      </c>
      <c r="AX185" s="21">
        <f t="shared" si="166"/>
        <v>8.1921375375758032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739.99999999999966</v>
      </c>
      <c r="BE185" s="13">
        <f>BD185*VLOOKUP('Données projet'!$B$11,Paramètres!$A$1:$I$89,3,0)*VLOOKUP('Données projet'!$B$11,Paramètres!$A$1:$I$89,5,0)</f>
        <v>413.65999999999985</v>
      </c>
      <c r="BF185" s="13">
        <f t="shared" si="167"/>
        <v>94.540585122244352</v>
      </c>
      <c r="BG185" s="20">
        <f t="shared" si="168"/>
        <v>885.11601908790863</v>
      </c>
      <c r="BH185" s="59">
        <f t="shared" si="116"/>
        <v>1178.4493524212419</v>
      </c>
      <c r="BI185" s="59">
        <f ca="1">AVERAGE(OFFSET($BH$3,0,0,'Données projet'!$E$11+1,1))-AVERAGE(OFFSET($H$3,0,0,'Données projet'!$E$11+1,1))</f>
        <v>490.96084572840579</v>
      </c>
      <c r="BJ185" s="59">
        <f t="shared" si="146"/>
        <v>597.91658789908263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11.024239406920969</v>
      </c>
      <c r="BQ185" s="21">
        <f>EXP(-LN(2)/25)*BQ184+(1-EXP(-LN(2)/25))/(LN(2)/25)*Calculateur!BL185*Calculateur!BN185*VLOOKUP('Données projet'!$B$11,Paramètres!$A$1:$I$89,3,0)*0.475*44/12</f>
        <v>0.85413711855888641</v>
      </c>
      <c r="BR185" s="21">
        <f>EXP(-LN(2)/2)*BR184+(1-EXP(-LN(2)/2))/(LN(2)/2)*BL185*BO185*VLOOKUP('Données projet'!$B$11,Paramètres!$A$1:$I$89,3,0)*0.475*44/12</f>
        <v>1.1256053636243452E-23</v>
      </c>
      <c r="BS185" s="22">
        <f t="shared" si="169"/>
        <v>11.878376525479856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1062.9999999999995</v>
      </c>
      <c r="BZ185" s="13">
        <f>BY185*VLOOKUP('Données projet'!$B$12,Paramètres!$A$1:$I$89,3,0)*VLOOKUP('Données projet'!$B$12,Paramètres!$A$1:$I$89,5,0)</f>
        <v>483.66499999999979</v>
      </c>
      <c r="CA185" s="13">
        <f t="shared" si="170"/>
        <v>108.54647574863124</v>
      </c>
      <c r="CB185" s="20">
        <f t="shared" si="171"/>
        <v>1031.4349869288658</v>
      </c>
      <c r="CC185" s="59">
        <f t="shared" si="119"/>
        <v>1324.768320262199</v>
      </c>
      <c r="CD185" s="59">
        <f ca="1">AVERAGE(OFFSET($CC$3,0,0,'Données projet'!$E$12+1,1))-AVERAGE(OFFSET($H$3,0,0,'Données projet'!$E$12+1,1))</f>
        <v>516.24288578650703</v>
      </c>
      <c r="CE185" s="59">
        <f t="shared" si="148"/>
        <v>423.99471649102406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15.959818474713893</v>
      </c>
      <c r="CL185" s="21">
        <f>EXP(-LN(2)/25)*CL184+(1-EXP(-LN(2)/25))/(LN(2)/25)*Calculateur!CG185*Calculateur!CI185*VLOOKUP('Données projet'!$B$12,Paramètres!$A$1:$I$89,3,0)*0.475*44/12</f>
        <v>1.2590579126982875</v>
      </c>
      <c r="CM185" s="21">
        <f>EXP(-LN(2)/2)*CM184+(1-EXP(-LN(2)/2))/(LN(2)/2)*CG185*CJ185*VLOOKUP('Données projet'!$B$12,Paramètres!$A$1:$I$89,3,0)*0.475*44/12</f>
        <v>1.883268759772537E-25</v>
      </c>
      <c r="CN185" s="22">
        <f t="shared" si="172"/>
        <v>17.21887638741218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856.99999999999955</v>
      </c>
      <c r="CU185" s="17">
        <f>CT185*VLOOKUP('Données projet'!$B$13,Paramètres!$A$1:$I$89,3,0)*VLOOKUP('Données projet'!$B$13,Paramètres!$A$1:$I$89,5,0)</f>
        <v>389.93499999999977</v>
      </c>
      <c r="CV185" s="13">
        <f t="shared" si="173"/>
        <v>89.733124312965614</v>
      </c>
      <c r="CW185" s="20">
        <f t="shared" si="174"/>
        <v>835.42198317841473</v>
      </c>
      <c r="CX185" s="59">
        <f t="shared" si="122"/>
        <v>1128.7553165117481</v>
      </c>
      <c r="CY185" s="59">
        <f ca="1">AVERAGE(OFFSET($CX$3,0,0,'Données projet'!$E$13+1,1))-AVERAGE(OFFSET($H$3,0,0,'Données projet'!$E$13+1,1))</f>
        <v>404.52284278475219</v>
      </c>
      <c r="CZ185" s="59">
        <f t="shared" si="150"/>
        <v>325.2594475455378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12.723877214600677</v>
      </c>
      <c r="DG185" s="21">
        <f>EXP(-LN(2)/25)*DG184+(1-EXP(-LN(2)/25))/(LN(2)/25)*Calculateur!DB185*Calculateur!DD185*VLOOKUP('Données projet'!$B$13,Paramètres!$A$1:$I$89,3,0)*0.475*44/12</f>
        <v>0.70402306594875386</v>
      </c>
      <c r="DH185" s="21">
        <f>EXP(-LN(2)/2)*DH184+(1-EXP(-LN(2)/2))/(LN(2)/2)*DB185*DE185*VLOOKUP('Données projet'!$B$13,Paramètres!$A$1:$I$89,3,0)*0.475*44/12</f>
        <v>1.2570984726253501E-23</v>
      </c>
      <c r="DI185" s="22">
        <f t="shared" si="175"/>
        <v>13.42790028054943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266.99999999999983</v>
      </c>
      <c r="DP185" s="17">
        <f>DO185*VLOOKUP('Données projet'!$B$14,Paramètres!$A$1:$I$89,3,0)*VLOOKUP('Données projet'!$B$14,Paramètres!$A$1:$I$89,5,0)</f>
        <v>287.39879999999982</v>
      </c>
      <c r="DQ185" s="13">
        <f t="shared" si="176"/>
        <v>68.528206713592894</v>
      </c>
      <c r="DR185" s="20">
        <f t="shared" si="177"/>
        <v>619.90620335950723</v>
      </c>
      <c r="DS185" s="59">
        <f t="shared" si="125"/>
        <v>913.2395366928406</v>
      </c>
      <c r="DT185" s="59">
        <f ca="1">AVERAGE(OFFSET($DS$3,0,0,'Données projet'!$E$14+1,1))-AVERAGE(OFFSET($H$3,0,0,'Données projet'!$E$14+1,1))</f>
        <v>317.76403063971492</v>
      </c>
      <c r="DU185" s="59">
        <f t="shared" si="152"/>
        <v>310.10458233575025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6.3174450539910376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6.3174450539910376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735.00000000000011</v>
      </c>
      <c r="EK185" s="17">
        <f>EJ185*VLOOKUP('Données projet'!$B$15,Paramètres!$A$1:$I$89,3,0)*VLOOKUP('Données projet'!$B$15,Paramètres!$A$1:$I$89,5,0)</f>
        <v>343.98</v>
      </c>
      <c r="EL185" s="13">
        <f t="shared" si="179"/>
        <v>80.321681832084693</v>
      </c>
      <c r="EM185" s="20">
        <f t="shared" si="180"/>
        <v>738.9920958575475</v>
      </c>
      <c r="EN185" s="59">
        <f t="shared" si="128"/>
        <v>1032.3254291908809</v>
      </c>
      <c r="EO185" s="59">
        <f ca="1">AVERAGE(OFFSET($EN$3,0,0,'Données projet'!$E$15+1,1))-AVERAGE(OFFSET($H$3,0,0,'Données projet'!$E$15+1,1))</f>
        <v>342.49944586217674</v>
      </c>
      <c r="EP185" s="59">
        <f t="shared" si="154"/>
        <v>282.29766600872563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15.645386442605076</v>
      </c>
      <c r="EW185" s="21">
        <f>EXP(-LN(2)/25)*EW184+(1-EXP(-LN(2)/25))/(LN(2)/25)*Calculateur!ER185*Calculateur!ET185*VLOOKUP('Données projet'!$B$15,Paramètres!$A$1:$I$89,3,0)*0.475*44/12</f>
        <v>0.59247655420102807</v>
      </c>
      <c r="EX185" s="21">
        <f>EXP(-LN(2)/2)*EX184+(1-EXP(-LN(2)/2))/(LN(2)/2)*ER185*EU185*VLOOKUP('Données projet'!$B$15,Paramètres!$A$1:$I$89,3,0)*0.475*44/12</f>
        <v>1.0957759083417101E-24</v>
      </c>
      <c r="EY185" s="22">
        <f t="shared" si="181"/>
        <v>16.237862996806104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670.99999999999977</v>
      </c>
      <c r="FF185" s="17">
        <f>FE185*VLOOKUP('Données projet'!$B$16,Paramètres!$A$1:$I$89,3,0)*VLOOKUP('Données projet'!$B$16,Paramètres!$A$1:$I$89,5,0)</f>
        <v>314.02799999999991</v>
      </c>
      <c r="FG185" s="13">
        <f t="shared" si="182"/>
        <v>74.109403804428752</v>
      </c>
      <c r="FH185" s="20">
        <f t="shared" si="183"/>
        <v>676.00597829271317</v>
      </c>
      <c r="FI185" s="59">
        <f t="shared" si="131"/>
        <v>969.33931162604654</v>
      </c>
      <c r="FJ185" s="59">
        <f ca="1">AVERAGE(OFFSET($FI$3,0,0,'Données projet'!$E$16+1,1))-AVERAGE(OFFSET($H$3,0,0,'Données projet'!$E$16+1,1))</f>
        <v>304.29617570272939</v>
      </c>
      <c r="FK185" s="59">
        <f t="shared" si="156"/>
        <v>246.20695736161576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13.167391490606983</v>
      </c>
      <c r="FR185" s="21">
        <f>EXP(-LN(2)/25)*FR184+(1-EXP(-LN(2)/25))/(LN(2)/25)*Calculateur!FM185*Calculateur!FO185*VLOOKUP('Données projet'!$B$16,Paramètres!$A$1:$I$89,3,0)*0.475*44/12</f>
        <v>0.60495719394225267</v>
      </c>
      <c r="FS185" s="21">
        <f>EXP(-LN(2)/2)*FS184+(1-EXP(-LN(2)/2))/(LN(2)/2)*FM185*FP185*VLOOKUP('Données projet'!$B$16,Paramètres!$A$1:$I$89,3,0)*0.475*44/12</f>
        <v>5.2068614670191655E-23</v>
      </c>
      <c r="FT185" s="22">
        <f t="shared" si="184"/>
        <v>13.772348684549236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543.00000000000011</v>
      </c>
      <c r="GA185" s="17">
        <f>FZ185*VLOOKUP('Données projet'!$B$17,Paramètres!$A$1:$I$89,3,0)*VLOOKUP('Données projet'!$B$17,Paramètres!$A$1:$I$89,5,0)</f>
        <v>324.71400000000011</v>
      </c>
      <c r="GB185" s="13">
        <f t="shared" si="185"/>
        <v>76.333356682914101</v>
      </c>
      <c r="GC185" s="20">
        <f t="shared" si="186"/>
        <v>698.49081288940886</v>
      </c>
      <c r="GD185" s="59">
        <f t="shared" si="134"/>
        <v>991.82414622274223</v>
      </c>
      <c r="GE185" s="59">
        <f ca="1">AVERAGE(OFFSET($GD$3,0,0,'Données projet'!$E$17+1,1))-AVERAGE(OFFSET($H$3,0,0,'Données projet'!$E$17+1,1))</f>
        <v>333.16166938019586</v>
      </c>
      <c r="GF185" s="59">
        <f t="shared" si="158"/>
        <v>286.07945871455388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10.726473758677534</v>
      </c>
      <c r="GM185" s="21">
        <f>EXP(-LN(2)/25)*GM184+(1-EXP(-LN(2)/25))/(LN(2)/25)*Calculateur!GH185*Calculateur!GJ185*VLOOKUP('Données projet'!$B$17,Paramètres!$A$1:$I$89,3,0)*0.475*44/12</f>
        <v>0.48176123851699865</v>
      </c>
      <c r="GN185" s="21">
        <f>EXP(-LN(2)/2)*GN184+(1-EXP(-LN(2)/2))/(LN(2)/2)*GH185*GK185*VLOOKUP('Données projet'!$B$17,Paramètres!$A$1:$I$89,3,0)*0.475*44/12</f>
        <v>1.1761328082867691E-23</v>
      </c>
      <c r="GO185" s="21">
        <f t="shared" si="187"/>
        <v>11.208234997194532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477.9999999999996</v>
      </c>
      <c r="GV185" s="17">
        <f>GU185*VLOOKUP('Données projet'!$B$18,Paramètres!$A$1:$I$89,3,0)*VLOOKUP('Données projet'!$B$18,Paramètres!$A$1:$I$89,5,0)</f>
        <v>285.84399999999977</v>
      </c>
      <c r="GW185" s="13">
        <f t="shared" si="188"/>
        <v>68.200525419065656</v>
      </c>
      <c r="GX185" s="20">
        <f t="shared" si="189"/>
        <v>616.62754843820551</v>
      </c>
      <c r="GY185" s="59">
        <f t="shared" si="137"/>
        <v>909.96088177153888</v>
      </c>
      <c r="GZ185" s="59">
        <f ca="1">AVERAGE(OFFSET($GY$3,0,0,'Données projet'!$E$18+1,1))-AVERAGE(OFFSET($H$3,0,0,'Données projet'!$E$18+1,1))</f>
        <v>288.41846134875794</v>
      </c>
      <c r="HA185" s="59">
        <f t="shared" si="160"/>
        <v>248.93951719818972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9.5262855617190052</v>
      </c>
      <c r="HH185" s="21">
        <f>EXP(-LN(2)/25)*HH184+(1-EXP(-LN(2)/25))/(LN(2)/25)*Calculateur!HC185*Calculateur!HE185*VLOOKUP('Données projet'!$B$18,Paramètres!$A$1:$I$89,3,0)*0.475*44/12</f>
        <v>0.412938204443141</v>
      </c>
      <c r="HI185" s="21">
        <f>EXP(-LN(2)/2)*HI184+(1-EXP(-LN(2)/2))/(LN(2)/2)*HC185*HF185*VLOOKUP('Données projet'!$B$18,Paramètres!$A$1:$I$89,3,0)*0.475*44/12</f>
        <v>6.4407272834752367E-24</v>
      </c>
      <c r="HJ185" s="22">
        <f t="shared" si="190"/>
        <v>9.9392237661621454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267</v>
      </c>
      <c r="O186" s="13">
        <f>N186*VLOOKUP('Données projet'!$B$9,Paramètres!$A$1:$I$89,3,0)*VLOOKUP('Données projet'!$B$9,Paramètres!$A$1:$I$89,5,0)</f>
        <v>241.58159999999998</v>
      </c>
      <c r="P186" s="13">
        <f t="shared" si="141"/>
        <v>58.779689232021951</v>
      </c>
      <c r="Q186" s="20">
        <f t="shared" si="162"/>
        <v>523.12924541243819</v>
      </c>
      <c r="R186" s="59">
        <f t="shared" si="109"/>
        <v>816.46257874577145</v>
      </c>
      <c r="S186" s="59">
        <f ca="1">AVERAGE(OFFSET($R$3,0,0,'Données projet'!$E$9+1,1))-AVERAGE(OFFSET($H$3,0,0,'Données projet'!$E$9+1,1))</f>
        <v>269.64423257646359</v>
      </c>
      <c r="T186" s="59">
        <f t="shared" si="142"/>
        <v>161.0819079811821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19.660098549388184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19.660098549388184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401</v>
      </c>
      <c r="AJ186" s="13">
        <f>AI186*VLOOKUP('Données projet'!$B$10,Paramètres!$A$1:$I$89,3,0)*VLOOKUP('Données projet'!$B$10,Paramètres!$A$1:$I$89,5,0)</f>
        <v>250.22399999999999</v>
      </c>
      <c r="AK186" s="13">
        <f t="shared" si="164"/>
        <v>60.633904580527918</v>
      </c>
      <c r="AL186" s="20">
        <f t="shared" si="165"/>
        <v>541.41085047775289</v>
      </c>
      <c r="AM186" s="59">
        <f t="shared" si="113"/>
        <v>834.74418381108626</v>
      </c>
      <c r="AN186" s="59">
        <f ca="1">AVERAGE(OFFSET($AM$3,0,0,'Données projet'!$E$10+1,1))-AVERAGE(OFFSET($H$3,0,0,'Données projet'!$E$10+1,1))</f>
        <v>269.77739619445515</v>
      </c>
      <c r="AO186" s="59">
        <f t="shared" si="144"/>
        <v>347.56964743629885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6.7019410210281931</v>
      </c>
      <c r="AV186" s="21">
        <f>EXP(-LN(2)/25)*AV185+(1-EXP(-LN(2)/25))/(LN(2)/25)*Calculateur!AQ186*Calculateur!AS186*VLOOKUP('Données projet'!$B$10,Paramètres!$A$1:$I$89,3,0)*0.475*44/12</f>
        <v>1.3190630013137254</v>
      </c>
      <c r="AW186" s="21">
        <f>EXP(-LN(2)/2)*AW185+(1-EXP(-LN(2)/2))/(LN(2)/2)*AQ186*AT186*VLOOKUP('Données projet'!$B$10,Paramètres!$A$1:$I$89,3,0)*0.475*44/12</f>
        <v>2.3244917263478139E-25</v>
      </c>
      <c r="AX186" s="21">
        <f t="shared" si="166"/>
        <v>8.0210040223419181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739.99999999999966</v>
      </c>
      <c r="BE186" s="13">
        <f>BD186*VLOOKUP('Données projet'!$B$11,Paramètres!$A$1:$I$89,3,0)*VLOOKUP('Données projet'!$B$11,Paramètres!$A$1:$I$89,5,0)</f>
        <v>413.65999999999985</v>
      </c>
      <c r="BF186" s="13">
        <f t="shared" si="167"/>
        <v>94.540585122244352</v>
      </c>
      <c r="BG186" s="20">
        <f t="shared" si="168"/>
        <v>885.11601908790863</v>
      </c>
      <c r="BH186" s="59">
        <f t="shared" si="116"/>
        <v>1178.4493524212419</v>
      </c>
      <c r="BI186" s="59">
        <f ca="1">AVERAGE(OFFSET($BH$3,0,0,'Données projet'!$E$11+1,1))-AVERAGE(OFFSET($H$3,0,0,'Données projet'!$E$11+1,1))</f>
        <v>490.96084572840579</v>
      </c>
      <c r="BJ186" s="59">
        <f t="shared" si="146"/>
        <v>597.91658789908263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10.808060796273336</v>
      </c>
      <c r="BQ186" s="21">
        <f>EXP(-LN(2)/25)*BQ185+(1-EXP(-LN(2)/25))/(LN(2)/25)*Calculateur!BL186*Calculateur!BN186*VLOOKUP('Données projet'!$B$11,Paramètres!$A$1:$I$89,3,0)*0.475*44/12</f>
        <v>0.83078069413477473</v>
      </c>
      <c r="BR186" s="21">
        <f>EXP(-LN(2)/2)*BR185+(1-EXP(-LN(2)/2))/(LN(2)/2)*BL186*BO186*VLOOKUP('Données projet'!$B$11,Paramètres!$A$1:$I$89,3,0)*0.475*44/12</f>
        <v>7.9592318555872412E-24</v>
      </c>
      <c r="BS186" s="22">
        <f t="shared" si="169"/>
        <v>11.638841490408112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1062.9999999999995</v>
      </c>
      <c r="BZ186" s="13">
        <f>BY186*VLOOKUP('Données projet'!$B$12,Paramètres!$A$1:$I$89,3,0)*VLOOKUP('Données projet'!$B$12,Paramètres!$A$1:$I$89,5,0)</f>
        <v>483.66499999999979</v>
      </c>
      <c r="CA186" s="13">
        <f t="shared" si="170"/>
        <v>108.54647574863124</v>
      </c>
      <c r="CB186" s="20">
        <f t="shared" si="171"/>
        <v>1031.4349869288658</v>
      </c>
      <c r="CC186" s="59">
        <f t="shared" si="119"/>
        <v>1324.768320262199</v>
      </c>
      <c r="CD186" s="59">
        <f ca="1">AVERAGE(OFFSET($CC$3,0,0,'Données projet'!$E$12+1,1))-AVERAGE(OFFSET($H$3,0,0,'Données projet'!$E$12+1,1))</f>
        <v>516.24288578650703</v>
      </c>
      <c r="CE186" s="59">
        <f t="shared" si="148"/>
        <v>423.99471649102406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15.646856168952819</v>
      </c>
      <c r="CL186" s="21">
        <f>EXP(-LN(2)/25)*CL185+(1-EXP(-LN(2)/25))/(LN(2)/25)*Calculateur!CG186*Calculateur!CI186*VLOOKUP('Données projet'!$B$12,Paramètres!$A$1:$I$89,3,0)*0.475*44/12</f>
        <v>1.2246289078645749</v>
      </c>
      <c r="CM186" s="21">
        <f>EXP(-LN(2)/2)*CM185+(1-EXP(-LN(2)/2))/(LN(2)/2)*CG186*CJ186*VLOOKUP('Données projet'!$B$12,Paramètres!$A$1:$I$89,3,0)*0.475*44/12</f>
        <v>1.33167211083194E-25</v>
      </c>
      <c r="CN186" s="22">
        <f t="shared" si="172"/>
        <v>16.871485076817393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856.99999999999955</v>
      </c>
      <c r="CU186" s="17">
        <f>CT186*VLOOKUP('Données projet'!$B$13,Paramètres!$A$1:$I$89,3,0)*VLOOKUP('Données projet'!$B$13,Paramètres!$A$1:$I$89,5,0)</f>
        <v>389.93499999999977</v>
      </c>
      <c r="CV186" s="13">
        <f t="shared" si="173"/>
        <v>89.733124312965614</v>
      </c>
      <c r="CW186" s="20">
        <f t="shared" si="174"/>
        <v>835.42198317841473</v>
      </c>
      <c r="CX186" s="59">
        <f t="shared" si="122"/>
        <v>1128.7553165117481</v>
      </c>
      <c r="CY186" s="59">
        <f ca="1">AVERAGE(OFFSET($CX$3,0,0,'Données projet'!$E$13+1,1))-AVERAGE(OFFSET($H$3,0,0,'Données projet'!$E$13+1,1))</f>
        <v>404.52284278475219</v>
      </c>
      <c r="CZ186" s="59">
        <f t="shared" si="150"/>
        <v>325.2594475455378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12.474369743221143</v>
      </c>
      <c r="DG186" s="21">
        <f>EXP(-LN(2)/25)*DG185+(1-EXP(-LN(2)/25))/(LN(2)/25)*Calculateur!DB186*Calculateur!DD186*VLOOKUP('Données projet'!$B$13,Paramètres!$A$1:$I$89,3,0)*0.475*44/12</f>
        <v>0.68477151818742121</v>
      </c>
      <c r="DH186" s="21">
        <f>EXP(-LN(2)/2)*DH185+(1-EXP(-LN(2)/2))/(LN(2)/2)*DB186*DE186*VLOOKUP('Données projet'!$B$13,Paramètres!$A$1:$I$89,3,0)*0.475*44/12</f>
        <v>8.8890285461263653E-24</v>
      </c>
      <c r="DI186" s="22">
        <f t="shared" si="175"/>
        <v>13.159141261408564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266.99999999999983</v>
      </c>
      <c r="DP186" s="17">
        <f>DO186*VLOOKUP('Données projet'!$B$14,Paramètres!$A$1:$I$89,3,0)*VLOOKUP('Données projet'!$B$14,Paramètres!$A$1:$I$89,5,0)</f>
        <v>287.39879999999982</v>
      </c>
      <c r="DQ186" s="13">
        <f t="shared" si="176"/>
        <v>68.528206713592894</v>
      </c>
      <c r="DR186" s="20">
        <f t="shared" si="177"/>
        <v>619.90620335950723</v>
      </c>
      <c r="DS186" s="59">
        <f t="shared" si="125"/>
        <v>913.2395366928406</v>
      </c>
      <c r="DT186" s="59">
        <f ca="1">AVERAGE(OFFSET($DS$3,0,0,'Données projet'!$E$14+1,1))-AVERAGE(OFFSET($H$3,0,0,'Données projet'!$E$14+1,1))</f>
        <v>317.76403063971492</v>
      </c>
      <c r="DU186" s="59">
        <f t="shared" si="152"/>
        <v>310.10458233575025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6.1935638097432788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6.1935638097432788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735.00000000000011</v>
      </c>
      <c r="EK186" s="17">
        <f>EJ186*VLOOKUP('Données projet'!$B$15,Paramètres!$A$1:$I$89,3,0)*VLOOKUP('Données projet'!$B$15,Paramètres!$A$1:$I$89,5,0)</f>
        <v>343.98</v>
      </c>
      <c r="EL186" s="13">
        <f t="shared" si="179"/>
        <v>80.321681832084693</v>
      </c>
      <c r="EM186" s="20">
        <f t="shared" si="180"/>
        <v>738.9920958575475</v>
      </c>
      <c r="EN186" s="59">
        <f t="shared" si="128"/>
        <v>1032.3254291908809</v>
      </c>
      <c r="EO186" s="59">
        <f ca="1">AVERAGE(OFFSET($EN$3,0,0,'Données projet'!$E$15+1,1))-AVERAGE(OFFSET($H$3,0,0,'Données projet'!$E$15+1,1))</f>
        <v>342.49944586217674</v>
      </c>
      <c r="EP186" s="59">
        <f t="shared" si="154"/>
        <v>282.29766600872563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15.338589957209054</v>
      </c>
      <c r="EW186" s="21">
        <f>EXP(-LN(2)/25)*EW185+(1-EXP(-LN(2)/25))/(LN(2)/25)*Calculateur!ER186*Calculateur!ET186*VLOOKUP('Données projet'!$B$15,Paramètres!$A$1:$I$89,3,0)*0.475*44/12</f>
        <v>0.57627525166941307</v>
      </c>
      <c r="EX186" s="21">
        <f>EXP(-LN(2)/2)*EX185+(1-EXP(-LN(2)/2))/(LN(2)/2)*ER186*EU186*VLOOKUP('Données projet'!$B$15,Paramètres!$A$1:$I$89,3,0)*0.475*44/12</f>
        <v>7.7483057544927198E-25</v>
      </c>
      <c r="EY186" s="22">
        <f t="shared" si="181"/>
        <v>15.914865208878467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670.99999999999977</v>
      </c>
      <c r="FF186" s="17">
        <f>FE186*VLOOKUP('Données projet'!$B$16,Paramètres!$A$1:$I$89,3,0)*VLOOKUP('Données projet'!$B$16,Paramètres!$A$1:$I$89,5,0)</f>
        <v>314.02799999999991</v>
      </c>
      <c r="FG186" s="13">
        <f t="shared" si="182"/>
        <v>74.109403804428752</v>
      </c>
      <c r="FH186" s="20">
        <f t="shared" si="183"/>
        <v>676.00597829271317</v>
      </c>
      <c r="FI186" s="59">
        <f t="shared" si="131"/>
        <v>969.33931162604654</v>
      </c>
      <c r="FJ186" s="59">
        <f ca="1">AVERAGE(OFFSET($FI$3,0,0,'Données projet'!$E$16+1,1))-AVERAGE(OFFSET($H$3,0,0,'Données projet'!$E$16+1,1))</f>
        <v>304.29617570272939</v>
      </c>
      <c r="FK186" s="59">
        <f t="shared" si="156"/>
        <v>246.20695736161576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12.909186974791963</v>
      </c>
      <c r="FR186" s="21">
        <f>EXP(-LN(2)/25)*FR185+(1-EXP(-LN(2)/25))/(LN(2)/25)*Calculateur!FM186*Calculateur!FO186*VLOOKUP('Données projet'!$B$16,Paramètres!$A$1:$I$89,3,0)*0.475*44/12</f>
        <v>0.58841460766058562</v>
      </c>
      <c r="FS186" s="21">
        <f>EXP(-LN(2)/2)*FS185+(1-EXP(-LN(2)/2))/(LN(2)/2)*FM186*FP186*VLOOKUP('Données projet'!$B$16,Paramètres!$A$1:$I$89,3,0)*0.475*44/12</f>
        <v>3.6818070520281873E-23</v>
      </c>
      <c r="FT186" s="22">
        <f t="shared" si="184"/>
        <v>13.497601582452548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543.00000000000011</v>
      </c>
      <c r="GA186" s="17">
        <f>FZ186*VLOOKUP('Données projet'!$B$17,Paramètres!$A$1:$I$89,3,0)*VLOOKUP('Données projet'!$B$17,Paramètres!$A$1:$I$89,5,0)</f>
        <v>324.71400000000011</v>
      </c>
      <c r="GB186" s="13">
        <f t="shared" si="185"/>
        <v>76.333356682914101</v>
      </c>
      <c r="GC186" s="20">
        <f t="shared" si="186"/>
        <v>698.49081288940886</v>
      </c>
      <c r="GD186" s="59">
        <f t="shared" si="134"/>
        <v>991.82414622274223</v>
      </c>
      <c r="GE186" s="59">
        <f ca="1">AVERAGE(OFFSET($GD$3,0,0,'Données projet'!$E$17+1,1))-AVERAGE(OFFSET($H$3,0,0,'Données projet'!$E$17+1,1))</f>
        <v>333.16166938019586</v>
      </c>
      <c r="GF186" s="59">
        <f t="shared" si="158"/>
        <v>286.07945871455388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10.516134150772842</v>
      </c>
      <c r="GM186" s="21">
        <f>EXP(-LN(2)/25)*GM185+(1-EXP(-LN(2)/25))/(LN(2)/25)*Calculateur!GH186*Calculateur!GJ186*VLOOKUP('Données projet'!$B$17,Paramètres!$A$1:$I$89,3,0)*0.475*44/12</f>
        <v>0.46858745211502889</v>
      </c>
      <c r="GN186" s="21">
        <f>EXP(-LN(2)/2)*GN185+(1-EXP(-LN(2)/2))/(LN(2)/2)*GH186*GK186*VLOOKUP('Données projet'!$B$17,Paramètres!$A$1:$I$89,3,0)*0.475*44/12</f>
        <v>8.316514843155521E-24</v>
      </c>
      <c r="GO186" s="21">
        <f t="shared" si="187"/>
        <v>10.984721602887872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477.9999999999996</v>
      </c>
      <c r="GV186" s="17">
        <f>GU186*VLOOKUP('Données projet'!$B$18,Paramètres!$A$1:$I$89,3,0)*VLOOKUP('Données projet'!$B$18,Paramètres!$A$1:$I$89,5,0)</f>
        <v>285.84399999999977</v>
      </c>
      <c r="GW186" s="13">
        <f t="shared" si="188"/>
        <v>68.200525419065656</v>
      </c>
      <c r="GX186" s="20">
        <f t="shared" si="189"/>
        <v>616.62754843820551</v>
      </c>
      <c r="GY186" s="59">
        <f t="shared" si="137"/>
        <v>909.96088177153888</v>
      </c>
      <c r="GZ186" s="59">
        <f ca="1">AVERAGE(OFFSET($GY$3,0,0,'Données projet'!$E$18+1,1))-AVERAGE(OFFSET($H$3,0,0,'Données projet'!$E$18+1,1))</f>
        <v>288.41846134875794</v>
      </c>
      <c r="HA186" s="59">
        <f t="shared" si="160"/>
        <v>248.93951719818972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9.3394809123141531</v>
      </c>
      <c r="HH186" s="21">
        <f>EXP(-LN(2)/25)*HH185+(1-EXP(-LN(2)/25))/(LN(2)/25)*Calculateur!HC186*Calculateur!HE186*VLOOKUP('Données projet'!$B$18,Paramètres!$A$1:$I$89,3,0)*0.475*44/12</f>
        <v>0.40164638752716691</v>
      </c>
      <c r="HI186" s="21">
        <f>EXP(-LN(2)/2)*HI185+(1-EXP(-LN(2)/2))/(LN(2)/2)*HC186*HF186*VLOOKUP('Données projet'!$B$18,Paramètres!$A$1:$I$89,3,0)*0.475*44/12</f>
        <v>4.5542819379185508E-24</v>
      </c>
      <c r="HJ186" s="22">
        <f t="shared" si="190"/>
        <v>9.7411272998413203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267</v>
      </c>
      <c r="O187" s="13">
        <f>N187*VLOOKUP('Données projet'!$B$9,Paramètres!$A$1:$I$89,3,0)*VLOOKUP('Données projet'!$B$9,Paramètres!$A$1:$I$89,5,0)</f>
        <v>241.58159999999998</v>
      </c>
      <c r="P187" s="13">
        <f t="shared" si="141"/>
        <v>58.779689232021951</v>
      </c>
      <c r="Q187" s="20">
        <f t="shared" si="162"/>
        <v>523.12924541243819</v>
      </c>
      <c r="R187" s="59">
        <f t="shared" si="109"/>
        <v>816.46257874577145</v>
      </c>
      <c r="S187" s="59">
        <f ca="1">AVERAGE(OFFSET($R$3,0,0,'Données projet'!$E$9+1,1))-AVERAGE(OFFSET($H$3,0,0,'Données projet'!$E$9+1,1))</f>
        <v>269.64423257646359</v>
      </c>
      <c r="T187" s="59">
        <f t="shared" si="142"/>
        <v>161.0819079811821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19.274576008310738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19.274576008310738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401</v>
      </c>
      <c r="AJ187" s="13">
        <f>AI187*VLOOKUP('Données projet'!$B$10,Paramètres!$A$1:$I$89,3,0)*VLOOKUP('Données projet'!$B$10,Paramètres!$A$1:$I$89,5,0)</f>
        <v>250.22399999999999</v>
      </c>
      <c r="AK187" s="13">
        <f t="shared" si="164"/>
        <v>60.633904580527918</v>
      </c>
      <c r="AL187" s="20">
        <f t="shared" si="165"/>
        <v>541.41085047775289</v>
      </c>
      <c r="AM187" s="59">
        <f t="shared" si="113"/>
        <v>834.74418381108626</v>
      </c>
      <c r="AN187" s="59">
        <f ca="1">AVERAGE(OFFSET($AM$3,0,0,'Données projet'!$E$10+1,1))-AVERAGE(OFFSET($H$3,0,0,'Données projet'!$E$10+1,1))</f>
        <v>269.77739619445515</v>
      </c>
      <c r="AO187" s="59">
        <f t="shared" si="144"/>
        <v>347.56964743629885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6.5705200453862185</v>
      </c>
      <c r="AV187" s="21">
        <f>EXP(-LN(2)/25)*AV186+(1-EXP(-LN(2)/25))/(LN(2)/25)*Calculateur!AQ187*Calculateur!AS187*VLOOKUP('Données projet'!$B$10,Paramètres!$A$1:$I$89,3,0)*0.475*44/12</f>
        <v>1.2829931541762931</v>
      </c>
      <c r="AW187" s="21">
        <f>EXP(-LN(2)/2)*AW186+(1-EXP(-LN(2)/2))/(LN(2)/2)*AQ187*AT187*VLOOKUP('Données projet'!$B$10,Paramètres!$A$1:$I$89,3,0)*0.475*44/12</f>
        <v>1.6436638625125638E-25</v>
      </c>
      <c r="AX187" s="21">
        <f t="shared" si="166"/>
        <v>7.8535131995625118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739.99999999999966</v>
      </c>
      <c r="BE187" s="13">
        <f>BD187*VLOOKUP('Données projet'!$B$11,Paramètres!$A$1:$I$89,3,0)*VLOOKUP('Données projet'!$B$11,Paramètres!$A$1:$I$89,5,0)</f>
        <v>413.65999999999985</v>
      </c>
      <c r="BF187" s="13">
        <f t="shared" si="167"/>
        <v>94.540585122244352</v>
      </c>
      <c r="BG187" s="20">
        <f t="shared" si="168"/>
        <v>885.11601908790863</v>
      </c>
      <c r="BH187" s="59">
        <f t="shared" si="116"/>
        <v>1178.4493524212419</v>
      </c>
      <c r="BI187" s="59">
        <f ca="1">AVERAGE(OFFSET($BH$3,0,0,'Données projet'!$E$11+1,1))-AVERAGE(OFFSET($H$3,0,0,'Données projet'!$E$11+1,1))</f>
        <v>490.96084572840579</v>
      </c>
      <c r="BJ187" s="59">
        <f t="shared" si="146"/>
        <v>597.91658789908263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10.59612131632457</v>
      </c>
      <c r="BQ187" s="21">
        <f>EXP(-LN(2)/25)*BQ186+(1-EXP(-LN(2)/25))/(LN(2)/25)*Calculateur!BL187*Calculateur!BN187*VLOOKUP('Données projet'!$B$11,Paramètres!$A$1:$I$89,3,0)*0.475*44/12</f>
        <v>0.80806295236480141</v>
      </c>
      <c r="BR187" s="21">
        <f>EXP(-LN(2)/2)*BR186+(1-EXP(-LN(2)/2))/(LN(2)/2)*BL187*BO187*VLOOKUP('Données projet'!$B$11,Paramètres!$A$1:$I$89,3,0)*0.475*44/12</f>
        <v>5.6280268181217261E-24</v>
      </c>
      <c r="BS187" s="22">
        <f t="shared" si="169"/>
        <v>11.404184268689372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1062.9999999999995</v>
      </c>
      <c r="BZ187" s="13">
        <f>BY187*VLOOKUP('Données projet'!$B$12,Paramètres!$A$1:$I$89,3,0)*VLOOKUP('Données projet'!$B$12,Paramètres!$A$1:$I$89,5,0)</f>
        <v>483.66499999999979</v>
      </c>
      <c r="CA187" s="13">
        <f t="shared" si="170"/>
        <v>108.54647574863124</v>
      </c>
      <c r="CB187" s="20">
        <f t="shared" si="171"/>
        <v>1031.4349869288658</v>
      </c>
      <c r="CC187" s="59">
        <f t="shared" si="119"/>
        <v>1324.768320262199</v>
      </c>
      <c r="CD187" s="59">
        <f ca="1">AVERAGE(OFFSET($CC$3,0,0,'Données projet'!$E$12+1,1))-AVERAGE(OFFSET($H$3,0,0,'Données projet'!$E$12+1,1))</f>
        <v>516.24288578650703</v>
      </c>
      <c r="CE187" s="59">
        <f t="shared" si="148"/>
        <v>423.99471649102406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15.340030863119562</v>
      </c>
      <c r="CL187" s="21">
        <f>EXP(-LN(2)/25)*CL186+(1-EXP(-LN(2)/25))/(LN(2)/25)*Calculateur!CG187*Calculateur!CI187*VLOOKUP('Données projet'!$B$12,Paramètres!$A$1:$I$89,3,0)*0.475*44/12</f>
        <v>1.1911413659785828</v>
      </c>
      <c r="CM187" s="21">
        <f>EXP(-LN(2)/2)*CM186+(1-EXP(-LN(2)/2))/(LN(2)/2)*CG187*CJ187*VLOOKUP('Données projet'!$B$12,Paramètres!$A$1:$I$89,3,0)*0.475*44/12</f>
        <v>9.4163437988626849E-26</v>
      </c>
      <c r="CN187" s="22">
        <f t="shared" si="172"/>
        <v>16.531172229098146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856.99999999999955</v>
      </c>
      <c r="CU187" s="17">
        <f>CT187*VLOOKUP('Données projet'!$B$13,Paramètres!$A$1:$I$89,3,0)*VLOOKUP('Données projet'!$B$13,Paramètres!$A$1:$I$89,5,0)</f>
        <v>389.93499999999977</v>
      </c>
      <c r="CV187" s="13">
        <f t="shared" si="173"/>
        <v>89.733124312965614</v>
      </c>
      <c r="CW187" s="20">
        <f t="shared" si="174"/>
        <v>835.42198317841473</v>
      </c>
      <c r="CX187" s="59">
        <f t="shared" si="122"/>
        <v>1128.7553165117481</v>
      </c>
      <c r="CY187" s="59">
        <f ca="1">AVERAGE(OFFSET($CX$3,0,0,'Données projet'!$E$13+1,1))-AVERAGE(OFFSET($H$3,0,0,'Données projet'!$E$13+1,1))</f>
        <v>404.52284278475219</v>
      </c>
      <c r="CZ187" s="59">
        <f t="shared" si="150"/>
        <v>325.2594475455378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12.229754961170832</v>
      </c>
      <c r="DG187" s="21">
        <f>EXP(-LN(2)/25)*DG186+(1-EXP(-LN(2)/25))/(LN(2)/25)*Calculateur!DB187*Calculateur!DD187*VLOOKUP('Données projet'!$B$13,Paramètres!$A$1:$I$89,3,0)*0.475*44/12</f>
        <v>0.66604640501201706</v>
      </c>
      <c r="DH187" s="21">
        <f>EXP(-LN(2)/2)*DH186+(1-EXP(-LN(2)/2))/(LN(2)/2)*DB187*DE187*VLOOKUP('Données projet'!$B$13,Paramètres!$A$1:$I$89,3,0)*0.475*44/12</f>
        <v>6.2854923631267505E-24</v>
      </c>
      <c r="DI187" s="22">
        <f t="shared" si="175"/>
        <v>12.895801366182848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266.99999999999983</v>
      </c>
      <c r="DP187" s="17">
        <f>DO187*VLOOKUP('Données projet'!$B$14,Paramètres!$A$1:$I$89,3,0)*VLOOKUP('Données projet'!$B$14,Paramètres!$A$1:$I$89,5,0)</f>
        <v>287.39879999999982</v>
      </c>
      <c r="DQ187" s="13">
        <f t="shared" si="176"/>
        <v>68.528206713592894</v>
      </c>
      <c r="DR187" s="20">
        <f t="shared" si="177"/>
        <v>619.90620335950723</v>
      </c>
      <c r="DS187" s="59">
        <f t="shared" si="125"/>
        <v>913.2395366928406</v>
      </c>
      <c r="DT187" s="59">
        <f ca="1">AVERAGE(OFFSET($DS$3,0,0,'Données projet'!$E$14+1,1))-AVERAGE(OFFSET($H$3,0,0,'Données projet'!$E$14+1,1))</f>
        <v>317.76403063971492</v>
      </c>
      <c r="DU187" s="59">
        <f t="shared" si="152"/>
        <v>310.10458233575025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6.0721118011351205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6.0721118011351205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735.00000000000011</v>
      </c>
      <c r="EK187" s="17">
        <f>EJ187*VLOOKUP('Données projet'!$B$15,Paramètres!$A$1:$I$89,3,0)*VLOOKUP('Données projet'!$B$15,Paramètres!$A$1:$I$89,5,0)</f>
        <v>343.98</v>
      </c>
      <c r="EL187" s="13">
        <f t="shared" si="179"/>
        <v>80.321681832084693</v>
      </c>
      <c r="EM187" s="20">
        <f t="shared" si="180"/>
        <v>738.9920958575475</v>
      </c>
      <c r="EN187" s="59">
        <f t="shared" si="128"/>
        <v>1032.3254291908809</v>
      </c>
      <c r="EO187" s="59">
        <f ca="1">AVERAGE(OFFSET($EN$3,0,0,'Données projet'!$E$15+1,1))-AVERAGE(OFFSET($H$3,0,0,'Données projet'!$E$15+1,1))</f>
        <v>342.49944586217674</v>
      </c>
      <c r="EP187" s="59">
        <f t="shared" si="154"/>
        <v>282.29766600872563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15.037809563764268</v>
      </c>
      <c r="EW187" s="21">
        <f>EXP(-LN(2)/25)*EW186+(1-EXP(-LN(2)/25))/(LN(2)/25)*Calculateur!ER187*Calculateur!ET187*VLOOKUP('Données projet'!$B$15,Paramètres!$A$1:$I$89,3,0)*0.475*44/12</f>
        <v>0.5605169746075146</v>
      </c>
      <c r="EX187" s="21">
        <f>EXP(-LN(2)/2)*EX186+(1-EXP(-LN(2)/2))/(LN(2)/2)*ER187*EU187*VLOOKUP('Données projet'!$B$15,Paramètres!$A$1:$I$89,3,0)*0.475*44/12</f>
        <v>5.4788795417085506E-25</v>
      </c>
      <c r="EY187" s="22">
        <f t="shared" si="181"/>
        <v>15.598326538371783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670.99999999999977</v>
      </c>
      <c r="FF187" s="17">
        <f>FE187*VLOOKUP('Données projet'!$B$16,Paramètres!$A$1:$I$89,3,0)*VLOOKUP('Données projet'!$B$16,Paramètres!$A$1:$I$89,5,0)</f>
        <v>314.02799999999991</v>
      </c>
      <c r="FG187" s="13">
        <f t="shared" si="182"/>
        <v>74.109403804428752</v>
      </c>
      <c r="FH187" s="20">
        <f t="shared" si="183"/>
        <v>676.00597829271317</v>
      </c>
      <c r="FI187" s="59">
        <f t="shared" si="131"/>
        <v>969.33931162604654</v>
      </c>
      <c r="FJ187" s="59">
        <f ca="1">AVERAGE(OFFSET($FI$3,0,0,'Données projet'!$E$16+1,1))-AVERAGE(OFFSET($H$3,0,0,'Données projet'!$E$16+1,1))</f>
        <v>304.29617570272939</v>
      </c>
      <c r="FK187" s="59">
        <f t="shared" si="156"/>
        <v>246.20695736161576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12.656045692042872</v>
      </c>
      <c r="FR187" s="21">
        <f>EXP(-LN(2)/25)*FR186+(1-EXP(-LN(2)/25))/(LN(2)/25)*Calculateur!FM187*Calculateur!FO187*VLOOKUP('Données projet'!$B$16,Paramètres!$A$1:$I$89,3,0)*0.475*44/12</f>
        <v>0.57232437927072755</v>
      </c>
      <c r="FS187" s="21">
        <f>EXP(-LN(2)/2)*FS186+(1-EXP(-LN(2)/2))/(LN(2)/2)*FM187*FP187*VLOOKUP('Données projet'!$B$16,Paramètres!$A$1:$I$89,3,0)*0.475*44/12</f>
        <v>2.6034307335095833E-23</v>
      </c>
      <c r="FT187" s="22">
        <f t="shared" si="184"/>
        <v>13.228370071313599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543.00000000000011</v>
      </c>
      <c r="GA187" s="17">
        <f>FZ187*VLOOKUP('Données projet'!$B$17,Paramètres!$A$1:$I$89,3,0)*VLOOKUP('Données projet'!$B$17,Paramètres!$A$1:$I$89,5,0)</f>
        <v>324.71400000000011</v>
      </c>
      <c r="GB187" s="13">
        <f t="shared" si="185"/>
        <v>76.333356682914101</v>
      </c>
      <c r="GC187" s="20">
        <f t="shared" si="186"/>
        <v>698.49081288940886</v>
      </c>
      <c r="GD187" s="59">
        <f t="shared" si="134"/>
        <v>991.82414622274223</v>
      </c>
      <c r="GE187" s="59">
        <f ca="1">AVERAGE(OFFSET($GD$3,0,0,'Données projet'!$E$17+1,1))-AVERAGE(OFFSET($H$3,0,0,'Données projet'!$E$17+1,1))</f>
        <v>333.16166938019586</v>
      </c>
      <c r="GF187" s="59">
        <f t="shared" si="158"/>
        <v>286.07945871455388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10.309919174284669</v>
      </c>
      <c r="GM187" s="21">
        <f>EXP(-LN(2)/25)*GM186+(1-EXP(-LN(2)/25))/(LN(2)/25)*Calculateur!GH187*Calculateur!GJ187*VLOOKUP('Données projet'!$B$17,Paramètres!$A$1:$I$89,3,0)*0.475*44/12</f>
        <v>0.45577390359500031</v>
      </c>
      <c r="GN187" s="21">
        <f>EXP(-LN(2)/2)*GN186+(1-EXP(-LN(2)/2))/(LN(2)/2)*GH187*GK187*VLOOKUP('Données projet'!$B$17,Paramètres!$A$1:$I$89,3,0)*0.475*44/12</f>
        <v>5.8806640414338457E-24</v>
      </c>
      <c r="GO187" s="21">
        <f t="shared" si="187"/>
        <v>10.76569307787967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477.9999999999996</v>
      </c>
      <c r="GV187" s="17">
        <f>GU187*VLOOKUP('Données projet'!$B$18,Paramètres!$A$1:$I$89,3,0)*VLOOKUP('Données projet'!$B$18,Paramètres!$A$1:$I$89,5,0)</f>
        <v>285.84399999999977</v>
      </c>
      <c r="GW187" s="13">
        <f t="shared" si="188"/>
        <v>68.200525419065656</v>
      </c>
      <c r="GX187" s="20">
        <f t="shared" si="189"/>
        <v>616.62754843820551</v>
      </c>
      <c r="GY187" s="59">
        <f t="shared" si="137"/>
        <v>909.96088177153888</v>
      </c>
      <c r="GZ187" s="59">
        <f ca="1">AVERAGE(OFFSET($GY$3,0,0,'Données projet'!$E$18+1,1))-AVERAGE(OFFSET($H$3,0,0,'Données projet'!$E$18+1,1))</f>
        <v>288.41846134875794</v>
      </c>
      <c r="HA187" s="59">
        <f t="shared" si="160"/>
        <v>248.93951719818972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9.156339388144545</v>
      </c>
      <c r="HH187" s="21">
        <f>EXP(-LN(2)/25)*HH186+(1-EXP(-LN(2)/25))/(LN(2)/25)*Calculateur!HC187*Calculateur!HE187*VLOOKUP('Données projet'!$B$18,Paramètres!$A$1:$I$89,3,0)*0.475*44/12</f>
        <v>0.39066334593857099</v>
      </c>
      <c r="HI187" s="21">
        <f>EXP(-LN(2)/2)*HI186+(1-EXP(-LN(2)/2))/(LN(2)/2)*HC187*HF187*VLOOKUP('Données projet'!$B$18,Paramètres!$A$1:$I$89,3,0)*0.475*44/12</f>
        <v>3.2203636417376184E-24</v>
      </c>
      <c r="HJ187" s="22">
        <f t="shared" si="190"/>
        <v>9.5470027340831152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267</v>
      </c>
      <c r="O188" s="13">
        <f>N188*VLOOKUP('Données projet'!$B$9,Paramètres!$A$1:$I$89,3,0)*VLOOKUP('Données projet'!$B$9,Paramètres!$A$1:$I$89,5,0)</f>
        <v>241.58159999999998</v>
      </c>
      <c r="P188" s="13">
        <f t="shared" si="141"/>
        <v>58.779689232021951</v>
      </c>
      <c r="Q188" s="20">
        <f t="shared" si="162"/>
        <v>523.12924541243819</v>
      </c>
      <c r="R188" s="59">
        <f t="shared" si="109"/>
        <v>816.46257874577145</v>
      </c>
      <c r="S188" s="59">
        <f ca="1">AVERAGE(OFFSET($R$3,0,0,'Données projet'!$E$9+1,1))-AVERAGE(OFFSET($H$3,0,0,'Données projet'!$E$9+1,1))</f>
        <v>269.64423257646359</v>
      </c>
      <c r="T188" s="59">
        <f t="shared" si="142"/>
        <v>161.0819079811821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18.896613329118289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18.896613329118289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401</v>
      </c>
      <c r="AJ188" s="13">
        <f>AI188*VLOOKUP('Données projet'!$B$10,Paramètres!$A$1:$I$89,3,0)*VLOOKUP('Données projet'!$B$10,Paramètres!$A$1:$I$89,5,0)</f>
        <v>250.22399999999999</v>
      </c>
      <c r="AK188" s="13">
        <f t="shared" si="164"/>
        <v>60.633904580527918</v>
      </c>
      <c r="AL188" s="20">
        <f t="shared" si="165"/>
        <v>541.41085047775289</v>
      </c>
      <c r="AM188" s="59">
        <f t="shared" si="113"/>
        <v>834.74418381108626</v>
      </c>
      <c r="AN188" s="59">
        <f ca="1">AVERAGE(OFFSET($AM$3,0,0,'Données projet'!$E$10+1,1))-AVERAGE(OFFSET($H$3,0,0,'Données projet'!$E$10+1,1))</f>
        <v>269.77739619445515</v>
      </c>
      <c r="AO188" s="59">
        <f t="shared" si="144"/>
        <v>347.56964743629885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6.4416761549177028</v>
      </c>
      <c r="AV188" s="21">
        <f>EXP(-LN(2)/25)*AV187+(1-EXP(-LN(2)/25))/(LN(2)/25)*Calculateur!AQ188*Calculateur!AS188*VLOOKUP('Données projet'!$B$10,Paramètres!$A$1:$I$89,3,0)*0.475*44/12</f>
        <v>1.2479096389056648</v>
      </c>
      <c r="AW188" s="21">
        <f>EXP(-LN(2)/2)*AW187+(1-EXP(-LN(2)/2))/(LN(2)/2)*AQ188*AT188*VLOOKUP('Données projet'!$B$10,Paramètres!$A$1:$I$89,3,0)*0.475*44/12</f>
        <v>1.162245863173907E-25</v>
      </c>
      <c r="AX188" s="21">
        <f t="shared" si="166"/>
        <v>7.6895857938233672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739.99999999999966</v>
      </c>
      <c r="BE188" s="13">
        <f>BD188*VLOOKUP('Données projet'!$B$11,Paramètres!$A$1:$I$89,3,0)*VLOOKUP('Données projet'!$B$11,Paramètres!$A$1:$I$89,5,0)</f>
        <v>413.65999999999985</v>
      </c>
      <c r="BF188" s="13">
        <f t="shared" si="167"/>
        <v>94.540585122244352</v>
      </c>
      <c r="BG188" s="20">
        <f t="shared" si="168"/>
        <v>885.11601908790863</v>
      </c>
      <c r="BH188" s="59">
        <f t="shared" si="116"/>
        <v>1178.4493524212419</v>
      </c>
      <c r="BI188" s="59">
        <f ca="1">AVERAGE(OFFSET($BH$3,0,0,'Données projet'!$E$11+1,1))-AVERAGE(OFFSET($H$3,0,0,'Données projet'!$E$11+1,1))</f>
        <v>490.96084572840579</v>
      </c>
      <c r="BJ188" s="59">
        <f t="shared" si="146"/>
        <v>597.91658789908263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10.38833784030728</v>
      </c>
      <c r="BQ188" s="21">
        <f>EXP(-LN(2)/25)*BQ187+(1-EXP(-LN(2)/25))/(LN(2)/25)*Calculateur!BL188*Calculateur!BN188*VLOOKUP('Données projet'!$B$11,Paramètres!$A$1:$I$89,3,0)*0.475*44/12</f>
        <v>0.78596642843820208</v>
      </c>
      <c r="BR188" s="21">
        <f>EXP(-LN(2)/2)*BR187+(1-EXP(-LN(2)/2))/(LN(2)/2)*BL188*BO188*VLOOKUP('Données projet'!$B$11,Paramètres!$A$1:$I$89,3,0)*0.475*44/12</f>
        <v>3.9796159277936206E-24</v>
      </c>
      <c r="BS188" s="22">
        <f t="shared" si="169"/>
        <v>11.174304268745482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1062.9999999999995</v>
      </c>
      <c r="BZ188" s="13">
        <f>BY188*VLOOKUP('Données projet'!$B$12,Paramètres!$A$1:$I$89,3,0)*VLOOKUP('Données projet'!$B$12,Paramètres!$A$1:$I$89,5,0)</f>
        <v>483.66499999999979</v>
      </c>
      <c r="CA188" s="13">
        <f t="shared" si="170"/>
        <v>108.54647574863124</v>
      </c>
      <c r="CB188" s="20">
        <f t="shared" si="171"/>
        <v>1031.4349869288658</v>
      </c>
      <c r="CC188" s="59">
        <f t="shared" si="119"/>
        <v>1324.768320262199</v>
      </c>
      <c r="CD188" s="59">
        <f ca="1">AVERAGE(OFFSET($CC$3,0,0,'Données projet'!$E$12+1,1))-AVERAGE(OFFSET($H$3,0,0,'Données projet'!$E$12+1,1))</f>
        <v>516.24288578650703</v>
      </c>
      <c r="CE188" s="59">
        <f t="shared" si="148"/>
        <v>423.99471649102406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15.039222214388737</v>
      </c>
      <c r="CL188" s="21">
        <f>EXP(-LN(2)/25)*CL187+(1-EXP(-LN(2)/25))/(LN(2)/25)*Calculateur!CG188*Calculateur!CI188*VLOOKUP('Données projet'!$B$12,Paramètres!$A$1:$I$89,3,0)*0.475*44/12</f>
        <v>1.1585695426864964</v>
      </c>
      <c r="CM188" s="21">
        <f>EXP(-LN(2)/2)*CM187+(1-EXP(-LN(2)/2))/(LN(2)/2)*CG188*CJ188*VLOOKUP('Données projet'!$B$12,Paramètres!$A$1:$I$89,3,0)*0.475*44/12</f>
        <v>6.6583605541597001E-26</v>
      </c>
      <c r="CN188" s="22">
        <f t="shared" si="172"/>
        <v>16.197791757075233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856.99999999999955</v>
      </c>
      <c r="CU188" s="17">
        <f>CT188*VLOOKUP('Données projet'!$B$13,Paramètres!$A$1:$I$89,3,0)*VLOOKUP('Données projet'!$B$13,Paramètres!$A$1:$I$89,5,0)</f>
        <v>389.93499999999977</v>
      </c>
      <c r="CV188" s="13">
        <f t="shared" si="173"/>
        <v>89.733124312965614</v>
      </c>
      <c r="CW188" s="20">
        <f t="shared" si="174"/>
        <v>835.42198317841473</v>
      </c>
      <c r="CX188" s="59">
        <f t="shared" si="122"/>
        <v>1128.7553165117481</v>
      </c>
      <c r="CY188" s="59">
        <f ca="1">AVERAGE(OFFSET($CX$3,0,0,'Données projet'!$E$13+1,1))-AVERAGE(OFFSET($H$3,0,0,'Données projet'!$E$13+1,1))</f>
        <v>404.52284278475219</v>
      </c>
      <c r="CZ188" s="59">
        <f t="shared" si="150"/>
        <v>325.2594475455378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11.989936925796242</v>
      </c>
      <c r="DG188" s="21">
        <f>EXP(-LN(2)/25)*DG187+(1-EXP(-LN(2)/25))/(LN(2)/25)*Calculateur!DB188*Calculateur!DD188*VLOOKUP('Données projet'!$B$13,Paramètres!$A$1:$I$89,3,0)*0.475*44/12</f>
        <v>0.6478333310411053</v>
      </c>
      <c r="DH188" s="21">
        <f>EXP(-LN(2)/2)*DH187+(1-EXP(-LN(2)/2))/(LN(2)/2)*DB188*DE188*VLOOKUP('Données projet'!$B$13,Paramètres!$A$1:$I$89,3,0)*0.475*44/12</f>
        <v>4.4445142730631826E-24</v>
      </c>
      <c r="DI188" s="22">
        <f t="shared" si="175"/>
        <v>12.637770256837348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266.99999999999983</v>
      </c>
      <c r="DP188" s="17">
        <f>DO188*VLOOKUP('Données projet'!$B$14,Paramètres!$A$1:$I$89,3,0)*VLOOKUP('Données projet'!$B$14,Paramètres!$A$1:$I$89,5,0)</f>
        <v>287.39879999999982</v>
      </c>
      <c r="DQ188" s="13">
        <f t="shared" si="176"/>
        <v>68.528206713592894</v>
      </c>
      <c r="DR188" s="20">
        <f t="shared" si="177"/>
        <v>619.90620335950723</v>
      </c>
      <c r="DS188" s="59">
        <f t="shared" si="125"/>
        <v>913.2395366928406</v>
      </c>
      <c r="DT188" s="59">
        <f ca="1">AVERAGE(OFFSET($DS$3,0,0,'Données projet'!$E$14+1,1))-AVERAGE(OFFSET($H$3,0,0,'Données projet'!$E$14+1,1))</f>
        <v>317.76403063971492</v>
      </c>
      <c r="DU188" s="59">
        <f t="shared" si="152"/>
        <v>310.10458233575025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5.9530413923373571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5.9530413923373571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735.00000000000011</v>
      </c>
      <c r="EK188" s="17">
        <f>EJ188*VLOOKUP('Données projet'!$B$15,Paramètres!$A$1:$I$89,3,0)*VLOOKUP('Données projet'!$B$15,Paramètres!$A$1:$I$89,5,0)</f>
        <v>343.98</v>
      </c>
      <c r="EL188" s="13">
        <f t="shared" si="179"/>
        <v>80.321681832084693</v>
      </c>
      <c r="EM188" s="20">
        <f t="shared" si="180"/>
        <v>738.9920958575475</v>
      </c>
      <c r="EN188" s="59">
        <f t="shared" si="128"/>
        <v>1032.3254291908809</v>
      </c>
      <c r="EO188" s="59">
        <f ca="1">AVERAGE(OFFSET($EN$3,0,0,'Données projet'!$E$15+1,1))-AVERAGE(OFFSET($H$3,0,0,'Données projet'!$E$15+1,1))</f>
        <v>342.49944586217674</v>
      </c>
      <c r="EP188" s="59">
        <f t="shared" si="154"/>
        <v>282.29766600872563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14.742927290377009</v>
      </c>
      <c r="EW188" s="21">
        <f>EXP(-LN(2)/25)*EW187+(1-EXP(-LN(2)/25))/(LN(2)/25)*Calculateur!ER188*Calculateur!ET188*VLOOKUP('Données projet'!$B$15,Paramètres!$A$1:$I$89,3,0)*0.475*44/12</f>
        <v>0.54518960846056552</v>
      </c>
      <c r="EX188" s="21">
        <f>EXP(-LN(2)/2)*EX187+(1-EXP(-LN(2)/2))/(LN(2)/2)*ER188*EU188*VLOOKUP('Données projet'!$B$15,Paramètres!$A$1:$I$89,3,0)*0.475*44/12</f>
        <v>3.8741528772463599E-25</v>
      </c>
      <c r="EY188" s="22">
        <f t="shared" si="181"/>
        <v>15.288116898837576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670.99999999999977</v>
      </c>
      <c r="FF188" s="17">
        <f>FE188*VLOOKUP('Données projet'!$B$16,Paramètres!$A$1:$I$89,3,0)*VLOOKUP('Données projet'!$B$16,Paramètres!$A$1:$I$89,5,0)</f>
        <v>314.02799999999991</v>
      </c>
      <c r="FG188" s="13">
        <f t="shared" si="182"/>
        <v>74.109403804428752</v>
      </c>
      <c r="FH188" s="20">
        <f t="shared" si="183"/>
        <v>676.00597829271317</v>
      </c>
      <c r="FI188" s="59">
        <f t="shared" si="131"/>
        <v>969.33931162604654</v>
      </c>
      <c r="FJ188" s="59">
        <f ca="1">AVERAGE(OFFSET($FI$3,0,0,'Données projet'!$E$16+1,1))-AVERAGE(OFFSET($H$3,0,0,'Données projet'!$E$16+1,1))</f>
        <v>304.29617570272939</v>
      </c>
      <c r="FK188" s="59">
        <f t="shared" si="156"/>
        <v>246.20695736161576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12.407868355447553</v>
      </c>
      <c r="FR188" s="21">
        <f>EXP(-LN(2)/25)*FR187+(1-EXP(-LN(2)/25))/(LN(2)/25)*Calculateur!FM188*Calculateur!FO188*VLOOKUP('Données projet'!$B$16,Paramètres!$A$1:$I$89,3,0)*0.475*44/12</f>
        <v>0.55667413902233842</v>
      </c>
      <c r="FS188" s="21">
        <f>EXP(-LN(2)/2)*FS187+(1-EXP(-LN(2)/2))/(LN(2)/2)*FM188*FP188*VLOOKUP('Données projet'!$B$16,Paramètres!$A$1:$I$89,3,0)*0.475*44/12</f>
        <v>1.8409035260140939E-23</v>
      </c>
      <c r="FT188" s="22">
        <f t="shared" si="184"/>
        <v>12.964542494469891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543.00000000000011</v>
      </c>
      <c r="GA188" s="17">
        <f>FZ188*VLOOKUP('Données projet'!$B$17,Paramètres!$A$1:$I$89,3,0)*VLOOKUP('Données projet'!$B$17,Paramètres!$A$1:$I$89,5,0)</f>
        <v>324.71400000000011</v>
      </c>
      <c r="GB188" s="13">
        <f t="shared" si="185"/>
        <v>76.333356682914101</v>
      </c>
      <c r="GC188" s="20">
        <f t="shared" si="186"/>
        <v>698.49081288940886</v>
      </c>
      <c r="GD188" s="59">
        <f t="shared" si="134"/>
        <v>991.82414622274223</v>
      </c>
      <c r="GE188" s="59">
        <f ca="1">AVERAGE(OFFSET($GD$3,0,0,'Données projet'!$E$17+1,1))-AVERAGE(OFFSET($H$3,0,0,'Données projet'!$E$17+1,1))</f>
        <v>333.16166938019586</v>
      </c>
      <c r="GF188" s="59">
        <f t="shared" si="158"/>
        <v>286.07945871455388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10.107747947706713</v>
      </c>
      <c r="GM188" s="21">
        <f>EXP(-LN(2)/25)*GM187+(1-EXP(-LN(2)/25))/(LN(2)/25)*Calculateur!GH188*Calculateur!GJ188*VLOOKUP('Données projet'!$B$17,Paramètres!$A$1:$I$89,3,0)*0.475*44/12</f>
        <v>0.44331074223308714</v>
      </c>
      <c r="GN188" s="21">
        <f>EXP(-LN(2)/2)*GN187+(1-EXP(-LN(2)/2))/(LN(2)/2)*GH188*GK188*VLOOKUP('Données projet'!$B$17,Paramètres!$A$1:$I$89,3,0)*0.475*44/12</f>
        <v>4.1582574215777605E-24</v>
      </c>
      <c r="GO188" s="21">
        <f t="shared" si="187"/>
        <v>10.551058689939801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477.9999999999996</v>
      </c>
      <c r="GV188" s="17">
        <f>GU188*VLOOKUP('Données projet'!$B$18,Paramètres!$A$1:$I$89,3,0)*VLOOKUP('Données projet'!$B$18,Paramètres!$A$1:$I$89,5,0)</f>
        <v>285.84399999999977</v>
      </c>
      <c r="GW188" s="13">
        <f t="shared" si="188"/>
        <v>68.200525419065656</v>
      </c>
      <c r="GX188" s="20">
        <f t="shared" si="189"/>
        <v>616.62754843820551</v>
      </c>
      <c r="GY188" s="59">
        <f t="shared" si="137"/>
        <v>909.96088177153888</v>
      </c>
      <c r="GZ188" s="59">
        <f ca="1">AVERAGE(OFFSET($GY$3,0,0,'Données projet'!$E$18+1,1))-AVERAGE(OFFSET($H$3,0,0,'Données projet'!$E$18+1,1))</f>
        <v>288.41846134875794</v>
      </c>
      <c r="HA188" s="59">
        <f t="shared" si="160"/>
        <v>248.93951719818972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8.9767891575586027</v>
      </c>
      <c r="HH188" s="21">
        <f>EXP(-LN(2)/25)*HH187+(1-EXP(-LN(2)/25))/(LN(2)/25)*Calculateur!HC188*Calculateur!HE188*VLOOKUP('Données projet'!$B$18,Paramètres!$A$1:$I$89,3,0)*0.475*44/12</f>
        <v>0.37998063619978828</v>
      </c>
      <c r="HI188" s="21">
        <f>EXP(-LN(2)/2)*HI187+(1-EXP(-LN(2)/2))/(LN(2)/2)*HC188*HF188*VLOOKUP('Données projet'!$B$18,Paramètres!$A$1:$I$89,3,0)*0.475*44/12</f>
        <v>2.2771409689592754E-24</v>
      </c>
      <c r="HJ188" s="22">
        <f t="shared" si="190"/>
        <v>9.3567697937583905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267</v>
      </c>
      <c r="O189" s="13">
        <f>N189*VLOOKUP('Données projet'!$B$9,Paramètres!$A$1:$I$89,3,0)*VLOOKUP('Données projet'!$B$9,Paramètres!$A$1:$I$89,5,0)</f>
        <v>241.58159999999998</v>
      </c>
      <c r="P189" s="13">
        <f t="shared" si="141"/>
        <v>58.779689232021951</v>
      </c>
      <c r="Q189" s="20">
        <f t="shared" si="162"/>
        <v>523.12924541243819</v>
      </c>
      <c r="R189" s="59">
        <f t="shared" si="109"/>
        <v>816.46257874577145</v>
      </c>
      <c r="S189" s="59">
        <f ca="1">AVERAGE(OFFSET($R$3,0,0,'Données projet'!$E$9+1,1))-AVERAGE(OFFSET($H$3,0,0,'Données projet'!$E$9+1,1))</f>
        <v>269.64423257646359</v>
      </c>
      <c r="T189" s="59">
        <f t="shared" si="142"/>
        <v>161.0819079811821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18.526062267530332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18.526062267530332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401</v>
      </c>
      <c r="AJ189" s="13">
        <f>AI189*VLOOKUP('Données projet'!$B$10,Paramètres!$A$1:$I$89,3,0)*VLOOKUP('Données projet'!$B$10,Paramètres!$A$1:$I$89,5,0)</f>
        <v>250.22399999999999</v>
      </c>
      <c r="AK189" s="13">
        <f t="shared" si="164"/>
        <v>60.633904580527918</v>
      </c>
      <c r="AL189" s="20">
        <f t="shared" si="165"/>
        <v>541.41085047775289</v>
      </c>
      <c r="AM189" s="59">
        <f t="shared" si="113"/>
        <v>834.74418381108626</v>
      </c>
      <c r="AN189" s="59">
        <f ca="1">AVERAGE(OFFSET($AM$3,0,0,'Données projet'!$E$10+1,1))-AVERAGE(OFFSET($H$3,0,0,'Données projet'!$E$10+1,1))</f>
        <v>269.77739619445515</v>
      </c>
      <c r="AO189" s="59">
        <f t="shared" si="144"/>
        <v>347.56964743629885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6.3153588145542612</v>
      </c>
      <c r="AV189" s="21">
        <f>EXP(-LN(2)/25)*AV188+(1-EXP(-LN(2)/25))/(LN(2)/25)*Calculateur!AQ189*Calculateur!AS189*VLOOKUP('Données projet'!$B$10,Paramètres!$A$1:$I$89,3,0)*0.475*44/12</f>
        <v>1.2137854842050735</v>
      </c>
      <c r="AW189" s="21">
        <f>EXP(-LN(2)/2)*AW188+(1-EXP(-LN(2)/2))/(LN(2)/2)*AQ189*AT189*VLOOKUP('Données projet'!$B$10,Paramètres!$A$1:$I$89,3,0)*0.475*44/12</f>
        <v>8.218319312562819E-26</v>
      </c>
      <c r="AX189" s="21">
        <f t="shared" si="166"/>
        <v>7.5291442987593342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739.99999999999966</v>
      </c>
      <c r="BE189" s="13">
        <f>BD189*VLOOKUP('Données projet'!$B$11,Paramètres!$A$1:$I$89,3,0)*VLOOKUP('Données projet'!$B$11,Paramètres!$A$1:$I$89,5,0)</f>
        <v>413.65999999999985</v>
      </c>
      <c r="BF189" s="13">
        <f t="shared" si="167"/>
        <v>94.540585122244352</v>
      </c>
      <c r="BG189" s="20">
        <f t="shared" si="168"/>
        <v>885.11601908790863</v>
      </c>
      <c r="BH189" s="59">
        <f t="shared" si="116"/>
        <v>1178.4493524212419</v>
      </c>
      <c r="BI189" s="59">
        <f ca="1">AVERAGE(OFFSET($BH$3,0,0,'Données projet'!$E$11+1,1))-AVERAGE(OFFSET($H$3,0,0,'Données projet'!$E$11+1,1))</f>
        <v>490.96084572840579</v>
      </c>
      <c r="BJ189" s="59">
        <f t="shared" si="146"/>
        <v>597.91658789908263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10.184628871519283</v>
      </c>
      <c r="BQ189" s="21">
        <f>EXP(-LN(2)/25)*BQ188+(1-EXP(-LN(2)/25))/(LN(2)/25)*Calculateur!BL189*Calculateur!BN189*VLOOKUP('Données projet'!$B$11,Paramètres!$A$1:$I$89,3,0)*0.475*44/12</f>
        <v>0.76447413512038132</v>
      </c>
      <c r="BR189" s="21">
        <f>EXP(-LN(2)/2)*BR188+(1-EXP(-LN(2)/2))/(LN(2)/2)*BL189*BO189*VLOOKUP('Données projet'!$B$11,Paramètres!$A$1:$I$89,3,0)*0.475*44/12</f>
        <v>2.814013409060863E-24</v>
      </c>
      <c r="BS189" s="22">
        <f t="shared" si="169"/>
        <v>10.949103006639664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1062.9999999999995</v>
      </c>
      <c r="BZ189" s="13">
        <f>BY189*VLOOKUP('Données projet'!$B$12,Paramètres!$A$1:$I$89,3,0)*VLOOKUP('Données projet'!$B$12,Paramètres!$A$1:$I$89,5,0)</f>
        <v>483.66499999999979</v>
      </c>
      <c r="CA189" s="13">
        <f t="shared" si="170"/>
        <v>108.54647574863124</v>
      </c>
      <c r="CB189" s="20">
        <f t="shared" si="171"/>
        <v>1031.4349869288658</v>
      </c>
      <c r="CC189" s="59">
        <f t="shared" si="119"/>
        <v>1324.768320262199</v>
      </c>
      <c r="CD189" s="59">
        <f ca="1">AVERAGE(OFFSET($CC$3,0,0,'Données projet'!$E$12+1,1))-AVERAGE(OFFSET($H$3,0,0,'Données projet'!$E$12+1,1))</f>
        <v>516.24288578650703</v>
      </c>
      <c r="CE189" s="59">
        <f t="shared" si="148"/>
        <v>423.99471649102406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14.744312239784364</v>
      </c>
      <c r="CL189" s="21">
        <f>EXP(-LN(2)/25)*CL188+(1-EXP(-LN(2)/25))/(LN(2)/25)*Calculateur!CG189*Calculateur!CI189*VLOOKUP('Données projet'!$B$12,Paramètres!$A$1:$I$89,3,0)*0.475*44/12</f>
        <v>1.1268883976152098</v>
      </c>
      <c r="CM189" s="21">
        <f>EXP(-LN(2)/2)*CM188+(1-EXP(-LN(2)/2))/(LN(2)/2)*CG189*CJ189*VLOOKUP('Données projet'!$B$12,Paramètres!$A$1:$I$89,3,0)*0.475*44/12</f>
        <v>4.7081718994313424E-26</v>
      </c>
      <c r="CN189" s="22">
        <f t="shared" si="172"/>
        <v>15.871200637399573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856.99999999999955</v>
      </c>
      <c r="CU189" s="17">
        <f>CT189*VLOOKUP('Données projet'!$B$13,Paramètres!$A$1:$I$89,3,0)*VLOOKUP('Données projet'!$B$13,Paramètres!$A$1:$I$89,5,0)</f>
        <v>389.93499999999977</v>
      </c>
      <c r="CV189" s="13">
        <f t="shared" si="173"/>
        <v>89.733124312965614</v>
      </c>
      <c r="CW189" s="20">
        <f t="shared" si="174"/>
        <v>835.42198317841473</v>
      </c>
      <c r="CX189" s="59">
        <f t="shared" si="122"/>
        <v>1128.7553165117481</v>
      </c>
      <c r="CY189" s="59">
        <f ca="1">AVERAGE(OFFSET($CX$3,0,0,'Données projet'!$E$13+1,1))-AVERAGE(OFFSET($H$3,0,0,'Données projet'!$E$13+1,1))</f>
        <v>404.52284278475219</v>
      </c>
      <c r="CZ189" s="59">
        <f t="shared" si="150"/>
        <v>325.2594475455378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11.75482157582079</v>
      </c>
      <c r="DG189" s="21">
        <f>EXP(-LN(2)/25)*DG188+(1-EXP(-LN(2)/25))/(LN(2)/25)*Calculateur!DB189*Calculateur!DD189*VLOOKUP('Données projet'!$B$13,Paramètres!$A$1:$I$89,3,0)*0.475*44/12</f>
        <v>0.630118294535712</v>
      </c>
      <c r="DH189" s="21">
        <f>EXP(-LN(2)/2)*DH188+(1-EXP(-LN(2)/2))/(LN(2)/2)*DB189*DE189*VLOOKUP('Données projet'!$B$13,Paramètres!$A$1:$I$89,3,0)*0.475*44/12</f>
        <v>3.1427461815633753E-24</v>
      </c>
      <c r="DI189" s="22">
        <f t="shared" si="175"/>
        <v>12.384939870356503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266.99999999999983</v>
      </c>
      <c r="DP189" s="17">
        <f>DO189*VLOOKUP('Données projet'!$B$14,Paramètres!$A$1:$I$89,3,0)*VLOOKUP('Données projet'!$B$14,Paramètres!$A$1:$I$89,5,0)</f>
        <v>287.39879999999982</v>
      </c>
      <c r="DQ189" s="13">
        <f t="shared" si="176"/>
        <v>68.528206713592894</v>
      </c>
      <c r="DR189" s="20">
        <f t="shared" si="177"/>
        <v>619.90620335950723</v>
      </c>
      <c r="DS189" s="59">
        <f t="shared" si="125"/>
        <v>913.2395366928406</v>
      </c>
      <c r="DT189" s="59">
        <f ca="1">AVERAGE(OFFSET($DS$3,0,0,'Données projet'!$E$14+1,1))-AVERAGE(OFFSET($H$3,0,0,'Données projet'!$E$14+1,1))</f>
        <v>317.76403063971492</v>
      </c>
      <c r="DU189" s="59">
        <f t="shared" si="152"/>
        <v>310.10458233575025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5.8363058816303397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5.8363058816303397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735.00000000000011</v>
      </c>
      <c r="EK189" s="17">
        <f>EJ189*VLOOKUP('Données projet'!$B$15,Paramètres!$A$1:$I$89,3,0)*VLOOKUP('Données projet'!$B$15,Paramètres!$A$1:$I$89,5,0)</f>
        <v>343.98</v>
      </c>
      <c r="EL189" s="13">
        <f t="shared" si="179"/>
        <v>80.321681832084693</v>
      </c>
      <c r="EM189" s="20">
        <f t="shared" si="180"/>
        <v>738.9920958575475</v>
      </c>
      <c r="EN189" s="59">
        <f t="shared" si="128"/>
        <v>1032.3254291908809</v>
      </c>
      <c r="EO189" s="59">
        <f ca="1">AVERAGE(OFFSET($EN$3,0,0,'Données projet'!$E$15+1,1))-AVERAGE(OFFSET($H$3,0,0,'Données projet'!$E$15+1,1))</f>
        <v>342.49944586217674</v>
      </c>
      <c r="EP189" s="59">
        <f t="shared" si="154"/>
        <v>282.29766600872563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14.453827478510448</v>
      </c>
      <c r="EW189" s="21">
        <f>EXP(-LN(2)/25)*EW188+(1-EXP(-LN(2)/25))/(LN(2)/25)*Calculateur!ER189*Calculateur!ET189*VLOOKUP('Données projet'!$B$15,Paramètres!$A$1:$I$89,3,0)*0.475*44/12</f>
        <v>0.53028136994693587</v>
      </c>
      <c r="EX189" s="21">
        <f>EXP(-LN(2)/2)*EX188+(1-EXP(-LN(2)/2))/(LN(2)/2)*ER189*EU189*VLOOKUP('Données projet'!$B$15,Paramètres!$A$1:$I$89,3,0)*0.475*44/12</f>
        <v>2.7394397708542753E-25</v>
      </c>
      <c r="EY189" s="22">
        <f t="shared" si="181"/>
        <v>14.984108848457383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670.99999999999977</v>
      </c>
      <c r="FF189" s="17">
        <f>FE189*VLOOKUP('Données projet'!$B$16,Paramètres!$A$1:$I$89,3,0)*VLOOKUP('Données projet'!$B$16,Paramètres!$A$1:$I$89,5,0)</f>
        <v>314.02799999999991</v>
      </c>
      <c r="FG189" s="13">
        <f t="shared" si="182"/>
        <v>74.109403804428752</v>
      </c>
      <c r="FH189" s="20">
        <f t="shared" si="183"/>
        <v>676.00597829271317</v>
      </c>
      <c r="FI189" s="59">
        <f t="shared" si="131"/>
        <v>969.33931162604654</v>
      </c>
      <c r="FJ189" s="59">
        <f ca="1">AVERAGE(OFFSET($FI$3,0,0,'Données projet'!$E$16+1,1))-AVERAGE(OFFSET($H$3,0,0,'Données projet'!$E$16+1,1))</f>
        <v>304.29617570272939</v>
      </c>
      <c r="FK189" s="59">
        <f t="shared" si="156"/>
        <v>246.20695736161576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12.164557625049641</v>
      </c>
      <c r="FR189" s="21">
        <f>EXP(-LN(2)/25)*FR188+(1-EXP(-LN(2)/25))/(LN(2)/25)*Calculateur!FM189*Calculateur!FO189*VLOOKUP('Données projet'!$B$16,Paramètres!$A$1:$I$89,3,0)*0.475*44/12</f>
        <v>0.54145185541655194</v>
      </c>
      <c r="FS189" s="21">
        <f>EXP(-LN(2)/2)*FS188+(1-EXP(-LN(2)/2))/(LN(2)/2)*FM189*FP189*VLOOKUP('Données projet'!$B$16,Paramètres!$A$1:$I$89,3,0)*0.475*44/12</f>
        <v>1.3017153667547918E-23</v>
      </c>
      <c r="FT189" s="22">
        <f t="shared" si="184"/>
        <v>12.706009480466193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543.00000000000011</v>
      </c>
      <c r="GA189" s="17">
        <f>FZ189*VLOOKUP('Données projet'!$B$17,Paramètres!$A$1:$I$89,3,0)*VLOOKUP('Données projet'!$B$17,Paramètres!$A$1:$I$89,5,0)</f>
        <v>324.71400000000011</v>
      </c>
      <c r="GB189" s="13">
        <f t="shared" si="185"/>
        <v>76.333356682914101</v>
      </c>
      <c r="GC189" s="20">
        <f t="shared" si="186"/>
        <v>698.49081288940886</v>
      </c>
      <c r="GD189" s="59">
        <f t="shared" si="134"/>
        <v>991.82414622274223</v>
      </c>
      <c r="GE189" s="59">
        <f ca="1">AVERAGE(OFFSET($GD$3,0,0,'Données projet'!$E$17+1,1))-AVERAGE(OFFSET($H$3,0,0,'Données projet'!$E$17+1,1))</f>
        <v>333.16166938019586</v>
      </c>
      <c r="GF189" s="59">
        <f t="shared" si="158"/>
        <v>286.07945871455388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9.909541175569677</v>
      </c>
      <c r="GM189" s="21">
        <f>EXP(-LN(2)/25)*GM188+(1-EXP(-LN(2)/25))/(LN(2)/25)*Calculateur!GH189*Calculateur!GJ189*VLOOKUP('Données projet'!$B$17,Paramètres!$A$1:$I$89,3,0)*0.475*44/12</f>
        <v>0.43118838667402465</v>
      </c>
      <c r="GN189" s="21">
        <f>EXP(-LN(2)/2)*GN188+(1-EXP(-LN(2)/2))/(LN(2)/2)*GH189*GK189*VLOOKUP('Données projet'!$B$17,Paramètres!$A$1:$I$89,3,0)*0.475*44/12</f>
        <v>2.9403320207169228E-24</v>
      </c>
      <c r="GO189" s="21">
        <f t="shared" si="187"/>
        <v>10.340729562243702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477.9999999999996</v>
      </c>
      <c r="GV189" s="17">
        <f>GU189*VLOOKUP('Données projet'!$B$18,Paramètres!$A$1:$I$89,3,0)*VLOOKUP('Données projet'!$B$18,Paramètres!$A$1:$I$89,5,0)</f>
        <v>285.84399999999977</v>
      </c>
      <c r="GW189" s="13">
        <f t="shared" si="188"/>
        <v>68.200525419065656</v>
      </c>
      <c r="GX189" s="20">
        <f t="shared" si="189"/>
        <v>616.62754843820551</v>
      </c>
      <c r="GY189" s="59">
        <f t="shared" si="137"/>
        <v>909.96088177153888</v>
      </c>
      <c r="GZ189" s="59">
        <f ca="1">AVERAGE(OFFSET($GY$3,0,0,'Données projet'!$E$18+1,1))-AVERAGE(OFFSET($H$3,0,0,'Données projet'!$E$18+1,1))</f>
        <v>288.41846134875794</v>
      </c>
      <c r="HA189" s="59">
        <f t="shared" si="160"/>
        <v>248.93951719818972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8.800759797479623</v>
      </c>
      <c r="HH189" s="21">
        <f>EXP(-LN(2)/25)*HH188+(1-EXP(-LN(2)/25))/(LN(2)/25)*Calculateur!HC189*Calculateur!HE189*VLOOKUP('Données projet'!$B$18,Paramètres!$A$1:$I$89,3,0)*0.475*44/12</f>
        <v>0.36959004572059184</v>
      </c>
      <c r="HI189" s="21">
        <f>EXP(-LN(2)/2)*HI188+(1-EXP(-LN(2)/2))/(LN(2)/2)*HC189*HF189*VLOOKUP('Données projet'!$B$18,Paramètres!$A$1:$I$89,3,0)*0.475*44/12</f>
        <v>1.6101818208688092E-24</v>
      </c>
      <c r="HJ189" s="22">
        <f t="shared" si="190"/>
        <v>9.1703498432002153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267</v>
      </c>
      <c r="O190" s="13">
        <f>N190*VLOOKUP('Données projet'!$B$9,Paramètres!$A$1:$I$89,3,0)*VLOOKUP('Données projet'!$B$9,Paramètres!$A$1:$I$89,5,0)</f>
        <v>241.58159999999998</v>
      </c>
      <c r="P190" s="13">
        <f t="shared" si="141"/>
        <v>58.779689232021951</v>
      </c>
      <c r="Q190" s="20">
        <f t="shared" si="162"/>
        <v>523.12924541243819</v>
      </c>
      <c r="R190" s="59">
        <f t="shared" si="109"/>
        <v>816.46257874577145</v>
      </c>
      <c r="S190" s="59">
        <f ca="1">AVERAGE(OFFSET($R$3,0,0,'Données projet'!$E$9+1,1))-AVERAGE(OFFSET($H$3,0,0,'Données projet'!$E$9+1,1))</f>
        <v>269.64423257646359</v>
      </c>
      <c r="T190" s="59">
        <f t="shared" si="142"/>
        <v>161.0819079811821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18.162777486246284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18.162777486246284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401</v>
      </c>
      <c r="AJ190" s="13">
        <f>AI190*VLOOKUP('Données projet'!$B$10,Paramètres!$A$1:$I$89,3,0)*VLOOKUP('Données projet'!$B$10,Paramètres!$A$1:$I$89,5,0)</f>
        <v>250.22399999999999</v>
      </c>
      <c r="AK190" s="13">
        <f t="shared" si="164"/>
        <v>60.633904580527918</v>
      </c>
      <c r="AL190" s="20">
        <f t="shared" si="165"/>
        <v>541.41085047775289</v>
      </c>
      <c r="AM190" s="59">
        <f t="shared" si="113"/>
        <v>834.74418381108626</v>
      </c>
      <c r="AN190" s="59">
        <f ca="1">AVERAGE(OFFSET($AM$3,0,0,'Données projet'!$E$10+1,1))-AVERAGE(OFFSET($H$3,0,0,'Données projet'!$E$10+1,1))</f>
        <v>269.77739619445515</v>
      </c>
      <c r="AO190" s="59">
        <f t="shared" si="144"/>
        <v>347.56964743629885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6.1915184801893766</v>
      </c>
      <c r="AV190" s="21">
        <f>EXP(-LN(2)/25)*AV189+(1-EXP(-LN(2)/25))/(LN(2)/25)*Calculateur!AQ190*Calculateur!AS190*VLOOKUP('Données projet'!$B$10,Paramètres!$A$1:$I$89,3,0)*0.475*44/12</f>
        <v>1.1805944563092812</v>
      </c>
      <c r="AW190" s="21">
        <f>EXP(-LN(2)/2)*AW189+(1-EXP(-LN(2)/2))/(LN(2)/2)*AQ190*AT190*VLOOKUP('Données projet'!$B$10,Paramètres!$A$1:$I$89,3,0)*0.475*44/12</f>
        <v>5.8112293158695348E-26</v>
      </c>
      <c r="AX190" s="21">
        <f t="shared" si="166"/>
        <v>7.3721129364986577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739.99999999999966</v>
      </c>
      <c r="BE190" s="13">
        <f>BD190*VLOOKUP('Données projet'!$B$11,Paramètres!$A$1:$I$89,3,0)*VLOOKUP('Données projet'!$B$11,Paramètres!$A$1:$I$89,5,0)</f>
        <v>413.65999999999985</v>
      </c>
      <c r="BF190" s="13">
        <f t="shared" si="167"/>
        <v>94.540585122244352</v>
      </c>
      <c r="BG190" s="20">
        <f t="shared" si="168"/>
        <v>885.11601908790863</v>
      </c>
      <c r="BH190" s="59">
        <f t="shared" si="116"/>
        <v>1178.4493524212419</v>
      </c>
      <c r="BI190" s="59">
        <f ca="1">AVERAGE(OFFSET($BH$3,0,0,'Données projet'!$E$11+1,1))-AVERAGE(OFFSET($H$3,0,0,'Données projet'!$E$11+1,1))</f>
        <v>490.96084572840579</v>
      </c>
      <c r="BJ190" s="59">
        <f t="shared" si="146"/>
        <v>597.91658789908263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9.9849145113590172</v>
      </c>
      <c r="BQ190" s="21">
        <f>EXP(-LN(2)/25)*BQ189+(1-EXP(-LN(2)/25))/(LN(2)/25)*Calculateur!BL190*Calculateur!BN190*VLOOKUP('Données projet'!$B$11,Paramètres!$A$1:$I$89,3,0)*0.475*44/12</f>
        <v>0.74356954969356692</v>
      </c>
      <c r="BR190" s="21">
        <f>EXP(-LN(2)/2)*BR189+(1-EXP(-LN(2)/2))/(LN(2)/2)*BL190*BO190*VLOOKUP('Données projet'!$B$11,Paramètres!$A$1:$I$89,3,0)*0.475*44/12</f>
        <v>1.9898079638968103E-24</v>
      </c>
      <c r="BS190" s="22">
        <f t="shared" si="169"/>
        <v>10.728484061052583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1062.9999999999995</v>
      </c>
      <c r="BZ190" s="13">
        <f>BY190*VLOOKUP('Données projet'!$B$12,Paramètres!$A$1:$I$89,3,0)*VLOOKUP('Données projet'!$B$12,Paramètres!$A$1:$I$89,5,0)</f>
        <v>483.66499999999979</v>
      </c>
      <c r="CA190" s="13">
        <f t="shared" si="170"/>
        <v>108.54647574863124</v>
      </c>
      <c r="CB190" s="20">
        <f t="shared" si="171"/>
        <v>1031.4349869288658</v>
      </c>
      <c r="CC190" s="59">
        <f t="shared" si="119"/>
        <v>1324.768320262199</v>
      </c>
      <c r="CD190" s="59">
        <f ca="1">AVERAGE(OFFSET($CC$3,0,0,'Données projet'!$E$12+1,1))-AVERAGE(OFFSET($H$3,0,0,'Données projet'!$E$12+1,1))</f>
        <v>516.24288578650703</v>
      </c>
      <c r="CE190" s="59">
        <f t="shared" si="148"/>
        <v>423.99471649102406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14.455185269904659</v>
      </c>
      <c r="CL190" s="21">
        <f>EXP(-LN(2)/25)*CL189+(1-EXP(-LN(2)/25))/(LN(2)/25)*Calculateur!CG190*Calculateur!CI190*VLOOKUP('Données projet'!$B$12,Paramètres!$A$1:$I$89,3,0)*0.475*44/12</f>
        <v>1.0960735751219366</v>
      </c>
      <c r="CM190" s="21">
        <f>EXP(-LN(2)/2)*CM189+(1-EXP(-LN(2)/2))/(LN(2)/2)*CG190*CJ190*VLOOKUP('Données projet'!$B$12,Paramètres!$A$1:$I$89,3,0)*0.475*44/12</f>
        <v>3.32918027707985E-26</v>
      </c>
      <c r="CN190" s="22">
        <f t="shared" si="172"/>
        <v>15.551258845026595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856.99999999999955</v>
      </c>
      <c r="CU190" s="17">
        <f>CT190*VLOOKUP('Données projet'!$B$13,Paramètres!$A$1:$I$89,3,0)*VLOOKUP('Données projet'!$B$13,Paramètres!$A$1:$I$89,5,0)</f>
        <v>389.93499999999977</v>
      </c>
      <c r="CV190" s="13">
        <f t="shared" si="173"/>
        <v>89.733124312965614</v>
      </c>
      <c r="CW190" s="20">
        <f t="shared" si="174"/>
        <v>835.42198317841473</v>
      </c>
      <c r="CX190" s="59">
        <f t="shared" si="122"/>
        <v>1128.7553165117481</v>
      </c>
      <c r="CY190" s="59">
        <f ca="1">AVERAGE(OFFSET($CX$3,0,0,'Données projet'!$E$13+1,1))-AVERAGE(OFFSET($H$3,0,0,'Données projet'!$E$13+1,1))</f>
        <v>404.52284278475219</v>
      </c>
      <c r="CZ190" s="59">
        <f t="shared" si="150"/>
        <v>325.2594475455378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11.524316694452153</v>
      </c>
      <c r="DG190" s="21">
        <f>EXP(-LN(2)/25)*DG189+(1-EXP(-LN(2)/25))/(LN(2)/25)*Calculateur!DB190*Calculateur!DD190*VLOOKUP('Données projet'!$B$13,Paramètres!$A$1:$I$89,3,0)*0.475*44/12</f>
        <v>0.61288767663515198</v>
      </c>
      <c r="DH190" s="21">
        <f>EXP(-LN(2)/2)*DH189+(1-EXP(-LN(2)/2))/(LN(2)/2)*DB190*DE190*VLOOKUP('Données projet'!$B$13,Paramètres!$A$1:$I$89,3,0)*0.475*44/12</f>
        <v>2.2222571365315913E-24</v>
      </c>
      <c r="DI190" s="22">
        <f t="shared" si="175"/>
        <v>12.137204371087305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266.99999999999983</v>
      </c>
      <c r="DP190" s="17">
        <f>DO190*VLOOKUP('Données projet'!$B$14,Paramètres!$A$1:$I$89,3,0)*VLOOKUP('Données projet'!$B$14,Paramètres!$A$1:$I$89,5,0)</f>
        <v>287.39879999999982</v>
      </c>
      <c r="DQ190" s="13">
        <f t="shared" si="176"/>
        <v>68.528206713592894</v>
      </c>
      <c r="DR190" s="20">
        <f t="shared" si="177"/>
        <v>619.90620335950723</v>
      </c>
      <c r="DS190" s="59">
        <f t="shared" si="125"/>
        <v>913.2395366928406</v>
      </c>
      <c r="DT190" s="59">
        <f ca="1">AVERAGE(OFFSET($DS$3,0,0,'Données projet'!$E$14+1,1))-AVERAGE(OFFSET($H$3,0,0,'Données projet'!$E$14+1,1))</f>
        <v>317.76403063971492</v>
      </c>
      <c r="DU190" s="59">
        <f t="shared" si="152"/>
        <v>310.10458233575025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5.7218594830866563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5.7218594830866563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735.00000000000011</v>
      </c>
      <c r="EK190" s="17">
        <f>EJ190*VLOOKUP('Données projet'!$B$15,Paramètres!$A$1:$I$89,3,0)*VLOOKUP('Données projet'!$B$15,Paramètres!$A$1:$I$89,5,0)</f>
        <v>343.98</v>
      </c>
      <c r="EL190" s="13">
        <f t="shared" si="179"/>
        <v>80.321681832084693</v>
      </c>
      <c r="EM190" s="20">
        <f t="shared" si="180"/>
        <v>738.9920958575475</v>
      </c>
      <c r="EN190" s="59">
        <f t="shared" si="128"/>
        <v>1032.3254291908809</v>
      </c>
      <c r="EO190" s="59">
        <f ca="1">AVERAGE(OFFSET($EN$3,0,0,'Données projet'!$E$15+1,1))-AVERAGE(OFFSET($H$3,0,0,'Données projet'!$E$15+1,1))</f>
        <v>342.49944586217674</v>
      </c>
      <c r="EP190" s="59">
        <f t="shared" si="154"/>
        <v>282.29766600872563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14.170396737621116</v>
      </c>
      <c r="EW190" s="21">
        <f>EXP(-LN(2)/25)*EW189+(1-EXP(-LN(2)/25))/(LN(2)/25)*Calculateur!ER190*Calculateur!ET190*VLOOKUP('Données projet'!$B$15,Paramètres!$A$1:$I$89,3,0)*0.475*44/12</f>
        <v>0.51578079799945165</v>
      </c>
      <c r="EX190" s="21">
        <f>EXP(-LN(2)/2)*EX189+(1-EXP(-LN(2)/2))/(LN(2)/2)*ER190*EU190*VLOOKUP('Données projet'!$B$15,Paramètres!$A$1:$I$89,3,0)*0.475*44/12</f>
        <v>1.93707643862318E-25</v>
      </c>
      <c r="EY190" s="22">
        <f t="shared" si="181"/>
        <v>14.686177535620567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670.99999999999977</v>
      </c>
      <c r="FF190" s="17">
        <f>FE190*VLOOKUP('Données projet'!$B$16,Paramètres!$A$1:$I$89,3,0)*VLOOKUP('Données projet'!$B$16,Paramètres!$A$1:$I$89,5,0)</f>
        <v>314.02799999999991</v>
      </c>
      <c r="FG190" s="13">
        <f t="shared" si="182"/>
        <v>74.109403804428752</v>
      </c>
      <c r="FH190" s="20">
        <f t="shared" si="183"/>
        <v>676.00597829271317</v>
      </c>
      <c r="FI190" s="59">
        <f t="shared" si="131"/>
        <v>969.33931162604654</v>
      </c>
      <c r="FJ190" s="59">
        <f ca="1">AVERAGE(OFFSET($FI$3,0,0,'Données projet'!$E$16+1,1))-AVERAGE(OFFSET($H$3,0,0,'Données projet'!$E$16+1,1))</f>
        <v>304.29617570272939</v>
      </c>
      <c r="FK190" s="59">
        <f t="shared" si="156"/>
        <v>246.20695736161576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11.92601806966994</v>
      </c>
      <c r="FR190" s="21">
        <f>EXP(-LN(2)/25)*FR189+(1-EXP(-LN(2)/25))/(LN(2)/25)*Calculateur!FM190*Calculateur!FO190*VLOOKUP('Données projet'!$B$16,Paramètres!$A$1:$I$89,3,0)*0.475*44/12</f>
        <v>0.5266458259564708</v>
      </c>
      <c r="FS190" s="21">
        <f>EXP(-LN(2)/2)*FS189+(1-EXP(-LN(2)/2))/(LN(2)/2)*FM190*FP190*VLOOKUP('Données projet'!$B$16,Paramètres!$A$1:$I$89,3,0)*0.475*44/12</f>
        <v>9.2045176300704712E-24</v>
      </c>
      <c r="FT190" s="22">
        <f t="shared" si="184"/>
        <v>12.452663895626412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543.00000000000011</v>
      </c>
      <c r="GA190" s="17">
        <f>FZ190*VLOOKUP('Données projet'!$B$17,Paramètres!$A$1:$I$89,3,0)*VLOOKUP('Données projet'!$B$17,Paramètres!$A$1:$I$89,5,0)</f>
        <v>324.71400000000011</v>
      </c>
      <c r="GB190" s="13">
        <f t="shared" si="185"/>
        <v>76.333356682914101</v>
      </c>
      <c r="GC190" s="20">
        <f t="shared" si="186"/>
        <v>698.49081288940886</v>
      </c>
      <c r="GD190" s="59">
        <f t="shared" si="134"/>
        <v>991.82414622274223</v>
      </c>
      <c r="GE190" s="59">
        <f ca="1">AVERAGE(OFFSET($GD$3,0,0,'Données projet'!$E$17+1,1))-AVERAGE(OFFSET($H$3,0,0,'Données projet'!$E$17+1,1))</f>
        <v>333.16166938019586</v>
      </c>
      <c r="GF190" s="59">
        <f t="shared" si="158"/>
        <v>286.07945871455388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9.7152211173400556</v>
      </c>
      <c r="GM190" s="21">
        <f>EXP(-LN(2)/25)*GM189+(1-EXP(-LN(2)/25))/(LN(2)/25)*Calculateur!GH190*Calculateur!GJ190*VLOOKUP('Données projet'!$B$17,Paramètres!$A$1:$I$89,3,0)*0.475*44/12</f>
        <v>0.41939751756521171</v>
      </c>
      <c r="GN190" s="21">
        <f>EXP(-LN(2)/2)*GN189+(1-EXP(-LN(2)/2))/(LN(2)/2)*GH190*GK190*VLOOKUP('Données projet'!$B$17,Paramètres!$A$1:$I$89,3,0)*0.475*44/12</f>
        <v>2.0791287107888803E-24</v>
      </c>
      <c r="GO190" s="21">
        <f t="shared" si="187"/>
        <v>10.134618634905268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477.9999999999996</v>
      </c>
      <c r="GV190" s="17">
        <f>GU190*VLOOKUP('Données projet'!$B$18,Paramètres!$A$1:$I$89,3,0)*VLOOKUP('Données projet'!$B$18,Paramètres!$A$1:$I$89,5,0)</f>
        <v>285.84399999999977</v>
      </c>
      <c r="GW190" s="13">
        <f t="shared" si="188"/>
        <v>68.200525419065656</v>
      </c>
      <c r="GX190" s="20">
        <f t="shared" si="189"/>
        <v>616.62754843820551</v>
      </c>
      <c r="GY190" s="59">
        <f t="shared" si="137"/>
        <v>909.96088177153888</v>
      </c>
      <c r="GZ190" s="59">
        <f ca="1">AVERAGE(OFFSET($GY$3,0,0,'Données projet'!$E$18+1,1))-AVERAGE(OFFSET($H$3,0,0,'Données projet'!$E$18+1,1))</f>
        <v>288.41846134875794</v>
      </c>
      <c r="HA190" s="59">
        <f t="shared" si="160"/>
        <v>248.93951719818972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8.6281822657844849</v>
      </c>
      <c r="HH190" s="21">
        <f>EXP(-LN(2)/25)*HH189+(1-EXP(-LN(2)/25))/(LN(2)/25)*Calculateur!HC190*Calculateur!HE190*VLOOKUP('Données projet'!$B$18,Paramètres!$A$1:$I$89,3,0)*0.475*44/12</f>
        <v>0.35948358648446649</v>
      </c>
      <c r="HI190" s="21">
        <f>EXP(-LN(2)/2)*HI189+(1-EXP(-LN(2)/2))/(LN(2)/2)*HC190*HF190*VLOOKUP('Données projet'!$B$18,Paramètres!$A$1:$I$89,3,0)*0.475*44/12</f>
        <v>1.1385704844796377E-24</v>
      </c>
      <c r="HJ190" s="22">
        <f t="shared" si="190"/>
        <v>8.9876658522689521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267</v>
      </c>
      <c r="O191" s="13">
        <f>N191*VLOOKUP('Données projet'!$B$9,Paramètres!$A$1:$I$89,3,0)*VLOOKUP('Données projet'!$B$9,Paramètres!$A$1:$I$89,5,0)</f>
        <v>241.58159999999998</v>
      </c>
      <c r="P191" s="13">
        <f t="shared" si="141"/>
        <v>58.779689232021951</v>
      </c>
      <c r="Q191" s="20">
        <f t="shared" si="162"/>
        <v>523.12924541243819</v>
      </c>
      <c r="R191" s="59">
        <f t="shared" si="109"/>
        <v>816.46257874577145</v>
      </c>
      <c r="S191" s="59">
        <f ca="1">AVERAGE(OFFSET($R$3,0,0,'Données projet'!$E$9+1,1))-AVERAGE(OFFSET($H$3,0,0,'Données projet'!$E$9+1,1))</f>
        <v>269.64423257646359</v>
      </c>
      <c r="T191" s="59">
        <f t="shared" si="142"/>
        <v>161.0819079811821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17.806616497941381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17.806616497941381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401</v>
      </c>
      <c r="AJ191" s="13">
        <f>AI191*VLOOKUP('Données projet'!$B$10,Paramètres!$A$1:$I$89,3,0)*VLOOKUP('Données projet'!$B$10,Paramètres!$A$1:$I$89,5,0)</f>
        <v>250.22399999999999</v>
      </c>
      <c r="AK191" s="13">
        <f t="shared" si="164"/>
        <v>60.633904580527918</v>
      </c>
      <c r="AL191" s="20">
        <f t="shared" si="165"/>
        <v>541.41085047775289</v>
      </c>
      <c r="AM191" s="59">
        <f t="shared" si="113"/>
        <v>834.74418381108626</v>
      </c>
      <c r="AN191" s="59">
        <f ca="1">AVERAGE(OFFSET($AM$3,0,0,'Données projet'!$E$10+1,1))-AVERAGE(OFFSET($H$3,0,0,'Données projet'!$E$10+1,1))</f>
        <v>269.77739619445515</v>
      </c>
      <c r="AO191" s="59">
        <f t="shared" si="144"/>
        <v>347.56964743629885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6.0701065792462421</v>
      </c>
      <c r="AV191" s="21">
        <f>EXP(-LN(2)/25)*AV190+(1-EXP(-LN(2)/25))/(LN(2)/25)*Calculateur!AQ191*Calculateur!AS191*VLOOKUP('Données projet'!$B$10,Paramètres!$A$1:$I$89,3,0)*0.475*44/12</f>
        <v>1.1483110388167397</v>
      </c>
      <c r="AW191" s="21">
        <f>EXP(-LN(2)/2)*AW190+(1-EXP(-LN(2)/2))/(LN(2)/2)*AQ191*AT191*VLOOKUP('Données projet'!$B$10,Paramètres!$A$1:$I$89,3,0)*0.475*44/12</f>
        <v>4.1091596562814095E-26</v>
      </c>
      <c r="AX191" s="21">
        <f t="shared" si="166"/>
        <v>7.2184176180629818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739.99999999999966</v>
      </c>
      <c r="BE191" s="13">
        <f>BD191*VLOOKUP('Données projet'!$B$11,Paramètres!$A$1:$I$89,3,0)*VLOOKUP('Données projet'!$B$11,Paramètres!$A$1:$I$89,5,0)</f>
        <v>413.65999999999985</v>
      </c>
      <c r="BF191" s="13">
        <f t="shared" si="167"/>
        <v>94.540585122244352</v>
      </c>
      <c r="BG191" s="20">
        <f t="shared" si="168"/>
        <v>885.11601908790863</v>
      </c>
      <c r="BH191" s="59">
        <f t="shared" si="116"/>
        <v>1178.4493524212419</v>
      </c>
      <c r="BI191" s="59">
        <f ca="1">AVERAGE(OFFSET($BH$3,0,0,'Données projet'!$E$11+1,1))-AVERAGE(OFFSET($H$3,0,0,'Données projet'!$E$11+1,1))</f>
        <v>490.96084572840579</v>
      </c>
      <c r="BJ191" s="59">
        <f t="shared" si="146"/>
        <v>597.91658789908263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9.7891164279877625</v>
      </c>
      <c r="BQ191" s="21">
        <f>EXP(-LN(2)/25)*BQ190+(1-EXP(-LN(2)/25))/(LN(2)/25)*Calculateur!BL191*Calculateur!BN191*VLOOKUP('Données projet'!$B$11,Paramètres!$A$1:$I$89,3,0)*0.475*44/12</f>
        <v>0.72323660125457312</v>
      </c>
      <c r="BR191" s="21">
        <f>EXP(-LN(2)/2)*BR190+(1-EXP(-LN(2)/2))/(LN(2)/2)*BL191*BO191*VLOOKUP('Données projet'!$B$11,Paramètres!$A$1:$I$89,3,0)*0.475*44/12</f>
        <v>1.4070067045304315E-24</v>
      </c>
      <c r="BS191" s="22">
        <f t="shared" si="169"/>
        <v>10.512353029242336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1062.9999999999995</v>
      </c>
      <c r="BZ191" s="13">
        <f>BY191*VLOOKUP('Données projet'!$B$12,Paramètres!$A$1:$I$89,3,0)*VLOOKUP('Données projet'!$B$12,Paramètres!$A$1:$I$89,5,0)</f>
        <v>483.66499999999979</v>
      </c>
      <c r="CA191" s="13">
        <f t="shared" si="170"/>
        <v>108.54647574863124</v>
      </c>
      <c r="CB191" s="20">
        <f t="shared" si="171"/>
        <v>1031.4349869288658</v>
      </c>
      <c r="CC191" s="59">
        <f t="shared" si="119"/>
        <v>1324.768320262199</v>
      </c>
      <c r="CD191" s="59">
        <f ca="1">AVERAGE(OFFSET($CC$3,0,0,'Données projet'!$E$12+1,1))-AVERAGE(OFFSET($H$3,0,0,'Données projet'!$E$12+1,1))</f>
        <v>516.24288578650703</v>
      </c>
      <c r="CE191" s="59">
        <f t="shared" si="148"/>
        <v>423.99471649102406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14.171727903554258</v>
      </c>
      <c r="CL191" s="21">
        <f>EXP(-LN(2)/25)*CL190+(1-EXP(-LN(2)/25))/(LN(2)/25)*Calculateur!CG191*Calculateur!CI191*VLOOKUP('Données projet'!$B$12,Paramètres!$A$1:$I$89,3,0)*0.475*44/12</f>
        <v>1.066101385570223</v>
      </c>
      <c r="CM191" s="21">
        <f>EXP(-LN(2)/2)*CM190+(1-EXP(-LN(2)/2))/(LN(2)/2)*CG191*CJ191*VLOOKUP('Données projet'!$B$12,Paramètres!$A$1:$I$89,3,0)*0.475*44/12</f>
        <v>2.3540859497156712E-26</v>
      </c>
      <c r="CN191" s="22">
        <f t="shared" si="172"/>
        <v>15.23782928912448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856.99999999999955</v>
      </c>
      <c r="CU191" s="17">
        <f>CT191*VLOOKUP('Données projet'!$B$13,Paramètres!$A$1:$I$89,3,0)*VLOOKUP('Données projet'!$B$13,Paramètres!$A$1:$I$89,5,0)</f>
        <v>389.93499999999977</v>
      </c>
      <c r="CV191" s="13">
        <f t="shared" si="173"/>
        <v>89.733124312965614</v>
      </c>
      <c r="CW191" s="20">
        <f t="shared" si="174"/>
        <v>835.42198317841473</v>
      </c>
      <c r="CX191" s="59">
        <f t="shared" si="122"/>
        <v>1128.7553165117481</v>
      </c>
      <c r="CY191" s="59">
        <f ca="1">AVERAGE(OFFSET($CX$3,0,0,'Données projet'!$E$13+1,1))-AVERAGE(OFFSET($H$3,0,0,'Données projet'!$E$13+1,1))</f>
        <v>404.52284278475219</v>
      </c>
      <c r="CZ191" s="59">
        <f t="shared" si="150"/>
        <v>325.2594475455378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11.29833187321306</v>
      </c>
      <c r="DG191" s="21">
        <f>EXP(-LN(2)/25)*DG190+(1-EXP(-LN(2)/25))/(LN(2)/25)*Calculateur!DB191*Calculateur!DD191*VLOOKUP('Données projet'!$B$13,Paramètres!$A$1:$I$89,3,0)*0.475*44/12</f>
        <v>0.59612823088720157</v>
      </c>
      <c r="DH191" s="21">
        <f>EXP(-LN(2)/2)*DH190+(1-EXP(-LN(2)/2))/(LN(2)/2)*DB191*DE191*VLOOKUP('Données projet'!$B$13,Paramètres!$A$1:$I$89,3,0)*0.475*44/12</f>
        <v>1.5713730907816876E-24</v>
      </c>
      <c r="DI191" s="22">
        <f t="shared" si="175"/>
        <v>11.894460104100261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266.99999999999983</v>
      </c>
      <c r="DP191" s="17">
        <f>DO191*VLOOKUP('Données projet'!$B$14,Paramètres!$A$1:$I$89,3,0)*VLOOKUP('Données projet'!$B$14,Paramètres!$A$1:$I$89,5,0)</f>
        <v>287.39879999999982</v>
      </c>
      <c r="DQ191" s="13">
        <f t="shared" si="176"/>
        <v>68.528206713592894</v>
      </c>
      <c r="DR191" s="20">
        <f t="shared" si="177"/>
        <v>619.90620335950723</v>
      </c>
      <c r="DS191" s="59">
        <f t="shared" si="125"/>
        <v>913.2395366928406</v>
      </c>
      <c r="DT191" s="59">
        <f ca="1">AVERAGE(OFFSET($DS$3,0,0,'Données projet'!$E$14+1,1))-AVERAGE(OFFSET($H$3,0,0,'Données projet'!$E$14+1,1))</f>
        <v>317.76403063971492</v>
      </c>
      <c r="DU191" s="59">
        <f t="shared" si="152"/>
        <v>310.10458233575025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5.6096573086130039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5.6096573086130039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735.00000000000011</v>
      </c>
      <c r="EK191" s="17">
        <f>EJ191*VLOOKUP('Données projet'!$B$15,Paramètres!$A$1:$I$89,3,0)*VLOOKUP('Données projet'!$B$15,Paramètres!$A$1:$I$89,5,0)</f>
        <v>343.98</v>
      </c>
      <c r="EL191" s="13">
        <f t="shared" si="179"/>
        <v>80.321681832084693</v>
      </c>
      <c r="EM191" s="20">
        <f t="shared" si="180"/>
        <v>738.9920958575475</v>
      </c>
      <c r="EN191" s="59">
        <f t="shared" si="128"/>
        <v>1032.3254291908809</v>
      </c>
      <c r="EO191" s="59">
        <f ca="1">AVERAGE(OFFSET($EN$3,0,0,'Données projet'!$E$15+1,1))-AVERAGE(OFFSET($H$3,0,0,'Données projet'!$E$15+1,1))</f>
        <v>342.49944586217674</v>
      </c>
      <c r="EP191" s="59">
        <f t="shared" si="154"/>
        <v>282.29766600872563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13.892523900684942</v>
      </c>
      <c r="EW191" s="21">
        <f>EXP(-LN(2)/25)*EW190+(1-EXP(-LN(2)/25))/(LN(2)/25)*Calculateur!ER191*Calculateur!ET191*VLOOKUP('Données projet'!$B$15,Paramètres!$A$1:$I$89,3,0)*0.475*44/12</f>
        <v>0.50167674495442327</v>
      </c>
      <c r="EX191" s="21">
        <f>EXP(-LN(2)/2)*EX190+(1-EXP(-LN(2)/2))/(LN(2)/2)*ER191*EU191*VLOOKUP('Données projet'!$B$15,Paramètres!$A$1:$I$89,3,0)*0.475*44/12</f>
        <v>1.3697198854271377E-25</v>
      </c>
      <c r="EY191" s="22">
        <f t="shared" si="181"/>
        <v>14.394200645639366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670.99999999999977</v>
      </c>
      <c r="FF191" s="17">
        <f>FE191*VLOOKUP('Données projet'!$B$16,Paramètres!$A$1:$I$89,3,0)*VLOOKUP('Données projet'!$B$16,Paramètres!$A$1:$I$89,5,0)</f>
        <v>314.02799999999991</v>
      </c>
      <c r="FG191" s="13">
        <f t="shared" si="182"/>
        <v>74.109403804428752</v>
      </c>
      <c r="FH191" s="20">
        <f t="shared" si="183"/>
        <v>676.00597829271317</v>
      </c>
      <c r="FI191" s="59">
        <f t="shared" si="131"/>
        <v>969.33931162604654</v>
      </c>
      <c r="FJ191" s="59">
        <f ca="1">AVERAGE(OFFSET($FI$3,0,0,'Données projet'!$E$16+1,1))-AVERAGE(OFFSET($H$3,0,0,'Données projet'!$E$16+1,1))</f>
        <v>304.29617570272939</v>
      </c>
      <c r="FK191" s="59">
        <f t="shared" si="156"/>
        <v>246.20695736161576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11.692156129476473</v>
      </c>
      <c r="FR191" s="21">
        <f>EXP(-LN(2)/25)*FR190+(1-EXP(-LN(2)/25))/(LN(2)/25)*Calculateur!FM191*Calculateur!FO191*VLOOKUP('Données projet'!$B$16,Paramètres!$A$1:$I$89,3,0)*0.475*44/12</f>
        <v>0.51224466815059078</v>
      </c>
      <c r="FS191" s="21">
        <f>EXP(-LN(2)/2)*FS190+(1-EXP(-LN(2)/2))/(LN(2)/2)*FM191*FP191*VLOOKUP('Données projet'!$B$16,Paramètres!$A$1:$I$89,3,0)*0.475*44/12</f>
        <v>6.5085768337739598E-24</v>
      </c>
      <c r="FT191" s="22">
        <f t="shared" si="184"/>
        <v>12.204400797627063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543.00000000000011</v>
      </c>
      <c r="GA191" s="17">
        <f>FZ191*VLOOKUP('Données projet'!$B$17,Paramètres!$A$1:$I$89,3,0)*VLOOKUP('Données projet'!$B$17,Paramètres!$A$1:$I$89,5,0)</f>
        <v>324.71400000000011</v>
      </c>
      <c r="GB191" s="13">
        <f t="shared" si="185"/>
        <v>76.333356682914101</v>
      </c>
      <c r="GC191" s="20">
        <f t="shared" si="186"/>
        <v>698.49081288940886</v>
      </c>
      <c r="GD191" s="59">
        <f t="shared" si="134"/>
        <v>991.82414622274223</v>
      </c>
      <c r="GE191" s="59">
        <f ca="1">AVERAGE(OFFSET($GD$3,0,0,'Données projet'!$E$17+1,1))-AVERAGE(OFFSET($H$3,0,0,'Données projet'!$E$17+1,1))</f>
        <v>333.16166938019586</v>
      </c>
      <c r="GF191" s="59">
        <f t="shared" si="158"/>
        <v>286.07945871455388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9.5247115569287839</v>
      </c>
      <c r="GM191" s="21">
        <f>EXP(-LN(2)/25)*GM190+(1-EXP(-LN(2)/25))/(LN(2)/25)*Calculateur!GH191*Calculateur!GJ191*VLOOKUP('Données projet'!$B$17,Paramètres!$A$1:$I$89,3,0)*0.475*44/12</f>
        <v>0.40792907039223408</v>
      </c>
      <c r="GN191" s="21">
        <f>EXP(-LN(2)/2)*GN190+(1-EXP(-LN(2)/2))/(LN(2)/2)*GH191*GK191*VLOOKUP('Données projet'!$B$17,Paramètres!$A$1:$I$89,3,0)*0.475*44/12</f>
        <v>1.4701660103584614E-24</v>
      </c>
      <c r="GO191" s="21">
        <f t="shared" si="187"/>
        <v>9.9326406273210175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477.9999999999996</v>
      </c>
      <c r="GV191" s="17">
        <f>GU191*VLOOKUP('Données projet'!$B$18,Paramètres!$A$1:$I$89,3,0)*VLOOKUP('Données projet'!$B$18,Paramètres!$A$1:$I$89,5,0)</f>
        <v>285.84399999999977</v>
      </c>
      <c r="GW191" s="13">
        <f t="shared" si="188"/>
        <v>68.200525419065656</v>
      </c>
      <c r="GX191" s="20">
        <f t="shared" si="189"/>
        <v>616.62754843820551</v>
      </c>
      <c r="GY191" s="59">
        <f t="shared" si="137"/>
        <v>909.96088177153888</v>
      </c>
      <c r="GZ191" s="59">
        <f ca="1">AVERAGE(OFFSET($GY$3,0,0,'Données projet'!$E$18+1,1))-AVERAGE(OFFSET($H$3,0,0,'Données projet'!$E$18+1,1))</f>
        <v>288.41846134875794</v>
      </c>
      <c r="HA191" s="59">
        <f t="shared" si="160"/>
        <v>248.93951719818972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8.4589888742239872</v>
      </c>
      <c r="HH191" s="21">
        <f>EXP(-LN(2)/25)*HH190+(1-EXP(-LN(2)/25))/(LN(2)/25)*Calculateur!HC191*Calculateur!HE191*VLOOKUP('Données projet'!$B$18,Paramètres!$A$1:$I$89,3,0)*0.475*44/12</f>
        <v>0.34965348890762854</v>
      </c>
      <c r="HI191" s="21">
        <f>EXP(-LN(2)/2)*HI190+(1-EXP(-LN(2)/2))/(LN(2)/2)*HC191*HF191*VLOOKUP('Données projet'!$B$18,Paramètres!$A$1:$I$89,3,0)*0.475*44/12</f>
        <v>8.0509091043440459E-25</v>
      </c>
      <c r="HJ191" s="22">
        <f t="shared" si="190"/>
        <v>8.8086423631316162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267</v>
      </c>
      <c r="O192" s="13">
        <f>N192*VLOOKUP('Données projet'!$B$9,Paramètres!$A$1:$I$89,3,0)*VLOOKUP('Données projet'!$B$9,Paramètres!$A$1:$I$89,5,0)</f>
        <v>241.58159999999998</v>
      </c>
      <c r="P192" s="13">
        <f t="shared" si="141"/>
        <v>58.779689232021951</v>
      </c>
      <c r="Q192" s="20">
        <f t="shared" si="162"/>
        <v>523.12924541243819</v>
      </c>
      <c r="R192" s="59">
        <f t="shared" si="109"/>
        <v>816.46257874577145</v>
      </c>
      <c r="S192" s="59">
        <f ca="1">AVERAGE(OFFSET($R$3,0,0,'Données projet'!$E$9+1,1))-AVERAGE(OFFSET($H$3,0,0,'Données projet'!$E$9+1,1))</f>
        <v>269.64423257646359</v>
      </c>
      <c r="T192" s="59">
        <f t="shared" si="142"/>
        <v>161.0819079811821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17.457439609380383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17.457439609380383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401</v>
      </c>
      <c r="AJ192" s="13">
        <f>AI192*VLOOKUP('Données projet'!$B$10,Paramètres!$A$1:$I$89,3,0)*VLOOKUP('Données projet'!$B$10,Paramètres!$A$1:$I$89,5,0)</f>
        <v>250.22399999999999</v>
      </c>
      <c r="AK192" s="13">
        <f t="shared" si="164"/>
        <v>60.633904580527918</v>
      </c>
      <c r="AL192" s="20">
        <f t="shared" si="165"/>
        <v>541.41085047775289</v>
      </c>
      <c r="AM192" s="59">
        <f t="shared" si="113"/>
        <v>834.74418381108626</v>
      </c>
      <c r="AN192" s="59">
        <f ca="1">AVERAGE(OFFSET($AM$3,0,0,'Données projet'!$E$10+1,1))-AVERAGE(OFFSET($H$3,0,0,'Données projet'!$E$10+1,1))</f>
        <v>269.77739619445515</v>
      </c>
      <c r="AO192" s="59">
        <f t="shared" si="144"/>
        <v>347.56964743629885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5.9510754916266553</v>
      </c>
      <c r="AV192" s="21">
        <f>EXP(-LN(2)/25)*AV191+(1-EXP(-LN(2)/25))/(LN(2)/25)*Calculateur!AQ192*Calculateur!AS192*VLOOKUP('Données projet'!$B$10,Paramètres!$A$1:$I$89,3,0)*0.475*44/12</f>
        <v>1.116910413073243</v>
      </c>
      <c r="AW192" s="21">
        <f>EXP(-LN(2)/2)*AW191+(1-EXP(-LN(2)/2))/(LN(2)/2)*AQ192*AT192*VLOOKUP('Données projet'!$B$10,Paramètres!$A$1:$I$89,3,0)*0.475*44/12</f>
        <v>2.9056146579347674E-26</v>
      </c>
      <c r="AX192" s="21">
        <f t="shared" si="166"/>
        <v>7.0679859046998983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739.99999999999966</v>
      </c>
      <c r="BE192" s="13">
        <f>BD192*VLOOKUP('Données projet'!$B$11,Paramètres!$A$1:$I$89,3,0)*VLOOKUP('Données projet'!$B$11,Paramètres!$A$1:$I$89,5,0)</f>
        <v>413.65999999999985</v>
      </c>
      <c r="BF192" s="13">
        <f t="shared" si="167"/>
        <v>94.540585122244352</v>
      </c>
      <c r="BG192" s="20">
        <f t="shared" si="168"/>
        <v>885.11601908790863</v>
      </c>
      <c r="BH192" s="59">
        <f t="shared" si="116"/>
        <v>1178.4493524212419</v>
      </c>
      <c r="BI192" s="59">
        <f ca="1">AVERAGE(OFFSET($BH$3,0,0,'Données projet'!$E$11+1,1))-AVERAGE(OFFSET($H$3,0,0,'Données projet'!$E$11+1,1))</f>
        <v>490.96084572840579</v>
      </c>
      <c r="BJ192" s="59">
        <f t="shared" si="146"/>
        <v>597.91658789908263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9.597157825606379</v>
      </c>
      <c r="BQ192" s="21">
        <f>EXP(-LN(2)/25)*BQ191+(1-EXP(-LN(2)/25))/(LN(2)/25)*Calculateur!BL192*Calculateur!BN192*VLOOKUP('Données projet'!$B$11,Paramètres!$A$1:$I$89,3,0)*0.475*44/12</f>
        <v>0.70345965835990698</v>
      </c>
      <c r="BR192" s="21">
        <f>EXP(-LN(2)/2)*BR191+(1-EXP(-LN(2)/2))/(LN(2)/2)*BL192*BO192*VLOOKUP('Données projet'!$B$11,Paramètres!$A$1:$I$89,3,0)*0.475*44/12</f>
        <v>9.9490398194840515E-25</v>
      </c>
      <c r="BS192" s="22">
        <f t="shared" si="169"/>
        <v>10.300617483966287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1062.9999999999995</v>
      </c>
      <c r="BZ192" s="13">
        <f>BY192*VLOOKUP('Données projet'!$B$12,Paramètres!$A$1:$I$89,3,0)*VLOOKUP('Données projet'!$B$12,Paramètres!$A$1:$I$89,5,0)</f>
        <v>483.66499999999979</v>
      </c>
      <c r="CA192" s="13">
        <f t="shared" si="170"/>
        <v>108.54647574863124</v>
      </c>
      <c r="CB192" s="20">
        <f t="shared" si="171"/>
        <v>1031.4349869288658</v>
      </c>
      <c r="CC192" s="59">
        <f t="shared" si="119"/>
        <v>1324.768320262199</v>
      </c>
      <c r="CD192" s="59">
        <f ca="1">AVERAGE(OFFSET($CC$3,0,0,'Données projet'!$E$12+1,1))-AVERAGE(OFFSET($H$3,0,0,'Données projet'!$E$12+1,1))</f>
        <v>516.24288578650703</v>
      </c>
      <c r="CE192" s="59">
        <f t="shared" si="148"/>
        <v>423.99471649102406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13.893828963266065</v>
      </c>
      <c r="CL192" s="21">
        <f>EXP(-LN(2)/25)*CL191+(1-EXP(-LN(2)/25))/(LN(2)/25)*Calculateur!CG192*Calculateur!CI192*VLOOKUP('Données projet'!$B$12,Paramètres!$A$1:$I$89,3,0)*0.475*44/12</f>
        <v>1.0369487871179701</v>
      </c>
      <c r="CM192" s="21">
        <f>EXP(-LN(2)/2)*CM191+(1-EXP(-LN(2)/2))/(LN(2)/2)*CG192*CJ192*VLOOKUP('Données projet'!$B$12,Paramètres!$A$1:$I$89,3,0)*0.475*44/12</f>
        <v>1.664590138539925E-26</v>
      </c>
      <c r="CN192" s="22">
        <f t="shared" si="172"/>
        <v>14.930777750384035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856.99999999999955</v>
      </c>
      <c r="CU192" s="17">
        <f>CT192*VLOOKUP('Données projet'!$B$13,Paramètres!$A$1:$I$89,3,0)*VLOOKUP('Données projet'!$B$13,Paramètres!$A$1:$I$89,5,0)</f>
        <v>389.93499999999977</v>
      </c>
      <c r="CV192" s="13">
        <f t="shared" si="173"/>
        <v>89.733124312965614</v>
      </c>
      <c r="CW192" s="20">
        <f t="shared" si="174"/>
        <v>835.42198317841473</v>
      </c>
      <c r="CX192" s="59">
        <f t="shared" si="122"/>
        <v>1128.7553165117481</v>
      </c>
      <c r="CY192" s="59">
        <f ca="1">AVERAGE(OFFSET($CX$3,0,0,'Données projet'!$E$13+1,1))-AVERAGE(OFFSET($H$3,0,0,'Données projet'!$E$13+1,1))</f>
        <v>404.52284278475219</v>
      </c>
      <c r="CZ192" s="59">
        <f t="shared" si="150"/>
        <v>325.2594475455378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11.076778476481335</v>
      </c>
      <c r="DG192" s="21">
        <f>EXP(-LN(2)/25)*DG191+(1-EXP(-LN(2)/25))/(LN(2)/25)*Calculateur!DB192*Calculateur!DD192*VLOOKUP('Données projet'!$B$13,Paramètres!$A$1:$I$89,3,0)*0.475*44/12</f>
        <v>0.57982707306456982</v>
      </c>
      <c r="DH192" s="21">
        <f>EXP(-LN(2)/2)*DH191+(1-EXP(-LN(2)/2))/(LN(2)/2)*DB192*DE192*VLOOKUP('Données projet'!$B$13,Paramètres!$A$1:$I$89,3,0)*0.475*44/12</f>
        <v>1.1111285682657957E-24</v>
      </c>
      <c r="DI192" s="22">
        <f t="shared" si="175"/>
        <v>11.656605549545905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266.99999999999983</v>
      </c>
      <c r="DP192" s="17">
        <f>DO192*VLOOKUP('Données projet'!$B$14,Paramètres!$A$1:$I$89,3,0)*VLOOKUP('Données projet'!$B$14,Paramètres!$A$1:$I$89,5,0)</f>
        <v>287.39879999999982</v>
      </c>
      <c r="DQ192" s="13">
        <f t="shared" si="176"/>
        <v>68.528206713592894</v>
      </c>
      <c r="DR192" s="20">
        <f t="shared" si="177"/>
        <v>619.90620335950723</v>
      </c>
      <c r="DS192" s="59">
        <f t="shared" si="125"/>
        <v>913.2395366928406</v>
      </c>
      <c r="DT192" s="59">
        <f ca="1">AVERAGE(OFFSET($DS$3,0,0,'Données projet'!$E$14+1,1))-AVERAGE(OFFSET($H$3,0,0,'Données projet'!$E$14+1,1))</f>
        <v>317.76403063971492</v>
      </c>
      <c r="DU192" s="59">
        <f t="shared" si="152"/>
        <v>310.10458233575025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5.4996553503442112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5.4996553503442112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735.00000000000011</v>
      </c>
      <c r="EK192" s="17">
        <f>EJ192*VLOOKUP('Données projet'!$B$15,Paramètres!$A$1:$I$89,3,0)*VLOOKUP('Données projet'!$B$15,Paramètres!$A$1:$I$89,5,0)</f>
        <v>343.98</v>
      </c>
      <c r="EL192" s="13">
        <f t="shared" si="179"/>
        <v>80.321681832084693</v>
      </c>
      <c r="EM192" s="20">
        <f t="shared" si="180"/>
        <v>738.9920958575475</v>
      </c>
      <c r="EN192" s="59">
        <f t="shared" si="128"/>
        <v>1032.3254291908809</v>
      </c>
      <c r="EO192" s="59">
        <f ca="1">AVERAGE(OFFSET($EN$3,0,0,'Données projet'!$E$15+1,1))-AVERAGE(OFFSET($H$3,0,0,'Données projet'!$E$15+1,1))</f>
        <v>342.49944586217674</v>
      </c>
      <c r="EP192" s="59">
        <f t="shared" si="154"/>
        <v>282.29766600872563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13.620099980595391</v>
      </c>
      <c r="EW192" s="21">
        <f>EXP(-LN(2)/25)*EW191+(1-EXP(-LN(2)/25))/(LN(2)/25)*Calculateur!ER192*Calculateur!ET192*VLOOKUP('Données projet'!$B$15,Paramètres!$A$1:$I$89,3,0)*0.475*44/12</f>
        <v>0.48795836798161113</v>
      </c>
      <c r="EX192" s="21">
        <f>EXP(-LN(2)/2)*EX191+(1-EXP(-LN(2)/2))/(LN(2)/2)*ER192*EU192*VLOOKUP('Données projet'!$B$15,Paramètres!$A$1:$I$89,3,0)*0.475*44/12</f>
        <v>9.6853821931158998E-26</v>
      </c>
      <c r="EY192" s="22">
        <f t="shared" si="181"/>
        <v>14.108058348577002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670.99999999999977</v>
      </c>
      <c r="FF192" s="17">
        <f>FE192*VLOOKUP('Données projet'!$B$16,Paramètres!$A$1:$I$89,3,0)*VLOOKUP('Données projet'!$B$16,Paramètres!$A$1:$I$89,5,0)</f>
        <v>314.02799999999991</v>
      </c>
      <c r="FG192" s="13">
        <f t="shared" si="182"/>
        <v>74.109403804428752</v>
      </c>
      <c r="FH192" s="20">
        <f t="shared" si="183"/>
        <v>676.00597829271317</v>
      </c>
      <c r="FI192" s="59">
        <f t="shared" si="131"/>
        <v>969.33931162604654</v>
      </c>
      <c r="FJ192" s="59">
        <f ca="1">AVERAGE(OFFSET($FI$3,0,0,'Données projet'!$E$16+1,1))-AVERAGE(OFFSET($H$3,0,0,'Données projet'!$E$16+1,1))</f>
        <v>304.29617570272939</v>
      </c>
      <c r="FK192" s="59">
        <f t="shared" si="156"/>
        <v>246.20695736161576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11.4628800792885</v>
      </c>
      <c r="FR192" s="21">
        <f>EXP(-LN(2)/25)*FR191+(1-EXP(-LN(2)/25))/(LN(2)/25)*Calculateur!FM192*Calculateur!FO192*VLOOKUP('Données projet'!$B$16,Paramètres!$A$1:$I$89,3,0)*0.475*44/12</f>
        <v>0.49823731076223654</v>
      </c>
      <c r="FS192" s="21">
        <f>EXP(-LN(2)/2)*FS191+(1-EXP(-LN(2)/2))/(LN(2)/2)*FM192*FP192*VLOOKUP('Données projet'!$B$16,Paramètres!$A$1:$I$89,3,0)*0.475*44/12</f>
        <v>4.6022588150352363E-24</v>
      </c>
      <c r="FT192" s="22">
        <f t="shared" si="184"/>
        <v>11.961117390050736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543.00000000000011</v>
      </c>
      <c r="GA192" s="17">
        <f>FZ192*VLOOKUP('Données projet'!$B$17,Paramètres!$A$1:$I$89,3,0)*VLOOKUP('Données projet'!$B$17,Paramètres!$A$1:$I$89,5,0)</f>
        <v>324.71400000000011</v>
      </c>
      <c r="GB192" s="13">
        <f t="shared" si="185"/>
        <v>76.333356682914101</v>
      </c>
      <c r="GC192" s="20">
        <f t="shared" si="186"/>
        <v>698.49081288940886</v>
      </c>
      <c r="GD192" s="59">
        <f t="shared" si="134"/>
        <v>991.82414622274223</v>
      </c>
      <c r="GE192" s="59">
        <f ca="1">AVERAGE(OFFSET($GD$3,0,0,'Données projet'!$E$17+1,1))-AVERAGE(OFFSET($H$3,0,0,'Données projet'!$E$17+1,1))</f>
        <v>333.16166938019586</v>
      </c>
      <c r="GF192" s="59">
        <f t="shared" si="158"/>
        <v>286.07945871455388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9.3379377727978188</v>
      </c>
      <c r="GM192" s="21">
        <f>EXP(-LN(2)/25)*GM191+(1-EXP(-LN(2)/25))/(LN(2)/25)*Calculateur!GH192*Calculateur!GJ192*VLOOKUP('Données projet'!$B$17,Paramètres!$A$1:$I$89,3,0)*0.475*44/12</f>
        <v>0.39677422851030097</v>
      </c>
      <c r="GN192" s="21">
        <f>EXP(-LN(2)/2)*GN191+(1-EXP(-LN(2)/2))/(LN(2)/2)*GH192*GK192*VLOOKUP('Données projet'!$B$17,Paramètres!$A$1:$I$89,3,0)*0.475*44/12</f>
        <v>1.0395643553944401E-24</v>
      </c>
      <c r="GO192" s="21">
        <f t="shared" si="187"/>
        <v>9.7347120013081199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477.9999999999996</v>
      </c>
      <c r="GV192" s="17">
        <f>GU192*VLOOKUP('Données projet'!$B$18,Paramètres!$A$1:$I$89,3,0)*VLOOKUP('Données projet'!$B$18,Paramètres!$A$1:$I$89,5,0)</f>
        <v>285.84399999999977</v>
      </c>
      <c r="GW192" s="13">
        <f t="shared" si="188"/>
        <v>68.200525419065656</v>
      </c>
      <c r="GX192" s="20">
        <f t="shared" si="189"/>
        <v>616.62754843820551</v>
      </c>
      <c r="GY192" s="59">
        <f t="shared" si="137"/>
        <v>909.96088177153888</v>
      </c>
      <c r="GZ192" s="59">
        <f ca="1">AVERAGE(OFFSET($GY$3,0,0,'Données projet'!$E$18+1,1))-AVERAGE(OFFSET($H$3,0,0,'Données projet'!$E$18+1,1))</f>
        <v>288.41846134875794</v>
      </c>
      <c r="HA192" s="59">
        <f t="shared" si="160"/>
        <v>248.93951719818972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8.2931132618742129</v>
      </c>
      <c r="HH192" s="21">
        <f>EXP(-LN(2)/25)*HH191+(1-EXP(-LN(2)/25))/(LN(2)/25)*Calculateur!HC192*Calculateur!HE192*VLOOKUP('Données projet'!$B$18,Paramètres!$A$1:$I$89,3,0)*0.475*44/12</f>
        <v>0.34009219586597161</v>
      </c>
      <c r="HI192" s="21">
        <f>EXP(-LN(2)/2)*HI191+(1-EXP(-LN(2)/2))/(LN(2)/2)*HC192*HF192*VLOOKUP('Données projet'!$B$18,Paramètres!$A$1:$I$89,3,0)*0.475*44/12</f>
        <v>5.6928524223981885E-25</v>
      </c>
      <c r="HJ192" s="22">
        <f t="shared" si="190"/>
        <v>8.6332054577401838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267</v>
      </c>
      <c r="O193" s="13">
        <f>N193*VLOOKUP('Données projet'!$B$9,Paramètres!$A$1:$I$89,3,0)*VLOOKUP('Données projet'!$B$9,Paramètres!$A$1:$I$89,5,0)</f>
        <v>241.58159999999998</v>
      </c>
      <c r="P193" s="13">
        <f t="shared" si="141"/>
        <v>58.779689232021951</v>
      </c>
      <c r="Q193" s="20">
        <f t="shared" si="162"/>
        <v>523.12924541243819</v>
      </c>
      <c r="R193" s="59">
        <f t="shared" si="109"/>
        <v>816.46257874577145</v>
      </c>
      <c r="S193" s="59">
        <f ca="1">AVERAGE(OFFSET($R$3,0,0,'Données projet'!$E$9+1,1))-AVERAGE(OFFSET($H$3,0,0,'Données projet'!$E$9+1,1))</f>
        <v>269.64423257646359</v>
      </c>
      <c r="T193" s="59">
        <f t="shared" si="142"/>
        <v>161.0819079811821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17.115109866627193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17.115109866627193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401</v>
      </c>
      <c r="AJ193" s="13">
        <f>AI193*VLOOKUP('Données projet'!$B$10,Paramètres!$A$1:$I$89,3,0)*VLOOKUP('Données projet'!$B$10,Paramètres!$A$1:$I$89,5,0)</f>
        <v>250.22399999999999</v>
      </c>
      <c r="AK193" s="13">
        <f t="shared" si="164"/>
        <v>60.633904580527918</v>
      </c>
      <c r="AL193" s="20">
        <f t="shared" si="165"/>
        <v>541.41085047775289</v>
      </c>
      <c r="AM193" s="59">
        <f t="shared" si="113"/>
        <v>834.74418381108626</v>
      </c>
      <c r="AN193" s="59">
        <f ca="1">AVERAGE(OFFSET($AM$3,0,0,'Données projet'!$E$10+1,1))-AVERAGE(OFFSET($H$3,0,0,'Données projet'!$E$10+1,1))</f>
        <v>269.77739619445515</v>
      </c>
      <c r="AO193" s="59">
        <f t="shared" si="144"/>
        <v>347.56964743629885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5.8343785310334937</v>
      </c>
      <c r="AV193" s="21">
        <f>EXP(-LN(2)/25)*AV192+(1-EXP(-LN(2)/25))/(LN(2)/25)*Calculateur!AQ193*Calculateur!AS193*VLOOKUP('Données projet'!$B$10,Paramètres!$A$1:$I$89,3,0)*0.475*44/12</f>
        <v>1.0863684390919892</v>
      </c>
      <c r="AW193" s="21">
        <f>EXP(-LN(2)/2)*AW192+(1-EXP(-LN(2)/2))/(LN(2)/2)*AQ193*AT193*VLOOKUP('Données projet'!$B$10,Paramètres!$A$1:$I$89,3,0)*0.475*44/12</f>
        <v>2.0545798281407048E-26</v>
      </c>
      <c r="AX193" s="21">
        <f t="shared" si="166"/>
        <v>6.9207469701254833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739.99999999999966</v>
      </c>
      <c r="BE193" s="13">
        <f>BD193*VLOOKUP('Données projet'!$B$11,Paramètres!$A$1:$I$89,3,0)*VLOOKUP('Données projet'!$B$11,Paramètres!$A$1:$I$89,5,0)</f>
        <v>413.65999999999985</v>
      </c>
      <c r="BF193" s="13">
        <f t="shared" si="167"/>
        <v>94.540585122244352</v>
      </c>
      <c r="BG193" s="20">
        <f t="shared" si="168"/>
        <v>885.11601908790863</v>
      </c>
      <c r="BH193" s="59">
        <f t="shared" si="116"/>
        <v>1178.4493524212419</v>
      </c>
      <c r="BI193" s="59">
        <f ca="1">AVERAGE(OFFSET($BH$3,0,0,'Données projet'!$E$11+1,1))-AVERAGE(OFFSET($H$3,0,0,'Données projet'!$E$11+1,1))</f>
        <v>490.96084572840579</v>
      </c>
      <c r="BJ193" s="59">
        <f t="shared" si="146"/>
        <v>597.91658789908263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9.408963414334508</v>
      </c>
      <c r="BQ193" s="21">
        <f>EXP(-LN(2)/25)*BQ192+(1-EXP(-LN(2)/25))/(LN(2)/25)*Calculateur!BL193*Calculateur!BN193*VLOOKUP('Données projet'!$B$11,Paramètres!$A$1:$I$89,3,0)*0.475*44/12</f>
        <v>0.68422351700871964</v>
      </c>
      <c r="BR193" s="21">
        <f>EXP(-LN(2)/2)*BR192+(1-EXP(-LN(2)/2))/(LN(2)/2)*BL193*BO193*VLOOKUP('Données projet'!$B$11,Paramètres!$A$1:$I$89,3,0)*0.475*44/12</f>
        <v>7.0350335226521576E-25</v>
      </c>
      <c r="BS193" s="22">
        <f t="shared" si="169"/>
        <v>10.093186931343228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1062.9999999999995</v>
      </c>
      <c r="BZ193" s="13">
        <f>BY193*VLOOKUP('Données projet'!$B$12,Paramètres!$A$1:$I$89,3,0)*VLOOKUP('Données projet'!$B$12,Paramètres!$A$1:$I$89,5,0)</f>
        <v>483.66499999999979</v>
      </c>
      <c r="CA193" s="13">
        <f t="shared" si="170"/>
        <v>108.54647574863124</v>
      </c>
      <c r="CB193" s="20">
        <f t="shared" si="171"/>
        <v>1031.4349869288658</v>
      </c>
      <c r="CC193" s="59">
        <f t="shared" si="119"/>
        <v>1324.768320262199</v>
      </c>
      <c r="CD193" s="59">
        <f ca="1">AVERAGE(OFFSET($CC$3,0,0,'Données projet'!$E$12+1,1))-AVERAGE(OFFSET($H$3,0,0,'Données projet'!$E$12+1,1))</f>
        <v>516.24288578650703</v>
      </c>
      <c r="CE193" s="59">
        <f t="shared" si="148"/>
        <v>423.99471649102406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13.621379451695308</v>
      </c>
      <c r="CL193" s="21">
        <f>EXP(-LN(2)/25)*CL192+(1-EXP(-LN(2)/25))/(LN(2)/25)*Calculateur!CG193*Calculateur!CI193*VLOOKUP('Données projet'!$B$12,Paramètres!$A$1:$I$89,3,0)*0.475*44/12</f>
        <v>1.0085933680034624</v>
      </c>
      <c r="CM193" s="21">
        <f>EXP(-LN(2)/2)*CM192+(1-EXP(-LN(2)/2))/(LN(2)/2)*CG193*CJ193*VLOOKUP('Données projet'!$B$12,Paramètres!$A$1:$I$89,3,0)*0.475*44/12</f>
        <v>1.1770429748578356E-26</v>
      </c>
      <c r="CN193" s="22">
        <f t="shared" si="172"/>
        <v>14.62997281969877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856.99999999999955</v>
      </c>
      <c r="CU193" s="17">
        <f>CT193*VLOOKUP('Données projet'!$B$13,Paramètres!$A$1:$I$89,3,0)*VLOOKUP('Données projet'!$B$13,Paramètres!$A$1:$I$89,5,0)</f>
        <v>389.93499999999977</v>
      </c>
      <c r="CV193" s="13">
        <f t="shared" si="173"/>
        <v>89.733124312965614</v>
      </c>
      <c r="CW193" s="20">
        <f t="shared" si="174"/>
        <v>835.42198317841473</v>
      </c>
      <c r="CX193" s="59">
        <f t="shared" si="122"/>
        <v>1128.7553165117481</v>
      </c>
      <c r="CY193" s="59">
        <f ca="1">AVERAGE(OFFSET($CX$3,0,0,'Données projet'!$E$13+1,1))-AVERAGE(OFFSET($H$3,0,0,'Données projet'!$E$13+1,1))</f>
        <v>404.52284278475219</v>
      </c>
      <c r="CZ193" s="59">
        <f t="shared" si="150"/>
        <v>325.2594475455378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10.859569606725291</v>
      </c>
      <c r="DG193" s="21">
        <f>EXP(-LN(2)/25)*DG192+(1-EXP(-LN(2)/25))/(LN(2)/25)*Calculateur!DB193*Calculateur!DD193*VLOOKUP('Données projet'!$B$13,Paramètres!$A$1:$I$89,3,0)*0.475*44/12</f>
        <v>0.5639716712598386</v>
      </c>
      <c r="DH193" s="21">
        <f>EXP(-LN(2)/2)*DH192+(1-EXP(-LN(2)/2))/(LN(2)/2)*DB193*DE193*VLOOKUP('Données projet'!$B$13,Paramètres!$A$1:$I$89,3,0)*0.475*44/12</f>
        <v>7.8568654539084381E-25</v>
      </c>
      <c r="DI193" s="22">
        <f t="shared" si="175"/>
        <v>11.42354127798513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266.99999999999983</v>
      </c>
      <c r="DP193" s="17">
        <f>DO193*VLOOKUP('Données projet'!$B$14,Paramètres!$A$1:$I$89,3,0)*VLOOKUP('Données projet'!$B$14,Paramètres!$A$1:$I$89,5,0)</f>
        <v>287.39879999999982</v>
      </c>
      <c r="DQ193" s="13">
        <f t="shared" si="176"/>
        <v>68.528206713592894</v>
      </c>
      <c r="DR193" s="20">
        <f t="shared" si="177"/>
        <v>619.90620335950723</v>
      </c>
      <c r="DS193" s="59">
        <f t="shared" si="125"/>
        <v>913.2395366928406</v>
      </c>
      <c r="DT193" s="59">
        <f ca="1">AVERAGE(OFFSET($DS$3,0,0,'Données projet'!$E$14+1,1))-AVERAGE(OFFSET($H$3,0,0,'Données projet'!$E$14+1,1))</f>
        <v>317.76403063971492</v>
      </c>
      <c r="DU193" s="59">
        <f t="shared" si="152"/>
        <v>310.10458233575025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5.3918104633824999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5.3918104633824999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735.00000000000011</v>
      </c>
      <c r="EK193" s="17">
        <f>EJ193*VLOOKUP('Données projet'!$B$15,Paramètres!$A$1:$I$89,3,0)*VLOOKUP('Données projet'!$B$15,Paramètres!$A$1:$I$89,5,0)</f>
        <v>343.98</v>
      </c>
      <c r="EL193" s="13">
        <f t="shared" si="179"/>
        <v>80.321681832084693</v>
      </c>
      <c r="EM193" s="20">
        <f t="shared" si="180"/>
        <v>738.9920958575475</v>
      </c>
      <c r="EN193" s="59">
        <f t="shared" si="128"/>
        <v>1032.3254291908809</v>
      </c>
      <c r="EO193" s="59">
        <f ca="1">AVERAGE(OFFSET($EN$3,0,0,'Données projet'!$E$15+1,1))-AVERAGE(OFFSET($H$3,0,0,'Données projet'!$E$15+1,1))</f>
        <v>342.49944586217674</v>
      </c>
      <c r="EP193" s="59">
        <f t="shared" si="154"/>
        <v>282.29766600872563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13.353018127416613</v>
      </c>
      <c r="EW193" s="21">
        <f>EXP(-LN(2)/25)*EW192+(1-EXP(-LN(2)/25))/(LN(2)/25)*Calculateur!ER193*Calculateur!ET193*VLOOKUP('Données projet'!$B$15,Paramètres!$A$1:$I$89,3,0)*0.475*44/12</f>
        <v>0.47461512074853862</v>
      </c>
      <c r="EX193" s="21">
        <f>EXP(-LN(2)/2)*EX192+(1-EXP(-LN(2)/2))/(LN(2)/2)*ER193*EU193*VLOOKUP('Données projet'!$B$15,Paramètres!$A$1:$I$89,3,0)*0.475*44/12</f>
        <v>6.8485994271356883E-26</v>
      </c>
      <c r="EY193" s="22">
        <f t="shared" si="181"/>
        <v>13.827633248165151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670.99999999999977</v>
      </c>
      <c r="FF193" s="17">
        <f>FE193*VLOOKUP('Données projet'!$B$16,Paramètres!$A$1:$I$89,3,0)*VLOOKUP('Données projet'!$B$16,Paramètres!$A$1:$I$89,5,0)</f>
        <v>314.02799999999991</v>
      </c>
      <c r="FG193" s="13">
        <f t="shared" si="182"/>
        <v>74.109403804428752</v>
      </c>
      <c r="FH193" s="20">
        <f t="shared" si="183"/>
        <v>676.00597829271317</v>
      </c>
      <c r="FI193" s="59">
        <f t="shared" si="131"/>
        <v>969.33931162604654</v>
      </c>
      <c r="FJ193" s="59">
        <f ca="1">AVERAGE(OFFSET($FI$3,0,0,'Données projet'!$E$16+1,1))-AVERAGE(OFFSET($H$3,0,0,'Données projet'!$E$16+1,1))</f>
        <v>304.29617570272939</v>
      </c>
      <c r="FK193" s="59">
        <f t="shared" si="156"/>
        <v>246.20695736161576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11.23809999260013</v>
      </c>
      <c r="FR193" s="21">
        <f>EXP(-LN(2)/25)*FR192+(1-EXP(-LN(2)/25))/(LN(2)/25)*Calculateur!FM193*Calculateur!FO193*VLOOKUP('Données projet'!$B$16,Paramètres!$A$1:$I$89,3,0)*0.475*44/12</f>
        <v>0.48461298529828173</v>
      </c>
      <c r="FS193" s="21">
        <f>EXP(-LN(2)/2)*FS192+(1-EXP(-LN(2)/2))/(LN(2)/2)*FM193*FP193*VLOOKUP('Données projet'!$B$16,Paramètres!$A$1:$I$89,3,0)*0.475*44/12</f>
        <v>3.2542884168869806E-24</v>
      </c>
      <c r="FT193" s="22">
        <f t="shared" si="184"/>
        <v>11.722712977898412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543.00000000000011</v>
      </c>
      <c r="GA193" s="17">
        <f>FZ193*VLOOKUP('Données projet'!$B$17,Paramètres!$A$1:$I$89,3,0)*VLOOKUP('Données projet'!$B$17,Paramètres!$A$1:$I$89,5,0)</f>
        <v>324.71400000000011</v>
      </c>
      <c r="GB193" s="13">
        <f t="shared" si="185"/>
        <v>76.333356682914101</v>
      </c>
      <c r="GC193" s="20">
        <f t="shared" si="186"/>
        <v>698.49081288940886</v>
      </c>
      <c r="GD193" s="59">
        <f t="shared" si="134"/>
        <v>991.82414622274223</v>
      </c>
      <c r="GE193" s="59">
        <f ca="1">AVERAGE(OFFSET($GD$3,0,0,'Données projet'!$E$17+1,1))-AVERAGE(OFFSET($H$3,0,0,'Données projet'!$E$17+1,1))</f>
        <v>333.16166938019586</v>
      </c>
      <c r="GF193" s="59">
        <f t="shared" si="158"/>
        <v>286.07945871455388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9.1548265086529028</v>
      </c>
      <c r="GM193" s="21">
        <f>EXP(-LN(2)/25)*GM192+(1-EXP(-LN(2)/25))/(LN(2)/25)*Calculateur!GH193*Calculateur!GJ193*VLOOKUP('Données projet'!$B$17,Paramètres!$A$1:$I$89,3,0)*0.475*44/12</f>
        <v>0.38592441636623698</v>
      </c>
      <c r="GN193" s="21">
        <f>EXP(-LN(2)/2)*GN192+(1-EXP(-LN(2)/2))/(LN(2)/2)*GH193*GK193*VLOOKUP('Données projet'!$B$17,Paramètres!$A$1:$I$89,3,0)*0.475*44/12</f>
        <v>7.3508300517923071E-25</v>
      </c>
      <c r="GO193" s="21">
        <f t="shared" si="187"/>
        <v>9.5407509250191396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477.9999999999996</v>
      </c>
      <c r="GV193" s="17">
        <f>GU193*VLOOKUP('Données projet'!$B$18,Paramètres!$A$1:$I$89,3,0)*VLOOKUP('Données projet'!$B$18,Paramètres!$A$1:$I$89,5,0)</f>
        <v>285.84399999999977</v>
      </c>
      <c r="GW193" s="13">
        <f t="shared" si="188"/>
        <v>68.200525419065656</v>
      </c>
      <c r="GX193" s="20">
        <f t="shared" si="189"/>
        <v>616.62754843820551</v>
      </c>
      <c r="GY193" s="59">
        <f t="shared" si="137"/>
        <v>909.96088177153888</v>
      </c>
      <c r="GZ193" s="59">
        <f ca="1">AVERAGE(OFFSET($GY$3,0,0,'Données projet'!$E$18+1,1))-AVERAGE(OFFSET($H$3,0,0,'Données projet'!$E$18+1,1))</f>
        <v>288.41846134875794</v>
      </c>
      <c r="HA193" s="59">
        <f t="shared" si="160"/>
        <v>248.93951719818972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8.1304903691084842</v>
      </c>
      <c r="HH193" s="21">
        <f>EXP(-LN(2)/25)*HH192+(1-EXP(-LN(2)/25))/(LN(2)/25)*Calculateur!HC193*Calculateur!HE193*VLOOKUP('Données projet'!$B$18,Paramètres!$A$1:$I$89,3,0)*0.475*44/12</f>
        <v>0.33079235688534531</v>
      </c>
      <c r="HI193" s="21">
        <f>EXP(-LN(2)/2)*HI192+(1-EXP(-LN(2)/2))/(LN(2)/2)*HC193*HF193*VLOOKUP('Données projet'!$B$18,Paramètres!$A$1:$I$89,3,0)*0.475*44/12</f>
        <v>4.025454552172023E-25</v>
      </c>
      <c r="HJ193" s="22">
        <f t="shared" si="190"/>
        <v>8.4612827259938292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267</v>
      </c>
      <c r="O194" s="13">
        <f>N194*VLOOKUP('Données projet'!$B$9,Paramètres!$A$1:$I$89,3,0)*VLOOKUP('Données projet'!$B$9,Paramètres!$A$1:$I$89,5,0)</f>
        <v>241.58159999999998</v>
      </c>
      <c r="P194" s="13">
        <f t="shared" si="141"/>
        <v>58.779689232021951</v>
      </c>
      <c r="Q194" s="20">
        <f t="shared" si="162"/>
        <v>523.12924541243819</v>
      </c>
      <c r="R194" s="59">
        <f t="shared" si="109"/>
        <v>816.46257874577145</v>
      </c>
      <c r="S194" s="59">
        <f ca="1">AVERAGE(OFFSET($R$3,0,0,'Données projet'!$E$9+1,1))-AVERAGE(OFFSET($H$3,0,0,'Données projet'!$E$9+1,1))</f>
        <v>269.64423257646359</v>
      </c>
      <c r="T194" s="59">
        <f t="shared" si="142"/>
        <v>161.0819079811821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16.77949300132887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16.77949300132887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401</v>
      </c>
      <c r="AJ194" s="13">
        <f>AI194*VLOOKUP('Données projet'!$B$10,Paramètres!$A$1:$I$89,3,0)*VLOOKUP('Données projet'!$B$10,Paramètres!$A$1:$I$89,5,0)</f>
        <v>250.22399999999999</v>
      </c>
      <c r="AK194" s="13">
        <f t="shared" si="164"/>
        <v>60.633904580527918</v>
      </c>
      <c r="AL194" s="20">
        <f t="shared" si="165"/>
        <v>541.41085047775289</v>
      </c>
      <c r="AM194" s="59">
        <f t="shared" si="113"/>
        <v>834.74418381108626</v>
      </c>
      <c r="AN194" s="59">
        <f ca="1">AVERAGE(OFFSET($AM$3,0,0,'Données projet'!$E$10+1,1))-AVERAGE(OFFSET($H$3,0,0,'Données projet'!$E$10+1,1))</f>
        <v>269.77739619445515</v>
      </c>
      <c r="AO194" s="59">
        <f t="shared" si="144"/>
        <v>347.56964743629885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5.7199699266594459</v>
      </c>
      <c r="AV194" s="21">
        <f>EXP(-LN(2)/25)*AV193+(1-EXP(-LN(2)/25))/(LN(2)/25)*Calculateur!AQ194*Calculateur!AS194*VLOOKUP('Données projet'!$B$10,Paramètres!$A$1:$I$89,3,0)*0.475*44/12</f>
        <v>1.0566616369953854</v>
      </c>
      <c r="AW194" s="21">
        <f>EXP(-LN(2)/2)*AW193+(1-EXP(-LN(2)/2))/(LN(2)/2)*AQ194*AT194*VLOOKUP('Données projet'!$B$10,Paramètres!$A$1:$I$89,3,0)*0.475*44/12</f>
        <v>1.4528073289673837E-26</v>
      </c>
      <c r="AX194" s="21">
        <f t="shared" si="166"/>
        <v>6.7766315636548313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739.99999999999966</v>
      </c>
      <c r="BE194" s="13">
        <f>BD194*VLOOKUP('Données projet'!$B$11,Paramètres!$A$1:$I$89,3,0)*VLOOKUP('Données projet'!$B$11,Paramètres!$A$1:$I$89,5,0)</f>
        <v>413.65999999999985</v>
      </c>
      <c r="BF194" s="13">
        <f t="shared" si="167"/>
        <v>94.540585122244352</v>
      </c>
      <c r="BG194" s="20">
        <f t="shared" si="168"/>
        <v>885.11601908790863</v>
      </c>
      <c r="BH194" s="59">
        <f t="shared" si="116"/>
        <v>1178.4493524212419</v>
      </c>
      <c r="BI194" s="59">
        <f ca="1">AVERAGE(OFFSET($BH$3,0,0,'Données projet'!$E$11+1,1))-AVERAGE(OFFSET($H$3,0,0,'Données projet'!$E$11+1,1))</f>
        <v>490.96084572840579</v>
      </c>
      <c r="BJ194" s="59">
        <f t="shared" si="146"/>
        <v>597.91658789908263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9.2244593806804218</v>
      </c>
      <c r="BQ194" s="21">
        <f>EXP(-LN(2)/25)*BQ193+(1-EXP(-LN(2)/25))/(LN(2)/25)*Calculateur!BL194*Calculateur!BN194*VLOOKUP('Données projet'!$B$11,Paramètres!$A$1:$I$89,3,0)*0.475*44/12</f>
        <v>0.66551338895436529</v>
      </c>
      <c r="BR194" s="21">
        <f>EXP(-LN(2)/2)*BR193+(1-EXP(-LN(2)/2))/(LN(2)/2)*BL194*BO194*VLOOKUP('Données projet'!$B$11,Paramètres!$A$1:$I$89,3,0)*0.475*44/12</f>
        <v>4.9745199097420257E-25</v>
      </c>
      <c r="BS194" s="22">
        <f t="shared" si="169"/>
        <v>9.8899727696347863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1062.9999999999995</v>
      </c>
      <c r="BZ194" s="13">
        <f>BY194*VLOOKUP('Données projet'!$B$12,Paramètres!$A$1:$I$89,3,0)*VLOOKUP('Données projet'!$B$12,Paramètres!$A$1:$I$89,5,0)</f>
        <v>483.66499999999979</v>
      </c>
      <c r="CA194" s="13">
        <f t="shared" si="170"/>
        <v>108.54647574863124</v>
      </c>
      <c r="CB194" s="20">
        <f t="shared" si="171"/>
        <v>1031.4349869288658</v>
      </c>
      <c r="CC194" s="59">
        <f t="shared" si="119"/>
        <v>1324.768320262199</v>
      </c>
      <c r="CD194" s="59">
        <f ca="1">AVERAGE(OFFSET($CC$3,0,0,'Données projet'!$E$12+1,1))-AVERAGE(OFFSET($H$3,0,0,'Données projet'!$E$12+1,1))</f>
        <v>516.24288578650703</v>
      </c>
      <c r="CE194" s="59">
        <f t="shared" si="148"/>
        <v>423.99471649102406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13.354272508868659</v>
      </c>
      <c r="CL194" s="21">
        <f>EXP(-LN(2)/25)*CL193+(1-EXP(-LN(2)/25))/(LN(2)/25)*Calculateur!CG194*Calculateur!CI194*VLOOKUP('Données projet'!$B$12,Paramètres!$A$1:$I$89,3,0)*0.475*44/12</f>
        <v>0.98101332931578766</v>
      </c>
      <c r="CM194" s="21">
        <f>EXP(-LN(2)/2)*CM193+(1-EXP(-LN(2)/2))/(LN(2)/2)*CG194*CJ194*VLOOKUP('Données projet'!$B$12,Paramètres!$A$1:$I$89,3,0)*0.475*44/12</f>
        <v>8.3229506926996251E-27</v>
      </c>
      <c r="CN194" s="22">
        <f t="shared" si="172"/>
        <v>14.335285838184447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856.99999999999955</v>
      </c>
      <c r="CU194" s="17">
        <f>CT194*VLOOKUP('Données projet'!$B$13,Paramètres!$A$1:$I$89,3,0)*VLOOKUP('Données projet'!$B$13,Paramètres!$A$1:$I$89,5,0)</f>
        <v>389.93499999999977</v>
      </c>
      <c r="CV194" s="13">
        <f t="shared" si="173"/>
        <v>89.733124312965614</v>
      </c>
      <c r="CW194" s="20">
        <f t="shared" si="174"/>
        <v>835.42198317841473</v>
      </c>
      <c r="CX194" s="59">
        <f t="shared" si="122"/>
        <v>1128.7553165117481</v>
      </c>
      <c r="CY194" s="59">
        <f ca="1">AVERAGE(OFFSET($CX$3,0,0,'Données projet'!$E$13+1,1))-AVERAGE(OFFSET($H$3,0,0,'Données projet'!$E$13+1,1))</f>
        <v>404.52284278475219</v>
      </c>
      <c r="CZ194" s="59">
        <f t="shared" si="150"/>
        <v>325.2594475455378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10.646620070420834</v>
      </c>
      <c r="DG194" s="21">
        <f>EXP(-LN(2)/25)*DG193+(1-EXP(-LN(2)/25))/(LN(2)/25)*Calculateur!DB194*Calculateur!DD194*VLOOKUP('Données projet'!$B$13,Paramètres!$A$1:$I$89,3,0)*0.475*44/12</f>
        <v>0.54854983625125708</v>
      </c>
      <c r="DH194" s="21">
        <f>EXP(-LN(2)/2)*DH193+(1-EXP(-LN(2)/2))/(LN(2)/2)*DB194*DE194*VLOOKUP('Données projet'!$B$13,Paramètres!$A$1:$I$89,3,0)*0.475*44/12</f>
        <v>5.5556428413289783E-25</v>
      </c>
      <c r="DI194" s="22">
        <f t="shared" si="175"/>
        <v>11.195169906672092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266.99999999999983</v>
      </c>
      <c r="DP194" s="17">
        <f>DO194*VLOOKUP('Données projet'!$B$14,Paramètres!$A$1:$I$89,3,0)*VLOOKUP('Données projet'!$B$14,Paramètres!$A$1:$I$89,5,0)</f>
        <v>287.39879999999982</v>
      </c>
      <c r="DQ194" s="13">
        <f t="shared" si="176"/>
        <v>68.528206713592894</v>
      </c>
      <c r="DR194" s="20">
        <f t="shared" si="177"/>
        <v>619.90620335950723</v>
      </c>
      <c r="DS194" s="59">
        <f t="shared" si="125"/>
        <v>913.2395366928406</v>
      </c>
      <c r="DT194" s="59">
        <f ca="1">AVERAGE(OFFSET($DS$3,0,0,'Données projet'!$E$14+1,1))-AVERAGE(OFFSET($H$3,0,0,'Données projet'!$E$14+1,1))</f>
        <v>317.76403063971492</v>
      </c>
      <c r="DU194" s="59">
        <f t="shared" si="152"/>
        <v>310.10458233575025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5.2860803488752213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5.2860803488752213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735.00000000000011</v>
      </c>
      <c r="EK194" s="17">
        <f>EJ194*VLOOKUP('Données projet'!$B$15,Paramètres!$A$1:$I$89,3,0)*VLOOKUP('Données projet'!$B$15,Paramètres!$A$1:$I$89,5,0)</f>
        <v>343.98</v>
      </c>
      <c r="EL194" s="13">
        <f t="shared" si="179"/>
        <v>80.321681832084693</v>
      </c>
      <c r="EM194" s="20">
        <f t="shared" si="180"/>
        <v>738.9920958575475</v>
      </c>
      <c r="EN194" s="59">
        <f t="shared" si="128"/>
        <v>1032.3254291908809</v>
      </c>
      <c r="EO194" s="59">
        <f ca="1">AVERAGE(OFFSET($EN$3,0,0,'Données projet'!$E$15+1,1))-AVERAGE(OFFSET($H$3,0,0,'Données projet'!$E$15+1,1))</f>
        <v>342.49944586217674</v>
      </c>
      <c r="EP194" s="59">
        <f t="shared" si="154"/>
        <v>282.29766600872563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13.091173586474824</v>
      </c>
      <c r="EW194" s="21">
        <f>EXP(-LN(2)/25)*EW193+(1-EXP(-LN(2)/25))/(LN(2)/25)*Calculateur!ER194*Calculateur!ET194*VLOOKUP('Données projet'!$B$15,Paramètres!$A$1:$I$89,3,0)*0.475*44/12</f>
        <v>0.4616367453127454</v>
      </c>
      <c r="EX194" s="21">
        <f>EXP(-LN(2)/2)*EX193+(1-EXP(-LN(2)/2))/(LN(2)/2)*ER194*EU194*VLOOKUP('Données projet'!$B$15,Paramètres!$A$1:$I$89,3,0)*0.475*44/12</f>
        <v>4.8426910965579499E-26</v>
      </c>
      <c r="EY194" s="22">
        <f t="shared" si="181"/>
        <v>13.552810331787569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670.99999999999977</v>
      </c>
      <c r="FF194" s="17">
        <f>FE194*VLOOKUP('Données projet'!$B$16,Paramètres!$A$1:$I$89,3,0)*VLOOKUP('Données projet'!$B$16,Paramètres!$A$1:$I$89,5,0)</f>
        <v>314.02799999999991</v>
      </c>
      <c r="FG194" s="13">
        <f t="shared" si="182"/>
        <v>74.109403804428752</v>
      </c>
      <c r="FH194" s="20">
        <f t="shared" si="183"/>
        <v>676.00597829271317</v>
      </c>
      <c r="FI194" s="59">
        <f t="shared" si="131"/>
        <v>969.33931162604654</v>
      </c>
      <c r="FJ194" s="59">
        <f ca="1">AVERAGE(OFFSET($FI$3,0,0,'Données projet'!$E$16+1,1))-AVERAGE(OFFSET($H$3,0,0,'Données projet'!$E$16+1,1))</f>
        <v>304.29617570272939</v>
      </c>
      <c r="FK194" s="59">
        <f t="shared" si="156"/>
        <v>246.20695736161576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11.017727706309405</v>
      </c>
      <c r="FR194" s="21">
        <f>EXP(-LN(2)/25)*FR193+(1-EXP(-LN(2)/25))/(LN(2)/25)*Calculateur!FM194*Calculateur!FO194*VLOOKUP('Données projet'!$B$16,Paramètres!$A$1:$I$89,3,0)*0.475*44/12</f>
        <v>0.4713612177306109</v>
      </c>
      <c r="FS194" s="21">
        <f>EXP(-LN(2)/2)*FS193+(1-EXP(-LN(2)/2))/(LN(2)/2)*FM194*FP194*VLOOKUP('Données projet'!$B$16,Paramètres!$A$1:$I$89,3,0)*0.475*44/12</f>
        <v>2.3011294075176185E-24</v>
      </c>
      <c r="FT194" s="22">
        <f t="shared" si="184"/>
        <v>11.489088924040015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543.00000000000011</v>
      </c>
      <c r="GA194" s="17">
        <f>FZ194*VLOOKUP('Données projet'!$B$17,Paramètres!$A$1:$I$89,3,0)*VLOOKUP('Données projet'!$B$17,Paramètres!$A$1:$I$89,5,0)</f>
        <v>324.71400000000011</v>
      </c>
      <c r="GB194" s="13">
        <f t="shared" si="185"/>
        <v>76.333356682914101</v>
      </c>
      <c r="GC194" s="20">
        <f t="shared" si="186"/>
        <v>698.49081288940886</v>
      </c>
      <c r="GD194" s="59">
        <f t="shared" si="134"/>
        <v>991.82414622274223</v>
      </c>
      <c r="GE194" s="59">
        <f ca="1">AVERAGE(OFFSET($GD$3,0,0,'Données projet'!$E$17+1,1))-AVERAGE(OFFSET($H$3,0,0,'Données projet'!$E$17+1,1))</f>
        <v>333.16166938019586</v>
      </c>
      <c r="GF194" s="59">
        <f t="shared" si="158"/>
        <v>286.07945871455388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8.9753059447110264</v>
      </c>
      <c r="GM194" s="21">
        <f>EXP(-LN(2)/25)*GM193+(1-EXP(-LN(2)/25))/(LN(2)/25)*Calculateur!GH194*Calculateur!GJ194*VLOOKUP('Données projet'!$B$17,Paramètres!$A$1:$I$89,3,0)*0.475*44/12</f>
        <v>0.37537129290581922</v>
      </c>
      <c r="GN194" s="21">
        <f>EXP(-LN(2)/2)*GN193+(1-EXP(-LN(2)/2))/(LN(2)/2)*GH194*GK194*VLOOKUP('Données projet'!$B$17,Paramètres!$A$1:$I$89,3,0)*0.475*44/12</f>
        <v>5.1978217769722006E-25</v>
      </c>
      <c r="GO194" s="21">
        <f t="shared" si="187"/>
        <v>9.3506772376168463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477.9999999999996</v>
      </c>
      <c r="GV194" s="17">
        <f>GU194*VLOOKUP('Données projet'!$B$18,Paramètres!$A$1:$I$89,3,0)*VLOOKUP('Données projet'!$B$18,Paramètres!$A$1:$I$89,5,0)</f>
        <v>285.84399999999977</v>
      </c>
      <c r="GW194" s="13">
        <f t="shared" si="188"/>
        <v>68.200525419065656</v>
      </c>
      <c r="GX194" s="20">
        <f t="shared" si="189"/>
        <v>616.62754843820551</v>
      </c>
      <c r="GY194" s="59">
        <f t="shared" si="137"/>
        <v>909.96088177153888</v>
      </c>
      <c r="GZ194" s="59">
        <f ca="1">AVERAGE(OFFSET($GY$3,0,0,'Données projet'!$E$18+1,1))-AVERAGE(OFFSET($H$3,0,0,'Données projet'!$E$18+1,1))</f>
        <v>288.41846134875794</v>
      </c>
      <c r="HA194" s="59">
        <f t="shared" si="160"/>
        <v>248.93951719818972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7.9710564120797205</v>
      </c>
      <c r="HH194" s="21">
        <f>EXP(-LN(2)/25)*HH193+(1-EXP(-LN(2)/25))/(LN(2)/25)*Calculateur!HC194*Calculateur!HE194*VLOOKUP('Données projet'!$B$18,Paramètres!$A$1:$I$89,3,0)*0.475*44/12</f>
        <v>0.32174682249070152</v>
      </c>
      <c r="HI194" s="21">
        <f>EXP(-LN(2)/2)*HI193+(1-EXP(-LN(2)/2))/(LN(2)/2)*HC194*HF194*VLOOKUP('Données projet'!$B$18,Paramètres!$A$1:$I$89,3,0)*0.475*44/12</f>
        <v>2.8464262111990943E-25</v>
      </c>
      <c r="HJ194" s="22">
        <f t="shared" si="190"/>
        <v>8.2928032345704228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267</v>
      </c>
      <c r="O195" s="13">
        <f>N195*VLOOKUP('Données projet'!$B$9,Paramètres!$A$1:$I$89,3,0)*VLOOKUP('Données projet'!$B$9,Paramètres!$A$1:$I$89,5,0)</f>
        <v>241.58159999999998</v>
      </c>
      <c r="P195" s="13">
        <f t="shared" si="141"/>
        <v>58.779689232021951</v>
      </c>
      <c r="Q195" s="20">
        <f t="shared" si="162"/>
        <v>523.12924541243819</v>
      </c>
      <c r="R195" s="59">
        <f t="shared" ref="R195:R203" si="191">Q195+(I195+J195)*44/12</f>
        <v>816.46257874577145</v>
      </c>
      <c r="S195" s="59">
        <f ca="1">AVERAGE(OFFSET($R$3,0,0,'Données projet'!$E$9+1,1))-AVERAGE(OFFSET($H$3,0,0,'Données projet'!$E$9+1,1))</f>
        <v>269.64423257646359</v>
      </c>
      <c r="T195" s="59">
        <f t="shared" si="142"/>
        <v>161.0819079811821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16.45045737805297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16.45045737805297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401</v>
      </c>
      <c r="AJ195" s="13">
        <f>AI195*VLOOKUP('Données projet'!$B$10,Paramètres!$A$1:$I$89,3,0)*VLOOKUP('Données projet'!$B$10,Paramètres!$A$1:$I$89,5,0)</f>
        <v>250.22399999999999</v>
      </c>
      <c r="AK195" s="13">
        <f t="shared" si="164"/>
        <v>60.633904580527918</v>
      </c>
      <c r="AL195" s="20">
        <f t="shared" si="165"/>
        <v>541.41085047775289</v>
      </c>
      <c r="AM195" s="59">
        <f t="shared" si="113"/>
        <v>834.74418381108626</v>
      </c>
      <c r="AN195" s="59">
        <f ca="1">AVERAGE(OFFSET($AM$3,0,0,'Données projet'!$E$10+1,1))-AVERAGE(OFFSET($H$3,0,0,'Données projet'!$E$10+1,1))</f>
        <v>269.77739619445515</v>
      </c>
      <c r="AO195" s="59">
        <f t="shared" si="144"/>
        <v>347.56964743629885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5.6078048052348155</v>
      </c>
      <c r="AV195" s="21">
        <f>EXP(-LN(2)/25)*AV194+(1-EXP(-LN(2)/25))/(LN(2)/25)*Calculateur!AQ195*Calculateur!AS195*VLOOKUP('Données projet'!$B$10,Paramètres!$A$1:$I$89,3,0)*0.475*44/12</f>
        <v>1.0277671689643262</v>
      </c>
      <c r="AW195" s="21">
        <f>EXP(-LN(2)/2)*AW194+(1-EXP(-LN(2)/2))/(LN(2)/2)*AQ195*AT195*VLOOKUP('Données projet'!$B$10,Paramètres!$A$1:$I$89,3,0)*0.475*44/12</f>
        <v>1.0272899140703524E-26</v>
      </c>
      <c r="AX195" s="21">
        <f t="shared" si="166"/>
        <v>6.6355719741991415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739.99999999999966</v>
      </c>
      <c r="BE195" s="13">
        <f>BD195*VLOOKUP('Données projet'!$B$11,Paramètres!$A$1:$I$89,3,0)*VLOOKUP('Données projet'!$B$11,Paramètres!$A$1:$I$89,5,0)</f>
        <v>413.65999999999985</v>
      </c>
      <c r="BF195" s="13">
        <f t="shared" si="167"/>
        <v>94.540585122244352</v>
      </c>
      <c r="BG195" s="20">
        <f t="shared" si="168"/>
        <v>885.11601908790863</v>
      </c>
      <c r="BH195" s="59">
        <f t="shared" si="116"/>
        <v>1178.4493524212419</v>
      </c>
      <c r="BI195" s="59">
        <f ca="1">AVERAGE(OFFSET($BH$3,0,0,'Données projet'!$E$11+1,1))-AVERAGE(OFFSET($H$3,0,0,'Données projet'!$E$11+1,1))</f>
        <v>490.96084572840579</v>
      </c>
      <c r="BJ195" s="59">
        <f t="shared" si="146"/>
        <v>597.91658789908263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9.0435733585899438</v>
      </c>
      <c r="BQ195" s="21">
        <f>EXP(-LN(2)/25)*BQ194+(1-EXP(-LN(2)/25))/(LN(2)/25)*Calculateur!BL195*Calculateur!BN195*VLOOKUP('Données projet'!$B$11,Paramètres!$A$1:$I$89,3,0)*0.475*44/12</f>
        <v>0.6473148903355801</v>
      </c>
      <c r="BR195" s="21">
        <f>EXP(-LN(2)/2)*BR194+(1-EXP(-LN(2)/2))/(LN(2)/2)*BL195*BO195*VLOOKUP('Données projet'!$B$11,Paramètres!$A$1:$I$89,3,0)*0.475*44/12</f>
        <v>3.5175167613260788E-25</v>
      </c>
      <c r="BS195" s="22">
        <f t="shared" si="169"/>
        <v>9.6908882489255248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1062.9999999999995</v>
      </c>
      <c r="BZ195" s="13">
        <f>BY195*VLOOKUP('Données projet'!$B$12,Paramètres!$A$1:$I$89,3,0)*VLOOKUP('Données projet'!$B$12,Paramètres!$A$1:$I$89,5,0)</f>
        <v>483.66499999999979</v>
      </c>
      <c r="CA195" s="13">
        <f t="shared" si="170"/>
        <v>108.54647574863124</v>
      </c>
      <c r="CB195" s="20">
        <f t="shared" si="171"/>
        <v>1031.4349869288658</v>
      </c>
      <c r="CC195" s="59">
        <f t="shared" si="119"/>
        <v>1324.768320262199</v>
      </c>
      <c r="CD195" s="59">
        <f ca="1">AVERAGE(OFFSET($CC$3,0,0,'Données projet'!$E$12+1,1))-AVERAGE(OFFSET($H$3,0,0,'Données projet'!$E$12+1,1))</f>
        <v>516.24288578650703</v>
      </c>
      <c r="CE195" s="59">
        <f t="shared" si="148"/>
        <v>423.99471649102406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13.092403370271693</v>
      </c>
      <c r="CL195" s="21">
        <f>EXP(-LN(2)/25)*CL194+(1-EXP(-LN(2)/25))/(LN(2)/25)*Calculateur!CG195*Calculateur!CI195*VLOOKUP('Données projet'!$B$12,Paramètres!$A$1:$I$89,3,0)*0.475*44/12</f>
        <v>0.95418746823639855</v>
      </c>
      <c r="CM195" s="21">
        <f>EXP(-LN(2)/2)*CM194+(1-EXP(-LN(2)/2))/(LN(2)/2)*CG195*CJ195*VLOOKUP('Données projet'!$B$12,Paramètres!$A$1:$I$89,3,0)*0.475*44/12</f>
        <v>5.885214874289178E-27</v>
      </c>
      <c r="CN195" s="22">
        <f t="shared" si="172"/>
        <v>14.046590838508092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856.99999999999955</v>
      </c>
      <c r="CU195" s="17">
        <f>CT195*VLOOKUP('Données projet'!$B$13,Paramètres!$A$1:$I$89,3,0)*VLOOKUP('Données projet'!$B$13,Paramètres!$A$1:$I$89,5,0)</f>
        <v>389.93499999999977</v>
      </c>
      <c r="CV195" s="13">
        <f t="shared" si="173"/>
        <v>89.733124312965614</v>
      </c>
      <c r="CW195" s="20">
        <f t="shared" si="174"/>
        <v>835.42198317841473</v>
      </c>
      <c r="CX195" s="59">
        <f t="shared" si="122"/>
        <v>1128.7553165117481</v>
      </c>
      <c r="CY195" s="59">
        <f ca="1">AVERAGE(OFFSET($CX$3,0,0,'Données projet'!$E$13+1,1))-AVERAGE(OFFSET($H$3,0,0,'Données projet'!$E$13+1,1))</f>
        <v>404.52284278475219</v>
      </c>
      <c r="CZ195" s="59">
        <f t="shared" si="150"/>
        <v>325.2594475455378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10.437846344636915</v>
      </c>
      <c r="DG195" s="21">
        <f>EXP(-LN(2)/25)*DG194+(1-EXP(-LN(2)/25))/(LN(2)/25)*Calculateur!DB195*Calculateur!DD195*VLOOKUP('Données projet'!$B$13,Paramètres!$A$1:$I$89,3,0)*0.475*44/12</f>
        <v>0.53354971213198432</v>
      </c>
      <c r="DH195" s="21">
        <f>EXP(-LN(2)/2)*DH194+(1-EXP(-LN(2)/2))/(LN(2)/2)*DB195*DE195*VLOOKUP('Données projet'!$B$13,Paramètres!$A$1:$I$89,3,0)*0.475*44/12</f>
        <v>3.9284327269542191E-25</v>
      </c>
      <c r="DI195" s="22">
        <f t="shared" si="175"/>
        <v>10.971396056768899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266.99999999999983</v>
      </c>
      <c r="DP195" s="17">
        <f>DO195*VLOOKUP('Données projet'!$B$14,Paramètres!$A$1:$I$89,3,0)*VLOOKUP('Données projet'!$B$14,Paramètres!$A$1:$I$89,5,0)</f>
        <v>287.39879999999982</v>
      </c>
      <c r="DQ195" s="13">
        <f t="shared" si="176"/>
        <v>68.528206713592894</v>
      </c>
      <c r="DR195" s="20">
        <f t="shared" si="177"/>
        <v>619.90620335950723</v>
      </c>
      <c r="DS195" s="59">
        <f t="shared" si="125"/>
        <v>913.2395366928406</v>
      </c>
      <c r="DT195" s="59">
        <f ca="1">AVERAGE(OFFSET($DS$3,0,0,'Données projet'!$E$14+1,1))-AVERAGE(OFFSET($H$3,0,0,'Données projet'!$E$14+1,1))</f>
        <v>317.76403063971492</v>
      </c>
      <c r="DU195" s="59">
        <f t="shared" si="152"/>
        <v>310.10458233575025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5.1824235374244285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5.1824235374244285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735.00000000000011</v>
      </c>
      <c r="EK195" s="17">
        <f>EJ195*VLOOKUP('Données projet'!$B$15,Paramètres!$A$1:$I$89,3,0)*VLOOKUP('Données projet'!$B$15,Paramètres!$A$1:$I$89,5,0)</f>
        <v>343.98</v>
      </c>
      <c r="EL195" s="13">
        <f t="shared" si="179"/>
        <v>80.321681832084693</v>
      </c>
      <c r="EM195" s="20">
        <f t="shared" si="180"/>
        <v>738.9920958575475</v>
      </c>
      <c r="EN195" s="59">
        <f t="shared" si="128"/>
        <v>1032.3254291908809</v>
      </c>
      <c r="EO195" s="59">
        <f ca="1">AVERAGE(OFFSET($EN$3,0,0,'Données projet'!$E$15+1,1))-AVERAGE(OFFSET($H$3,0,0,'Données projet'!$E$15+1,1))</f>
        <v>342.49944586217674</v>
      </c>
      <c r="EP195" s="59">
        <f t="shared" si="154"/>
        <v>282.29766600872563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12.834463657271504</v>
      </c>
      <c r="EW195" s="21">
        <f>EXP(-LN(2)/25)*EW194+(1-EXP(-LN(2)/25))/(LN(2)/25)*Calculateur!ER195*Calculateur!ET195*VLOOKUP('Données projet'!$B$15,Paramètres!$A$1:$I$89,3,0)*0.475*44/12</f>
        <v>0.449013264235747</v>
      </c>
      <c r="EX195" s="21">
        <f>EXP(-LN(2)/2)*EX194+(1-EXP(-LN(2)/2))/(LN(2)/2)*ER195*EU195*VLOOKUP('Données projet'!$B$15,Paramètres!$A$1:$I$89,3,0)*0.475*44/12</f>
        <v>3.4242997135678441E-26</v>
      </c>
      <c r="EY195" s="22">
        <f t="shared" si="181"/>
        <v>13.283476921507251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670.99999999999977</v>
      </c>
      <c r="FF195" s="17">
        <f>FE195*VLOOKUP('Données projet'!$B$16,Paramètres!$A$1:$I$89,3,0)*VLOOKUP('Données projet'!$B$16,Paramètres!$A$1:$I$89,5,0)</f>
        <v>314.02799999999991</v>
      </c>
      <c r="FG195" s="13">
        <f t="shared" si="182"/>
        <v>74.109403804428752</v>
      </c>
      <c r="FH195" s="20">
        <f t="shared" si="183"/>
        <v>676.00597829271317</v>
      </c>
      <c r="FI195" s="59">
        <f t="shared" si="131"/>
        <v>969.33931162604654</v>
      </c>
      <c r="FJ195" s="59">
        <f ca="1">AVERAGE(OFFSET($FI$3,0,0,'Données projet'!$E$16+1,1))-AVERAGE(OFFSET($H$3,0,0,'Données projet'!$E$16+1,1))</f>
        <v>304.29617570272939</v>
      </c>
      <c r="FK195" s="59">
        <f t="shared" si="156"/>
        <v>246.20695736161576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10.801676786139017</v>
      </c>
      <c r="FR195" s="21">
        <f>EXP(-LN(2)/25)*FR194+(1-EXP(-LN(2)/25))/(LN(2)/25)*Calculateur!FM195*Calculateur!FO195*VLOOKUP('Données projet'!$B$16,Paramètres!$A$1:$I$89,3,0)*0.475*44/12</f>
        <v>0.45847182044395823</v>
      </c>
      <c r="FS195" s="21">
        <f>EXP(-LN(2)/2)*FS194+(1-EXP(-LN(2)/2))/(LN(2)/2)*FM195*FP195*VLOOKUP('Données projet'!$B$16,Paramètres!$A$1:$I$89,3,0)*0.475*44/12</f>
        <v>1.6271442084434905E-24</v>
      </c>
      <c r="FT195" s="22">
        <f t="shared" si="184"/>
        <v>11.260148606582975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543.00000000000011</v>
      </c>
      <c r="GA195" s="17">
        <f>FZ195*VLOOKUP('Données projet'!$B$17,Paramètres!$A$1:$I$89,3,0)*VLOOKUP('Données projet'!$B$17,Paramètres!$A$1:$I$89,5,0)</f>
        <v>324.71400000000011</v>
      </c>
      <c r="GB195" s="13">
        <f t="shared" si="185"/>
        <v>76.333356682914101</v>
      </c>
      <c r="GC195" s="20">
        <f t="shared" si="186"/>
        <v>698.49081288940886</v>
      </c>
      <c r="GD195" s="59">
        <f t="shared" si="134"/>
        <v>991.82414622274223</v>
      </c>
      <c r="GE195" s="59">
        <f ca="1">AVERAGE(OFFSET($GD$3,0,0,'Données projet'!$E$17+1,1))-AVERAGE(OFFSET($H$3,0,0,'Données projet'!$E$17+1,1))</f>
        <v>333.16166938019586</v>
      </c>
      <c r="GF195" s="59">
        <f t="shared" si="158"/>
        <v>286.07945871455388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8.7993056695313179</v>
      </c>
      <c r="GM195" s="21">
        <f>EXP(-LN(2)/25)*GM194+(1-EXP(-LN(2)/25))/(LN(2)/25)*Calculateur!GH195*Calculateur!GJ195*VLOOKUP('Données projet'!$B$17,Paramètres!$A$1:$I$89,3,0)*0.475*44/12</f>
        <v>0.36510674516139124</v>
      </c>
      <c r="GN195" s="21">
        <f>EXP(-LN(2)/2)*GN194+(1-EXP(-LN(2)/2))/(LN(2)/2)*GH195*GK195*VLOOKUP('Données projet'!$B$17,Paramètres!$A$1:$I$89,3,0)*0.475*44/12</f>
        <v>3.6754150258961536E-25</v>
      </c>
      <c r="GO195" s="21">
        <f t="shared" si="187"/>
        <v>9.1644124146927091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477.9999999999996</v>
      </c>
      <c r="GV195" s="17">
        <f>GU195*VLOOKUP('Données projet'!$B$18,Paramètres!$A$1:$I$89,3,0)*VLOOKUP('Données projet'!$B$18,Paramètres!$A$1:$I$89,5,0)</f>
        <v>285.84399999999977</v>
      </c>
      <c r="GW195" s="13">
        <f t="shared" si="188"/>
        <v>68.200525419065656</v>
      </c>
      <c r="GX195" s="20">
        <f t="shared" si="189"/>
        <v>616.62754843820551</v>
      </c>
      <c r="GY195" s="59">
        <f t="shared" si="137"/>
        <v>909.96088177153888</v>
      </c>
      <c r="GZ195" s="59">
        <f ca="1">AVERAGE(OFFSET($GY$3,0,0,'Données projet'!$E$18+1,1))-AVERAGE(OFFSET($H$3,0,0,'Données projet'!$E$18+1,1))</f>
        <v>288.41846134875794</v>
      </c>
      <c r="HA195" s="59">
        <f t="shared" si="160"/>
        <v>248.93951719818972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7.8147488577031794</v>
      </c>
      <c r="HH195" s="21">
        <f>EXP(-LN(2)/25)*HH194+(1-EXP(-LN(2)/25))/(LN(2)/25)*Calculateur!HC195*Calculateur!HE195*VLOOKUP('Données projet'!$B$18,Paramètres!$A$1:$I$89,3,0)*0.475*44/12</f>
        <v>0.31294863870976325</v>
      </c>
      <c r="HI195" s="21">
        <f>EXP(-LN(2)/2)*HI194+(1-EXP(-LN(2)/2))/(LN(2)/2)*HC195*HF195*VLOOKUP('Données projet'!$B$18,Paramètres!$A$1:$I$89,3,0)*0.475*44/12</f>
        <v>2.0127272760860115E-25</v>
      </c>
      <c r="HJ195" s="22">
        <f t="shared" si="190"/>
        <v>8.1276974964129423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267</v>
      </c>
      <c r="O196" s="13">
        <f>N196*VLOOKUP('Données projet'!$B$9,Paramètres!$A$1:$I$89,3,0)*VLOOKUP('Données projet'!$B$9,Paramètres!$A$1:$I$89,5,0)</f>
        <v>241.58159999999998</v>
      </c>
      <c r="P196" s="13">
        <f t="shared" si="141"/>
        <v>58.779689232021951</v>
      </c>
      <c r="Q196" s="20">
        <f t="shared" si="162"/>
        <v>523.12924541243819</v>
      </c>
      <c r="R196" s="59">
        <f t="shared" si="191"/>
        <v>816.46257874577145</v>
      </c>
      <c r="S196" s="59">
        <f ca="1">AVERAGE(OFFSET($R$3,0,0,'Données projet'!$E$9+1,1))-AVERAGE(OFFSET($H$3,0,0,'Données projet'!$E$9+1,1))</f>
        <v>269.64423257646359</v>
      </c>
      <c r="T196" s="59">
        <f t="shared" si="142"/>
        <v>161.0819079811821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16.127873942657597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16.127873942657597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401</v>
      </c>
      <c r="AJ196" s="13">
        <f>AI196*VLOOKUP('Données projet'!$B$10,Paramètres!$A$1:$I$89,3,0)*VLOOKUP('Données projet'!$B$10,Paramètres!$A$1:$I$89,5,0)</f>
        <v>250.22399999999999</v>
      </c>
      <c r="AK196" s="13">
        <f t="shared" si="164"/>
        <v>60.633904580527918</v>
      </c>
      <c r="AL196" s="20">
        <f t="shared" si="165"/>
        <v>541.41085047775289</v>
      </c>
      <c r="AM196" s="59">
        <f t="shared" ref="AM196:AM203" si="193">AL196+(AD196+AE196)*44/12</f>
        <v>834.74418381108626</v>
      </c>
      <c r="AN196" s="59">
        <f ca="1">AVERAGE(OFFSET($AM$3,0,0,'Données projet'!$E$10+1,1))-AVERAGE(OFFSET($H$3,0,0,'Données projet'!$E$10+1,1))</f>
        <v>269.77739619445515</v>
      </c>
      <c r="AO196" s="59">
        <f t="shared" si="144"/>
        <v>347.56964743629885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5.4978391734273533</v>
      </c>
      <c r="AV196" s="21">
        <f>EXP(-LN(2)/25)*AV195+(1-EXP(-LN(2)/25))/(LN(2)/25)*Calculateur!AQ196*Calculateur!AS196*VLOOKUP('Données projet'!$B$10,Paramètres!$A$1:$I$89,3,0)*0.475*44/12</f>
        <v>0.99966282168107023</v>
      </c>
      <c r="AW196" s="21">
        <f>EXP(-LN(2)/2)*AW195+(1-EXP(-LN(2)/2))/(LN(2)/2)*AQ196*AT196*VLOOKUP('Données projet'!$B$10,Paramètres!$A$1:$I$89,3,0)*0.475*44/12</f>
        <v>7.2640366448369185E-27</v>
      </c>
      <c r="AX196" s="21">
        <f t="shared" si="166"/>
        <v>6.4975019951084239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739.99999999999966</v>
      </c>
      <c r="BE196" s="13">
        <f>BD196*VLOOKUP('Données projet'!$B$11,Paramètres!$A$1:$I$89,3,0)*VLOOKUP('Données projet'!$B$11,Paramètres!$A$1:$I$89,5,0)</f>
        <v>413.65999999999985</v>
      </c>
      <c r="BF196" s="13">
        <f t="shared" si="167"/>
        <v>94.540585122244352</v>
      </c>
      <c r="BG196" s="20">
        <f t="shared" si="168"/>
        <v>885.11601908790863</v>
      </c>
      <c r="BH196" s="59">
        <f t="shared" ref="BH196:BH203" si="194">BG196+(AY196+AZ196)*44/12</f>
        <v>1178.4493524212419</v>
      </c>
      <c r="BI196" s="59">
        <f ca="1">AVERAGE(OFFSET($BH$3,0,0,'Données projet'!$E$11+1,1))-AVERAGE(OFFSET($H$3,0,0,'Données projet'!$E$11+1,1))</f>
        <v>490.96084572840579</v>
      </c>
      <c r="BJ196" s="59">
        <f t="shared" si="146"/>
        <v>597.91658789908263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8.86623440106308</v>
      </c>
      <c r="BQ196" s="21">
        <f>EXP(-LN(2)/25)*BQ195+(1-EXP(-LN(2)/25))/(LN(2)/25)*Calculateur!BL196*Calculateur!BN196*VLOOKUP('Données projet'!$B$11,Paramètres!$A$1:$I$89,3,0)*0.475*44/12</f>
        <v>0.62961403061854304</v>
      </c>
      <c r="BR196" s="21">
        <f>EXP(-LN(2)/2)*BR195+(1-EXP(-LN(2)/2))/(LN(2)/2)*BL196*BO196*VLOOKUP('Données projet'!$B$11,Paramètres!$A$1:$I$89,3,0)*0.475*44/12</f>
        <v>2.4872599548710129E-25</v>
      </c>
      <c r="BS196" s="22">
        <f t="shared" si="169"/>
        <v>9.4958484316816225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1062.9999999999995</v>
      </c>
      <c r="BZ196" s="13">
        <f>BY196*VLOOKUP('Données projet'!$B$12,Paramètres!$A$1:$I$89,3,0)*VLOOKUP('Données projet'!$B$12,Paramètres!$A$1:$I$89,5,0)</f>
        <v>483.66499999999979</v>
      </c>
      <c r="CA196" s="13">
        <f t="shared" si="170"/>
        <v>108.54647574863124</v>
      </c>
      <c r="CB196" s="20">
        <f t="shared" si="171"/>
        <v>1031.4349869288658</v>
      </c>
      <c r="CC196" s="59">
        <f t="shared" ref="CC196:CC203" si="195">CB196+(BT196+BU196)*44/12</f>
        <v>1324.768320262199</v>
      </c>
      <c r="CD196" s="59">
        <f ca="1">AVERAGE(OFFSET($CC$3,0,0,'Données projet'!$E$12+1,1))-AVERAGE(OFFSET($H$3,0,0,'Données projet'!$E$12+1,1))</f>
        <v>516.24288578650703</v>
      </c>
      <c r="CE196" s="59">
        <f t="shared" si="148"/>
        <v>423.99471649102406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12.835669325758211</v>
      </c>
      <c r="CL196" s="21">
        <f>EXP(-LN(2)/25)*CL195+(1-EXP(-LN(2)/25))/(LN(2)/25)*Calculateur!CG196*Calculateur!CI196*VLOOKUP('Données projet'!$B$12,Paramètres!$A$1:$I$89,3,0)*0.475*44/12</f>
        <v>0.92809516173893614</v>
      </c>
      <c r="CM196" s="21">
        <f>EXP(-LN(2)/2)*CM195+(1-EXP(-LN(2)/2))/(LN(2)/2)*CG196*CJ196*VLOOKUP('Données projet'!$B$12,Paramètres!$A$1:$I$89,3,0)*0.475*44/12</f>
        <v>4.1614753463498125E-27</v>
      </c>
      <c r="CN196" s="22">
        <f t="shared" si="172"/>
        <v>13.763764487497147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856.99999999999955</v>
      </c>
      <c r="CU196" s="17">
        <f>CT196*VLOOKUP('Données projet'!$B$13,Paramètres!$A$1:$I$89,3,0)*VLOOKUP('Données projet'!$B$13,Paramètres!$A$1:$I$89,5,0)</f>
        <v>389.93499999999977</v>
      </c>
      <c r="CV196" s="13">
        <f t="shared" si="173"/>
        <v>89.733124312965614</v>
      </c>
      <c r="CW196" s="20">
        <f t="shared" si="174"/>
        <v>835.42198317841473</v>
      </c>
      <c r="CX196" s="59">
        <f t="shared" ref="CX196:CX203" si="196">CW196+(CO196+CP196)*44/12</f>
        <v>1128.7553165117481</v>
      </c>
      <c r="CY196" s="59">
        <f ca="1">AVERAGE(OFFSET($CX$3,0,0,'Données projet'!$E$13+1,1))-AVERAGE(OFFSET($H$3,0,0,'Données projet'!$E$13+1,1))</f>
        <v>404.52284278475219</v>
      </c>
      <c r="CZ196" s="59">
        <f t="shared" si="150"/>
        <v>325.2594475455378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10.233166544276219</v>
      </c>
      <c r="DG196" s="21">
        <f>EXP(-LN(2)/25)*DG195+(1-EXP(-LN(2)/25))/(LN(2)/25)*Calculateur!DB196*Calculateur!DD196*VLOOKUP('Données projet'!$B$13,Paramètres!$A$1:$I$89,3,0)*0.475*44/12</f>
        <v>0.51895976719557524</v>
      </c>
      <c r="DH196" s="21">
        <f>EXP(-LN(2)/2)*DH195+(1-EXP(-LN(2)/2))/(LN(2)/2)*DB196*DE196*VLOOKUP('Données projet'!$B$13,Paramètres!$A$1:$I$89,3,0)*0.475*44/12</f>
        <v>2.7778214206644891E-25</v>
      </c>
      <c r="DI196" s="22">
        <f t="shared" si="175"/>
        <v>10.752126311471795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266.99999999999983</v>
      </c>
      <c r="DP196" s="17">
        <f>DO196*VLOOKUP('Données projet'!$B$14,Paramètres!$A$1:$I$89,3,0)*VLOOKUP('Données projet'!$B$14,Paramètres!$A$1:$I$89,5,0)</f>
        <v>287.39879999999982</v>
      </c>
      <c r="DQ196" s="13">
        <f t="shared" si="176"/>
        <v>68.528206713592894</v>
      </c>
      <c r="DR196" s="20">
        <f t="shared" si="177"/>
        <v>619.90620335950723</v>
      </c>
      <c r="DS196" s="59">
        <f t="shared" ref="DS196:DS203" si="197">DR196+(DJ196+DK196)*44/12</f>
        <v>913.2395366928406</v>
      </c>
      <c r="DT196" s="59">
        <f ca="1">AVERAGE(OFFSET($DS$3,0,0,'Données projet'!$E$14+1,1))-AVERAGE(OFFSET($H$3,0,0,'Données projet'!$E$14+1,1))</f>
        <v>317.76403063971492</v>
      </c>
      <c r="DU196" s="59">
        <f t="shared" si="152"/>
        <v>310.10458233575025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5.0807993728217742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5.0807993728217742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735.00000000000011</v>
      </c>
      <c r="EK196" s="17">
        <f>EJ196*VLOOKUP('Données projet'!$B$15,Paramètres!$A$1:$I$89,3,0)*VLOOKUP('Données projet'!$B$15,Paramètres!$A$1:$I$89,5,0)</f>
        <v>343.98</v>
      </c>
      <c r="EL196" s="13">
        <f t="shared" si="179"/>
        <v>80.321681832084693</v>
      </c>
      <c r="EM196" s="20">
        <f t="shared" si="180"/>
        <v>738.9920958575475</v>
      </c>
      <c r="EN196" s="59">
        <f t="shared" ref="EN196:EN203" si="198">EM196+(EE196+EF196)*44/12</f>
        <v>1032.3254291908809</v>
      </c>
      <c r="EO196" s="59">
        <f ca="1">AVERAGE(OFFSET($EN$3,0,0,'Données projet'!$E$15+1,1))-AVERAGE(OFFSET($H$3,0,0,'Données projet'!$E$15+1,1))</f>
        <v>342.49944586217674</v>
      </c>
      <c r="EP196" s="59">
        <f t="shared" si="154"/>
        <v>282.29766600872563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12.582787653202265</v>
      </c>
      <c r="EW196" s="21">
        <f>EXP(-LN(2)/25)*EW195+(1-EXP(-LN(2)/25))/(LN(2)/25)*Calculateur!ER196*Calculateur!ET196*VLOOKUP('Données projet'!$B$15,Paramètres!$A$1:$I$89,3,0)*0.475*44/12</f>
        <v>0.43673497291263919</v>
      </c>
      <c r="EX196" s="21">
        <f>EXP(-LN(2)/2)*EX195+(1-EXP(-LN(2)/2))/(LN(2)/2)*ER196*EU196*VLOOKUP('Données projet'!$B$15,Paramètres!$A$1:$I$89,3,0)*0.475*44/12</f>
        <v>2.4213455482789749E-26</v>
      </c>
      <c r="EY196" s="22">
        <f t="shared" si="181"/>
        <v>13.019522626114904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670.99999999999977</v>
      </c>
      <c r="FF196" s="17">
        <f>FE196*VLOOKUP('Données projet'!$B$16,Paramètres!$A$1:$I$89,3,0)*VLOOKUP('Données projet'!$B$16,Paramètres!$A$1:$I$89,5,0)</f>
        <v>314.02799999999991</v>
      </c>
      <c r="FG196" s="13">
        <f t="shared" si="182"/>
        <v>74.109403804428752</v>
      </c>
      <c r="FH196" s="20">
        <f t="shared" si="183"/>
        <v>676.00597829271317</v>
      </c>
      <c r="FI196" s="59">
        <f t="shared" ref="FI196:FI203" si="199">FH196+(EZ196+FA196)*44/12</f>
        <v>969.33931162604654</v>
      </c>
      <c r="FJ196" s="59">
        <f ca="1">AVERAGE(OFFSET($FI$3,0,0,'Données projet'!$E$16+1,1))-AVERAGE(OFFSET($H$3,0,0,'Données projet'!$E$16+1,1))</f>
        <v>304.29617570272939</v>
      </c>
      <c r="FK196" s="59">
        <f t="shared" si="156"/>
        <v>246.20695736161576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10.589862492735124</v>
      </c>
      <c r="FR196" s="21">
        <f>EXP(-LN(2)/25)*FR195+(1-EXP(-LN(2)/25))/(LN(2)/25)*Calculateur!FM196*Calculateur!FO196*VLOOKUP('Données projet'!$B$16,Paramètres!$A$1:$I$89,3,0)*0.475*44/12</f>
        <v>0.44593488440393303</v>
      </c>
      <c r="FS196" s="21">
        <f>EXP(-LN(2)/2)*FS195+(1-EXP(-LN(2)/2))/(LN(2)/2)*FM196*FP196*VLOOKUP('Données projet'!$B$16,Paramètres!$A$1:$I$89,3,0)*0.475*44/12</f>
        <v>1.1505647037588094E-24</v>
      </c>
      <c r="FT196" s="22">
        <f t="shared" si="184"/>
        <v>11.035797377139057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543.00000000000011</v>
      </c>
      <c r="GA196" s="17">
        <f>FZ196*VLOOKUP('Données projet'!$B$17,Paramètres!$A$1:$I$89,3,0)*VLOOKUP('Données projet'!$B$17,Paramètres!$A$1:$I$89,5,0)</f>
        <v>324.71400000000011</v>
      </c>
      <c r="GB196" s="13">
        <f t="shared" si="185"/>
        <v>76.333356682914101</v>
      </c>
      <c r="GC196" s="20">
        <f t="shared" si="186"/>
        <v>698.49081288940886</v>
      </c>
      <c r="GD196" s="59">
        <f t="shared" ref="GD196:GD203" si="200">GC196+(FU196+FV196)*44/12</f>
        <v>991.82414622274223</v>
      </c>
      <c r="GE196" s="59">
        <f ca="1">AVERAGE(OFFSET($GD$3,0,0,'Données projet'!$E$17+1,1))-AVERAGE(OFFSET($H$3,0,0,'Données projet'!$E$17+1,1))</f>
        <v>333.16166938019586</v>
      </c>
      <c r="GF196" s="59">
        <f t="shared" si="158"/>
        <v>286.07945871455388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8.6267566523983152</v>
      </c>
      <c r="GM196" s="21">
        <f>EXP(-LN(2)/25)*GM195+(1-EXP(-LN(2)/25))/(LN(2)/25)*Calculateur!GH196*Calculateur!GJ196*VLOOKUP('Données projet'!$B$17,Paramètres!$A$1:$I$89,3,0)*0.475*44/12</f>
        <v>0.35512288201482373</v>
      </c>
      <c r="GN196" s="21">
        <f>EXP(-LN(2)/2)*GN195+(1-EXP(-LN(2)/2))/(LN(2)/2)*GH196*GK196*VLOOKUP('Données projet'!$B$17,Paramètres!$A$1:$I$89,3,0)*0.475*44/12</f>
        <v>2.5989108884861003E-25</v>
      </c>
      <c r="GO196" s="21">
        <f t="shared" si="187"/>
        <v>8.9818795344131388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477.9999999999996</v>
      </c>
      <c r="GV196" s="17">
        <f>GU196*VLOOKUP('Données projet'!$B$18,Paramètres!$A$1:$I$89,3,0)*VLOOKUP('Données projet'!$B$18,Paramètres!$A$1:$I$89,5,0)</f>
        <v>285.84399999999977</v>
      </c>
      <c r="GW196" s="13">
        <f t="shared" si="188"/>
        <v>68.200525419065656</v>
      </c>
      <c r="GX196" s="20">
        <f t="shared" si="189"/>
        <v>616.62754843820551</v>
      </c>
      <c r="GY196" s="59">
        <f t="shared" ref="GY196:GY203" si="201">GX196+(GP196+GQ196)*44/12</f>
        <v>909.96088177153888</v>
      </c>
      <c r="GZ196" s="59">
        <f ca="1">AVERAGE(OFFSET($GY$3,0,0,'Données projet'!$E$18+1,1))-AVERAGE(OFFSET($H$3,0,0,'Données projet'!$E$18+1,1))</f>
        <v>288.41846134875794</v>
      </c>
      <c r="HA196" s="59">
        <f t="shared" si="160"/>
        <v>248.93951719818972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7.6615063991297676</v>
      </c>
      <c r="HH196" s="21">
        <f>EXP(-LN(2)/25)*HH195+(1-EXP(-LN(2)/25))/(LN(2)/25)*Calculateur!HC196*Calculateur!HE196*VLOOKUP('Données projet'!$B$18,Paramètres!$A$1:$I$89,3,0)*0.475*44/12</f>
        <v>0.30439104172699111</v>
      </c>
      <c r="HI196" s="21">
        <f>EXP(-LN(2)/2)*HI195+(1-EXP(-LN(2)/2))/(LN(2)/2)*HC196*HF196*VLOOKUP('Données projet'!$B$18,Paramètres!$A$1:$I$89,3,0)*0.475*44/12</f>
        <v>1.4232131055995471E-25</v>
      </c>
      <c r="HJ196" s="22">
        <f t="shared" si="190"/>
        <v>7.9658974408567591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267</v>
      </c>
      <c r="O197" s="13">
        <f>N197*VLOOKUP('Données projet'!$B$9,Paramètres!$A$1:$I$89,3,0)*VLOOKUP('Données projet'!$B$9,Paramètres!$A$1:$I$89,5,0)</f>
        <v>241.58159999999998</v>
      </c>
      <c r="P197" s="13">
        <f t="shared" ref="P197:P203" si="203">EXP(-1.0587+0.8836*LN(O197)+0.284)</f>
        <v>58.779689232021951</v>
      </c>
      <c r="Q197" s="20">
        <f t="shared" si="162"/>
        <v>523.12924541243819</v>
      </c>
      <c r="R197" s="59">
        <f t="shared" si="191"/>
        <v>816.46257874577145</v>
      </c>
      <c r="S197" s="59">
        <f ca="1">AVERAGE(OFFSET($R$3,0,0,'Données projet'!$E$9+1,1))-AVERAGE(OFFSET($H$3,0,0,'Données projet'!$E$9+1,1))</f>
        <v>269.64423257646359</v>
      </c>
      <c r="T197" s="59">
        <f t="shared" ref="T197:T203" si="204">$T$3</f>
        <v>161.0819079811821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15.81161617167386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15.81161617167386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401</v>
      </c>
      <c r="AJ197" s="13">
        <f>AI197*VLOOKUP('Données projet'!$B$10,Paramètres!$A$1:$I$89,3,0)*VLOOKUP('Données projet'!$B$10,Paramètres!$A$1:$I$89,5,0)</f>
        <v>250.22399999999999</v>
      </c>
      <c r="AK197" s="13">
        <f t="shared" si="164"/>
        <v>60.633904580527918</v>
      </c>
      <c r="AL197" s="20">
        <f t="shared" si="165"/>
        <v>541.41085047775289</v>
      </c>
      <c r="AM197" s="59">
        <f t="shared" si="193"/>
        <v>834.74418381108626</v>
      </c>
      <c r="AN197" s="59">
        <f ca="1">AVERAGE(OFFSET($AM$3,0,0,'Données projet'!$E$10+1,1))-AVERAGE(OFFSET($H$3,0,0,'Données projet'!$E$10+1,1))</f>
        <v>269.77739619445515</v>
      </c>
      <c r="AO197" s="59">
        <f t="shared" ref="AO197:AO203" si="205">$AO$3</f>
        <v>347.56964743629885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5.3900299005872228</v>
      </c>
      <c r="AV197" s="21">
        <f>EXP(-LN(2)/25)*AV196+(1-EXP(-LN(2)/25))/(LN(2)/25)*Calculateur!AQ197*Calculateur!AS197*VLOOKUP('Données projet'!$B$10,Paramètres!$A$1:$I$89,3,0)*0.475*44/12</f>
        <v>0.97232698925221839</v>
      </c>
      <c r="AW197" s="21">
        <f>EXP(-LN(2)/2)*AW196+(1-EXP(-LN(2)/2))/(LN(2)/2)*AQ197*AT197*VLOOKUP('Données projet'!$B$10,Paramètres!$A$1:$I$89,3,0)*0.475*44/12</f>
        <v>5.1364495703517619E-27</v>
      </c>
      <c r="AX197" s="21">
        <f t="shared" si="166"/>
        <v>6.3623568898394414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739.99999999999966</v>
      </c>
      <c r="BE197" s="13">
        <f>BD197*VLOOKUP('Données projet'!$B$11,Paramètres!$A$1:$I$89,3,0)*VLOOKUP('Données projet'!$B$11,Paramètres!$A$1:$I$89,5,0)</f>
        <v>413.65999999999985</v>
      </c>
      <c r="BF197" s="13">
        <f t="shared" si="167"/>
        <v>94.540585122244352</v>
      </c>
      <c r="BG197" s="20">
        <f t="shared" si="168"/>
        <v>885.11601908790863</v>
      </c>
      <c r="BH197" s="59">
        <f t="shared" si="194"/>
        <v>1178.4493524212419</v>
      </c>
      <c r="BI197" s="59">
        <f ca="1">AVERAGE(OFFSET($BH$3,0,0,'Données projet'!$E$11+1,1))-AVERAGE(OFFSET($H$3,0,0,'Données projet'!$E$11+1,1))</f>
        <v>490.96084572840579</v>
      </c>
      <c r="BJ197" s="59">
        <f t="shared" ref="BJ197:BJ203" si="206">$BJ$3</f>
        <v>597.91658789908263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8.6923729523272346</v>
      </c>
      <c r="BQ197" s="21">
        <f>EXP(-LN(2)/25)*BQ196+(1-EXP(-LN(2)/25))/(LN(2)/25)*Calculateur!BL197*Calculateur!BN197*VLOOKUP('Données projet'!$B$11,Paramètres!$A$1:$I$89,3,0)*0.475*44/12</f>
        <v>0.61239720184131607</v>
      </c>
      <c r="BR197" s="21">
        <f>EXP(-LN(2)/2)*BR196+(1-EXP(-LN(2)/2))/(LN(2)/2)*BL197*BO197*VLOOKUP('Données projet'!$B$11,Paramètres!$A$1:$I$89,3,0)*0.475*44/12</f>
        <v>1.7587583806630394E-25</v>
      </c>
      <c r="BS197" s="22">
        <f t="shared" si="169"/>
        <v>9.3047701541685512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1062.9999999999995</v>
      </c>
      <c r="BZ197" s="13">
        <f>BY197*VLOOKUP('Données projet'!$B$12,Paramètres!$A$1:$I$89,3,0)*VLOOKUP('Données projet'!$B$12,Paramètres!$A$1:$I$89,5,0)</f>
        <v>483.66499999999979</v>
      </c>
      <c r="CA197" s="13">
        <f t="shared" si="170"/>
        <v>108.54647574863124</v>
      </c>
      <c r="CB197" s="20">
        <f t="shared" si="171"/>
        <v>1031.4349869288658</v>
      </c>
      <c r="CC197" s="59">
        <f t="shared" si="195"/>
        <v>1324.768320262199</v>
      </c>
      <c r="CD197" s="59">
        <f ca="1">AVERAGE(OFFSET($CC$3,0,0,'Données projet'!$E$12+1,1))-AVERAGE(OFFSET($H$3,0,0,'Données projet'!$E$12+1,1))</f>
        <v>516.24288578650703</v>
      </c>
      <c r="CE197" s="59">
        <f t="shared" ref="CE197:CE203" si="207">$CE$3</f>
        <v>423.99471649102406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12.583969679265333</v>
      </c>
      <c r="CL197" s="21">
        <f>EXP(-LN(2)/25)*CL196+(1-EXP(-LN(2)/25))/(LN(2)/25)*Calculateur!CG197*Calculateur!CI197*VLOOKUP('Données projet'!$B$12,Paramètres!$A$1:$I$89,3,0)*0.475*44/12</f>
        <v>0.90271635073478151</v>
      </c>
      <c r="CM197" s="21">
        <f>EXP(-LN(2)/2)*CM196+(1-EXP(-LN(2)/2))/(LN(2)/2)*CG197*CJ197*VLOOKUP('Données projet'!$B$12,Paramètres!$A$1:$I$89,3,0)*0.475*44/12</f>
        <v>2.942607437144589E-27</v>
      </c>
      <c r="CN197" s="22">
        <f t="shared" si="172"/>
        <v>13.486686030000115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856.99999999999955</v>
      </c>
      <c r="CU197" s="17">
        <f>CT197*VLOOKUP('Données projet'!$B$13,Paramètres!$A$1:$I$89,3,0)*VLOOKUP('Données projet'!$B$13,Paramètres!$A$1:$I$89,5,0)</f>
        <v>389.93499999999977</v>
      </c>
      <c r="CV197" s="13">
        <f t="shared" si="173"/>
        <v>89.733124312965614</v>
      </c>
      <c r="CW197" s="20">
        <f t="shared" si="174"/>
        <v>835.42198317841473</v>
      </c>
      <c r="CX197" s="59">
        <f t="shared" si="196"/>
        <v>1128.7553165117481</v>
      </c>
      <c r="CY197" s="59">
        <f ca="1">AVERAGE(OFFSET($CX$3,0,0,'Données projet'!$E$13+1,1))-AVERAGE(OFFSET($H$3,0,0,'Données projet'!$E$13+1,1))</f>
        <v>404.52284278475219</v>
      </c>
      <c r="CZ197" s="59">
        <f t="shared" ref="CZ197:CZ203" si="208">$CZ$3</f>
        <v>325.2594475455378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10.032500389958246</v>
      </c>
      <c r="DG197" s="21">
        <f>EXP(-LN(2)/25)*DG196+(1-EXP(-LN(2)/25))/(LN(2)/25)*Calculateur!DB197*Calculateur!DD197*VLOOKUP('Données projet'!$B$13,Paramètres!$A$1:$I$89,3,0)*0.475*44/12</f>
        <v>0.50476878507070422</v>
      </c>
      <c r="DH197" s="21">
        <f>EXP(-LN(2)/2)*DH196+(1-EXP(-LN(2)/2))/(LN(2)/2)*DB197*DE197*VLOOKUP('Données projet'!$B$13,Paramètres!$A$1:$I$89,3,0)*0.475*44/12</f>
        <v>1.9642163634771095E-25</v>
      </c>
      <c r="DI197" s="22">
        <f t="shared" si="175"/>
        <v>10.53726917502895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266.99999999999983</v>
      </c>
      <c r="DP197" s="17">
        <f>DO197*VLOOKUP('Données projet'!$B$14,Paramètres!$A$1:$I$89,3,0)*VLOOKUP('Données projet'!$B$14,Paramètres!$A$1:$I$89,5,0)</f>
        <v>287.39879999999982</v>
      </c>
      <c r="DQ197" s="13">
        <f t="shared" si="176"/>
        <v>68.528206713592894</v>
      </c>
      <c r="DR197" s="20">
        <f t="shared" si="177"/>
        <v>619.90620335950723</v>
      </c>
      <c r="DS197" s="59">
        <f t="shared" si="197"/>
        <v>913.2395366928406</v>
      </c>
      <c r="DT197" s="59">
        <f ca="1">AVERAGE(OFFSET($DS$3,0,0,'Données projet'!$E$14+1,1))-AVERAGE(OFFSET($H$3,0,0,'Données projet'!$E$14+1,1))</f>
        <v>317.76403063971492</v>
      </c>
      <c r="DU197" s="59">
        <f t="shared" ref="DU197:DU203" si="209">$DU$3</f>
        <v>310.10458233575025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4.9811679961023572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4.9811679961023572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735.00000000000011</v>
      </c>
      <c r="EK197" s="17">
        <f>EJ197*VLOOKUP('Données projet'!$B$15,Paramètres!$A$1:$I$89,3,0)*VLOOKUP('Données projet'!$B$15,Paramètres!$A$1:$I$89,5,0)</f>
        <v>343.98</v>
      </c>
      <c r="EL197" s="13">
        <f t="shared" si="179"/>
        <v>80.321681832084693</v>
      </c>
      <c r="EM197" s="20">
        <f t="shared" si="180"/>
        <v>738.9920958575475</v>
      </c>
      <c r="EN197" s="59">
        <f t="shared" si="198"/>
        <v>1032.3254291908809</v>
      </c>
      <c r="EO197" s="59">
        <f ca="1">AVERAGE(OFFSET($EN$3,0,0,'Données projet'!$E$15+1,1))-AVERAGE(OFFSET($H$3,0,0,'Données projet'!$E$15+1,1))</f>
        <v>342.49944586217674</v>
      </c>
      <c r="EP197" s="59">
        <f t="shared" ref="EP197:EP203" si="210">$EP$3</f>
        <v>282.29766600872563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12.33604686206562</v>
      </c>
      <c r="EW197" s="21">
        <f>EXP(-LN(2)/25)*EW196+(1-EXP(-LN(2)/25))/(LN(2)/25)*Calculateur!ER197*Calculateur!ET197*VLOOKUP('Données projet'!$B$15,Paramètres!$A$1:$I$89,3,0)*0.475*44/12</f>
        <v>0.42479243211144901</v>
      </c>
      <c r="EX197" s="21">
        <f>EXP(-LN(2)/2)*EX196+(1-EXP(-LN(2)/2))/(LN(2)/2)*ER197*EU197*VLOOKUP('Données projet'!$B$15,Paramètres!$A$1:$I$89,3,0)*0.475*44/12</f>
        <v>1.7121498567839221E-26</v>
      </c>
      <c r="EY197" s="22">
        <f t="shared" si="181"/>
        <v>12.760839294177069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670.99999999999977</v>
      </c>
      <c r="FF197" s="17">
        <f>FE197*VLOOKUP('Données projet'!$B$16,Paramètres!$A$1:$I$89,3,0)*VLOOKUP('Données projet'!$B$16,Paramètres!$A$1:$I$89,5,0)</f>
        <v>314.02799999999991</v>
      </c>
      <c r="FG197" s="13">
        <f t="shared" si="182"/>
        <v>74.109403804428752</v>
      </c>
      <c r="FH197" s="20">
        <f t="shared" si="183"/>
        <v>676.00597829271317</v>
      </c>
      <c r="FI197" s="59">
        <f t="shared" si="199"/>
        <v>969.33931162604654</v>
      </c>
      <c r="FJ197" s="59">
        <f ca="1">AVERAGE(OFFSET($FI$3,0,0,'Données projet'!$E$16+1,1))-AVERAGE(OFFSET($H$3,0,0,'Données projet'!$E$16+1,1))</f>
        <v>304.29617570272939</v>
      </c>
      <c r="FK197" s="59">
        <f t="shared" ref="FK197:FK203" si="211">$FK$3</f>
        <v>246.20695736161576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10.382201748430917</v>
      </c>
      <c r="FR197" s="21">
        <f>EXP(-LN(2)/25)*FR196+(1-EXP(-LN(2)/25))/(LN(2)/25)*Calculateur!FM197*Calculateur!FO197*VLOOKUP('Données projet'!$B$16,Paramètres!$A$1:$I$89,3,0)*0.475*44/12</f>
        <v>0.43374077153921109</v>
      </c>
      <c r="FS197" s="21">
        <f>EXP(-LN(2)/2)*FS196+(1-EXP(-LN(2)/2))/(LN(2)/2)*FM197*FP197*VLOOKUP('Données projet'!$B$16,Paramètres!$A$1:$I$89,3,0)*0.475*44/12</f>
        <v>8.1357210422174543E-25</v>
      </c>
      <c r="FT197" s="22">
        <f t="shared" si="184"/>
        <v>10.815942519970129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543.00000000000011</v>
      </c>
      <c r="GA197" s="17">
        <f>FZ197*VLOOKUP('Données projet'!$B$17,Paramètres!$A$1:$I$89,3,0)*VLOOKUP('Données projet'!$B$17,Paramètres!$A$1:$I$89,5,0)</f>
        <v>324.71400000000011</v>
      </c>
      <c r="GB197" s="13">
        <f t="shared" si="185"/>
        <v>76.333356682914101</v>
      </c>
      <c r="GC197" s="20">
        <f t="shared" si="186"/>
        <v>698.49081288940886</v>
      </c>
      <c r="GD197" s="59">
        <f t="shared" si="200"/>
        <v>991.82414622274223</v>
      </c>
      <c r="GE197" s="59">
        <f ca="1">AVERAGE(OFFSET($GD$3,0,0,'Données projet'!$E$17+1,1))-AVERAGE(OFFSET($H$3,0,0,'Données projet'!$E$17+1,1))</f>
        <v>333.16166938019586</v>
      </c>
      <c r="GF197" s="59">
        <f t="shared" ref="GF197:GF203" si="212">$GF$3</f>
        <v>286.07945871455388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8.457591216246783</v>
      </c>
      <c r="GM197" s="21">
        <f>EXP(-LN(2)/25)*GM196+(1-EXP(-LN(2)/25))/(LN(2)/25)*Calculateur!GH197*Calculateur!GJ197*VLOOKUP('Données projet'!$B$17,Paramètres!$A$1:$I$89,3,0)*0.475*44/12</f>
        <v>0.34541202813102767</v>
      </c>
      <c r="GN197" s="21">
        <f>EXP(-LN(2)/2)*GN196+(1-EXP(-LN(2)/2))/(LN(2)/2)*GH197*GK197*VLOOKUP('Données projet'!$B$17,Paramètres!$A$1:$I$89,3,0)*0.475*44/12</f>
        <v>1.8377075129480768E-25</v>
      </c>
      <c r="GO197" s="21">
        <f t="shared" si="187"/>
        <v>8.8030032443778108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477.9999999999996</v>
      </c>
      <c r="GV197" s="17">
        <f>GU197*VLOOKUP('Données projet'!$B$18,Paramètres!$A$1:$I$89,3,0)*VLOOKUP('Données projet'!$B$18,Paramètres!$A$1:$I$89,5,0)</f>
        <v>285.84399999999977</v>
      </c>
      <c r="GW197" s="13">
        <f t="shared" si="188"/>
        <v>68.200525419065656</v>
      </c>
      <c r="GX197" s="20">
        <f t="shared" si="189"/>
        <v>616.62754843820551</v>
      </c>
      <c r="GY197" s="59">
        <f t="shared" si="201"/>
        <v>909.96088177153888</v>
      </c>
      <c r="GZ197" s="59">
        <f ca="1">AVERAGE(OFFSET($GY$3,0,0,'Données projet'!$E$18+1,1))-AVERAGE(OFFSET($H$3,0,0,'Données projet'!$E$18+1,1))</f>
        <v>288.41846134875794</v>
      </c>
      <c r="HA197" s="59">
        <f t="shared" ref="HA197:HA203" si="213">$HA$3</f>
        <v>248.93951719818972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7.5112689317003101</v>
      </c>
      <c r="HH197" s="21">
        <f>EXP(-LN(2)/25)*HH196+(1-EXP(-LN(2)/25))/(LN(2)/25)*Calculateur!HC197*Calculateur!HE197*VLOOKUP('Données projet'!$B$18,Paramètres!$A$1:$I$89,3,0)*0.475*44/12</f>
        <v>0.29606745268373735</v>
      </c>
      <c r="HI197" s="21">
        <f>EXP(-LN(2)/2)*HI196+(1-EXP(-LN(2)/2))/(LN(2)/2)*HC197*HF197*VLOOKUP('Données projet'!$B$18,Paramètres!$A$1:$I$89,3,0)*0.475*44/12</f>
        <v>1.0063636380430057E-25</v>
      </c>
      <c r="HJ197" s="22">
        <f t="shared" si="190"/>
        <v>7.8073363843840475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267</v>
      </c>
      <c r="O198" s="13">
        <f>N198*VLOOKUP('Données projet'!$B$9,Paramètres!$A$1:$I$89,3,0)*VLOOKUP('Données projet'!$B$9,Paramètres!$A$1:$I$89,5,0)</f>
        <v>241.58159999999998</v>
      </c>
      <c r="P198" s="13">
        <f t="shared" si="203"/>
        <v>58.779689232021951</v>
      </c>
      <c r="Q198" s="20">
        <f t="shared" si="162"/>
        <v>523.12924541243819</v>
      </c>
      <c r="R198" s="59">
        <f t="shared" si="191"/>
        <v>816.46257874577145</v>
      </c>
      <c r="S198" s="59">
        <f ca="1">AVERAGE(OFFSET($R$3,0,0,'Données projet'!$E$9+1,1))-AVERAGE(OFFSET($H$3,0,0,'Données projet'!$E$9+1,1))</f>
        <v>269.64423257646359</v>
      </c>
      <c r="T198" s="59">
        <f t="shared" si="204"/>
        <v>161.0819079811821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15.501560022680922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15.501560022680922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401</v>
      </c>
      <c r="AJ198" s="13">
        <f>AI198*VLOOKUP('Données projet'!$B$10,Paramètres!$A$1:$I$89,3,0)*VLOOKUP('Données projet'!$B$10,Paramètres!$A$1:$I$89,5,0)</f>
        <v>250.22399999999999</v>
      </c>
      <c r="AK198" s="13">
        <f t="shared" si="164"/>
        <v>60.633904580527918</v>
      </c>
      <c r="AL198" s="20">
        <f t="shared" si="165"/>
        <v>541.41085047775289</v>
      </c>
      <c r="AM198" s="59">
        <f t="shared" si="193"/>
        <v>834.74418381108626</v>
      </c>
      <c r="AN198" s="59">
        <f ca="1">AVERAGE(OFFSET($AM$3,0,0,'Données projet'!$E$10+1,1))-AVERAGE(OFFSET($H$3,0,0,'Données projet'!$E$10+1,1))</f>
        <v>269.77739619445515</v>
      </c>
      <c r="AO198" s="59">
        <f t="shared" si="205"/>
        <v>347.56964743629885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5.2843347018303239</v>
      </c>
      <c r="AV198" s="21">
        <f>EXP(-LN(2)/25)*AV197+(1-EXP(-LN(2)/25))/(LN(2)/25)*Calculateur!AQ198*Calculateur!AS198*VLOOKUP('Données projet'!$B$10,Paramètres!$A$1:$I$89,3,0)*0.475*44/12</f>
        <v>0.94573865659866241</v>
      </c>
      <c r="AW198" s="21">
        <f>EXP(-LN(2)/2)*AW197+(1-EXP(-LN(2)/2))/(LN(2)/2)*AQ198*AT198*VLOOKUP('Données projet'!$B$10,Paramètres!$A$1:$I$89,3,0)*0.475*44/12</f>
        <v>3.6320183224184593E-27</v>
      </c>
      <c r="AX198" s="21">
        <f t="shared" si="166"/>
        <v>6.230073358428986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739.99999999999966</v>
      </c>
      <c r="BE198" s="13">
        <f>BD198*VLOOKUP('Données projet'!$B$11,Paramètres!$A$1:$I$89,3,0)*VLOOKUP('Données projet'!$B$11,Paramètres!$A$1:$I$89,5,0)</f>
        <v>413.65999999999985</v>
      </c>
      <c r="BF198" s="13">
        <f t="shared" si="167"/>
        <v>94.540585122244352</v>
      </c>
      <c r="BG198" s="20">
        <f t="shared" si="168"/>
        <v>885.11601908790863</v>
      </c>
      <c r="BH198" s="59">
        <f t="shared" si="194"/>
        <v>1178.4493524212419</v>
      </c>
      <c r="BI198" s="59">
        <f ca="1">AVERAGE(OFFSET($BH$3,0,0,'Données projet'!$E$11+1,1))-AVERAGE(OFFSET($H$3,0,0,'Données projet'!$E$11+1,1))</f>
        <v>490.96084572840579</v>
      </c>
      <c r="BJ198" s="59">
        <f t="shared" si="206"/>
        <v>597.91658789908263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8.5219208205560868</v>
      </c>
      <c r="BQ198" s="21">
        <f>EXP(-LN(2)/25)*BQ197+(1-EXP(-LN(2)/25))/(LN(2)/25)*Calculateur!BL198*Calculateur!BN198*VLOOKUP('Données projet'!$B$11,Paramètres!$A$1:$I$89,3,0)*0.475*44/12</f>
        <v>0.59565116815239605</v>
      </c>
      <c r="BR198" s="21">
        <f>EXP(-LN(2)/2)*BR197+(1-EXP(-LN(2)/2))/(LN(2)/2)*BL198*BO198*VLOOKUP('Données projet'!$B$11,Paramètres!$A$1:$I$89,3,0)*0.475*44/12</f>
        <v>1.2436299774355064E-25</v>
      </c>
      <c r="BS198" s="22">
        <f t="shared" si="169"/>
        <v>9.1175719887084821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1062.9999999999995</v>
      </c>
      <c r="BZ198" s="13">
        <f>BY198*VLOOKUP('Données projet'!$B$12,Paramètres!$A$1:$I$89,3,0)*VLOOKUP('Données projet'!$B$12,Paramètres!$A$1:$I$89,5,0)</f>
        <v>483.66499999999979</v>
      </c>
      <c r="CA198" s="13">
        <f t="shared" si="170"/>
        <v>108.54647574863124</v>
      </c>
      <c r="CB198" s="20">
        <f t="shared" si="171"/>
        <v>1031.4349869288658</v>
      </c>
      <c r="CC198" s="59">
        <f t="shared" si="195"/>
        <v>1324.768320262199</v>
      </c>
      <c r="CD198" s="59">
        <f ca="1">AVERAGE(OFFSET($CC$3,0,0,'Données projet'!$E$12+1,1))-AVERAGE(OFFSET($H$3,0,0,'Données projet'!$E$12+1,1))</f>
        <v>516.24288578650703</v>
      </c>
      <c r="CE198" s="59">
        <f t="shared" si="207"/>
        <v>423.99471649102406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12.337205709318555</v>
      </c>
      <c r="CL198" s="21">
        <f>EXP(-LN(2)/25)*CL197+(1-EXP(-LN(2)/25))/(LN(2)/25)*Calculateur!CG198*Calculateur!CI198*VLOOKUP('Données projet'!$B$12,Paramètres!$A$1:$I$89,3,0)*0.475*44/12</f>
        <v>0.87803152465214918</v>
      </c>
      <c r="CM198" s="21">
        <f>EXP(-LN(2)/2)*CM197+(1-EXP(-LN(2)/2))/(LN(2)/2)*CG198*CJ198*VLOOKUP('Données projet'!$B$12,Paramètres!$A$1:$I$89,3,0)*0.475*44/12</f>
        <v>2.0807376731749063E-27</v>
      </c>
      <c r="CN198" s="22">
        <f t="shared" si="172"/>
        <v>13.215237233970704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856.99999999999955</v>
      </c>
      <c r="CU198" s="17">
        <f>CT198*VLOOKUP('Données projet'!$B$13,Paramètres!$A$1:$I$89,3,0)*VLOOKUP('Données projet'!$B$13,Paramètres!$A$1:$I$89,5,0)</f>
        <v>389.93499999999977</v>
      </c>
      <c r="CV198" s="13">
        <f t="shared" si="173"/>
        <v>89.733124312965614</v>
      </c>
      <c r="CW198" s="20">
        <f t="shared" si="174"/>
        <v>835.42198317841473</v>
      </c>
      <c r="CX198" s="59">
        <f t="shared" si="196"/>
        <v>1128.7553165117481</v>
      </c>
      <c r="CY198" s="59">
        <f ca="1">AVERAGE(OFFSET($CX$3,0,0,'Données projet'!$E$13+1,1))-AVERAGE(OFFSET($H$3,0,0,'Données projet'!$E$13+1,1))</f>
        <v>404.52284278475219</v>
      </c>
      <c r="CZ198" s="59">
        <f t="shared" si="208"/>
        <v>325.2594475455378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9.83576917653218</v>
      </c>
      <c r="DG198" s="21">
        <f>EXP(-LN(2)/25)*DG197+(1-EXP(-LN(2)/25))/(LN(2)/25)*Calculateur!DB198*Calculateur!DD198*VLOOKUP('Données projet'!$B$13,Paramètres!$A$1:$I$89,3,0)*0.475*44/12</f>
        <v>0.49096585609830906</v>
      </c>
      <c r="DH198" s="21">
        <f>EXP(-LN(2)/2)*DH197+(1-EXP(-LN(2)/2))/(LN(2)/2)*DB198*DE198*VLOOKUP('Données projet'!$B$13,Paramètres!$A$1:$I$89,3,0)*0.475*44/12</f>
        <v>1.3889107103322446E-25</v>
      </c>
      <c r="DI198" s="22">
        <f t="shared" si="175"/>
        <v>10.32673503263049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266.99999999999983</v>
      </c>
      <c r="DP198" s="17">
        <f>DO198*VLOOKUP('Données projet'!$B$14,Paramètres!$A$1:$I$89,3,0)*VLOOKUP('Données projet'!$B$14,Paramètres!$A$1:$I$89,5,0)</f>
        <v>287.39879999999982</v>
      </c>
      <c r="DQ198" s="13">
        <f t="shared" si="176"/>
        <v>68.528206713592894</v>
      </c>
      <c r="DR198" s="20">
        <f t="shared" si="177"/>
        <v>619.90620335950723</v>
      </c>
      <c r="DS198" s="59">
        <f t="shared" si="197"/>
        <v>913.2395366928406</v>
      </c>
      <c r="DT198" s="59">
        <f ca="1">AVERAGE(OFFSET($DS$3,0,0,'Données projet'!$E$14+1,1))-AVERAGE(OFFSET($H$3,0,0,'Données projet'!$E$14+1,1))</f>
        <v>317.76403063971492</v>
      </c>
      <c r="DU198" s="59">
        <f t="shared" si="209"/>
        <v>310.10458233575025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4.8834903299112691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4.8834903299112691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735.00000000000011</v>
      </c>
      <c r="EK198" s="17">
        <f>EJ198*VLOOKUP('Données projet'!$B$15,Paramètres!$A$1:$I$89,3,0)*VLOOKUP('Données projet'!$B$15,Paramètres!$A$1:$I$89,5,0)</f>
        <v>343.98</v>
      </c>
      <c r="EL198" s="13">
        <f t="shared" si="179"/>
        <v>80.321681832084693</v>
      </c>
      <c r="EM198" s="20">
        <f t="shared" si="180"/>
        <v>738.9920958575475</v>
      </c>
      <c r="EN198" s="59">
        <f t="shared" si="198"/>
        <v>1032.3254291908809</v>
      </c>
      <c r="EO198" s="59">
        <f ca="1">AVERAGE(OFFSET($EN$3,0,0,'Données projet'!$E$15+1,1))-AVERAGE(OFFSET($H$3,0,0,'Données projet'!$E$15+1,1))</f>
        <v>342.49944586217674</v>
      </c>
      <c r="EP198" s="59">
        <f t="shared" si="210"/>
        <v>282.29766600872563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12.094144507346142</v>
      </c>
      <c r="EW198" s="21">
        <f>EXP(-LN(2)/25)*EW197+(1-EXP(-LN(2)/25))/(LN(2)/25)*Calculateur!ER198*Calculateur!ET198*VLOOKUP('Données projet'!$B$15,Paramètres!$A$1:$I$89,3,0)*0.475*44/12</f>
        <v>0.41317646071649833</v>
      </c>
      <c r="EX198" s="21">
        <f>EXP(-LN(2)/2)*EX197+(1-EXP(-LN(2)/2))/(LN(2)/2)*ER198*EU198*VLOOKUP('Données projet'!$B$15,Paramètres!$A$1:$I$89,3,0)*0.475*44/12</f>
        <v>1.2106727741394875E-26</v>
      </c>
      <c r="EY198" s="22">
        <f t="shared" si="181"/>
        <v>12.50732096806264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670.99999999999977</v>
      </c>
      <c r="FF198" s="17">
        <f>FE198*VLOOKUP('Données projet'!$B$16,Paramètres!$A$1:$I$89,3,0)*VLOOKUP('Données projet'!$B$16,Paramètres!$A$1:$I$89,5,0)</f>
        <v>314.02799999999991</v>
      </c>
      <c r="FG198" s="13">
        <f t="shared" si="182"/>
        <v>74.109403804428752</v>
      </c>
      <c r="FH198" s="20">
        <f t="shared" si="183"/>
        <v>676.00597829271317</v>
      </c>
      <c r="FI198" s="59">
        <f t="shared" si="199"/>
        <v>969.33931162604654</v>
      </c>
      <c r="FJ198" s="59">
        <f ca="1">AVERAGE(OFFSET($FI$3,0,0,'Données projet'!$E$16+1,1))-AVERAGE(OFFSET($H$3,0,0,'Données projet'!$E$16+1,1))</f>
        <v>304.29617570272939</v>
      </c>
      <c r="FK198" s="59">
        <f t="shared" si="211"/>
        <v>246.20695736161576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10.17861310466197</v>
      </c>
      <c r="FR198" s="21">
        <f>EXP(-LN(2)/25)*FR197+(1-EXP(-LN(2)/25))/(LN(2)/25)*Calculateur!FM198*Calculateur!FO198*VLOOKUP('Données projet'!$B$16,Paramètres!$A$1:$I$89,3,0)*0.475*44/12</f>
        <v>0.42188010733203551</v>
      </c>
      <c r="FS198" s="21">
        <f>EXP(-LN(2)/2)*FS197+(1-EXP(-LN(2)/2))/(LN(2)/2)*FM198*FP198*VLOOKUP('Données projet'!$B$16,Paramètres!$A$1:$I$89,3,0)*0.475*44/12</f>
        <v>5.7528235187940482E-25</v>
      </c>
      <c r="FT198" s="22">
        <f t="shared" si="184"/>
        <v>10.600493211994007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543.00000000000011</v>
      </c>
      <c r="GA198" s="17">
        <f>FZ198*VLOOKUP('Données projet'!$B$17,Paramètres!$A$1:$I$89,3,0)*VLOOKUP('Données projet'!$B$17,Paramètres!$A$1:$I$89,5,0)</f>
        <v>324.71400000000011</v>
      </c>
      <c r="GB198" s="13">
        <f t="shared" si="185"/>
        <v>76.333356682914101</v>
      </c>
      <c r="GC198" s="20">
        <f t="shared" si="186"/>
        <v>698.49081288940886</v>
      </c>
      <c r="GD198" s="59">
        <f t="shared" si="200"/>
        <v>991.82414622274223</v>
      </c>
      <c r="GE198" s="59">
        <f ca="1">AVERAGE(OFFSET($GD$3,0,0,'Données projet'!$E$17+1,1))-AVERAGE(OFFSET($H$3,0,0,'Données projet'!$E$17+1,1))</f>
        <v>333.16166938019586</v>
      </c>
      <c r="GF198" s="59">
        <f t="shared" si="212"/>
        <v>286.07945871455388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8.2917430111174539</v>
      </c>
      <c r="GM198" s="21">
        <f>EXP(-LN(2)/25)*GM197+(1-EXP(-LN(2)/25))/(LN(2)/25)*Calculateur!GH198*Calculateur!GJ198*VLOOKUP('Données projet'!$B$17,Paramètres!$A$1:$I$89,3,0)*0.475*44/12</f>
        <v>0.33596671805735562</v>
      </c>
      <c r="GN198" s="21">
        <f>EXP(-LN(2)/2)*GN197+(1-EXP(-LN(2)/2))/(LN(2)/2)*GH198*GK198*VLOOKUP('Données projet'!$B$17,Paramètres!$A$1:$I$89,3,0)*0.475*44/12</f>
        <v>1.2994554442430502E-25</v>
      </c>
      <c r="GO198" s="21">
        <f t="shared" si="187"/>
        <v>8.6277097291748088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477.9999999999996</v>
      </c>
      <c r="GV198" s="17">
        <f>GU198*VLOOKUP('Données projet'!$B$18,Paramètres!$A$1:$I$89,3,0)*VLOOKUP('Données projet'!$B$18,Paramètres!$A$1:$I$89,5,0)</f>
        <v>285.84399999999977</v>
      </c>
      <c r="GW198" s="13">
        <f t="shared" si="188"/>
        <v>68.200525419065656</v>
      </c>
      <c r="GX198" s="20">
        <f t="shared" si="189"/>
        <v>616.62754843820551</v>
      </c>
      <c r="GY198" s="59">
        <f t="shared" si="201"/>
        <v>909.96088177153888</v>
      </c>
      <c r="GZ198" s="59">
        <f ca="1">AVERAGE(OFFSET($GY$3,0,0,'Données projet'!$E$18+1,1))-AVERAGE(OFFSET($H$3,0,0,'Données projet'!$E$18+1,1))</f>
        <v>288.41846134875794</v>
      </c>
      <c r="HA198" s="59">
        <f t="shared" si="213"/>
        <v>248.93951719818972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7.3639775293713372</v>
      </c>
      <c r="HH198" s="21">
        <f>EXP(-LN(2)/25)*HH197+(1-EXP(-LN(2)/25))/(LN(2)/25)*Calculateur!HC198*Calculateur!HE198*VLOOKUP('Données projet'!$B$18,Paramètres!$A$1:$I$89,3,0)*0.475*44/12</f>
        <v>0.28797147262058986</v>
      </c>
      <c r="HI198" s="21">
        <f>EXP(-LN(2)/2)*HI197+(1-EXP(-LN(2)/2))/(LN(2)/2)*HC198*HF198*VLOOKUP('Données projet'!$B$18,Paramètres!$A$1:$I$89,3,0)*0.475*44/12</f>
        <v>7.1160655279977357E-26</v>
      </c>
      <c r="HJ198" s="22">
        <f t="shared" si="190"/>
        <v>7.6519490019919267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267</v>
      </c>
      <c r="O199" s="13">
        <f>N199*VLOOKUP('Données projet'!$B$9,Paramètres!$A$1:$I$89,3,0)*VLOOKUP('Données projet'!$B$9,Paramètres!$A$1:$I$89,5,0)</f>
        <v>241.58159999999998</v>
      </c>
      <c r="P199" s="13">
        <f t="shared" si="203"/>
        <v>58.779689232021951</v>
      </c>
      <c r="Q199" s="20">
        <f t="shared" si="162"/>
        <v>523.12924541243819</v>
      </c>
      <c r="R199" s="59">
        <f t="shared" si="191"/>
        <v>816.46257874577145</v>
      </c>
      <c r="S199" s="59">
        <f ca="1">AVERAGE(OFFSET($R$3,0,0,'Données projet'!$E$9+1,1))-AVERAGE(OFFSET($H$3,0,0,'Données projet'!$E$9+1,1))</f>
        <v>269.64423257646359</v>
      </c>
      <c r="T199" s="59">
        <f t="shared" si="204"/>
        <v>161.0819079811821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15.197583885654158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15.197583885654158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401</v>
      </c>
      <c r="AJ199" s="13">
        <f>AI199*VLOOKUP('Données projet'!$B$10,Paramètres!$A$1:$I$89,3,0)*VLOOKUP('Données projet'!$B$10,Paramètres!$A$1:$I$89,5,0)</f>
        <v>250.22399999999999</v>
      </c>
      <c r="AK199" s="13">
        <f t="shared" si="164"/>
        <v>60.633904580527918</v>
      </c>
      <c r="AL199" s="20">
        <f t="shared" si="165"/>
        <v>541.41085047775289</v>
      </c>
      <c r="AM199" s="59">
        <f t="shared" si="193"/>
        <v>834.74418381108626</v>
      </c>
      <c r="AN199" s="59">
        <f ca="1">AVERAGE(OFFSET($AM$3,0,0,'Données projet'!$E$10+1,1))-AVERAGE(OFFSET($H$3,0,0,'Données projet'!$E$10+1,1))</f>
        <v>269.77739619445515</v>
      </c>
      <c r="AO199" s="59">
        <f t="shared" si="205"/>
        <v>347.56964743629885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5.1807121214533423</v>
      </c>
      <c r="AV199" s="21">
        <f>EXP(-LN(2)/25)*AV198+(1-EXP(-LN(2)/25))/(LN(2)/25)*Calculateur!AQ199*Calculateur!AS199*VLOOKUP('Données projet'!$B$10,Paramètres!$A$1:$I$89,3,0)*0.475*44/12</f>
        <v>0.91987738329973756</v>
      </c>
      <c r="AW199" s="21">
        <f>EXP(-LN(2)/2)*AW198+(1-EXP(-LN(2)/2))/(LN(2)/2)*AQ199*AT199*VLOOKUP('Données projet'!$B$10,Paramètres!$A$1:$I$89,3,0)*0.475*44/12</f>
        <v>2.5682247851758809E-27</v>
      </c>
      <c r="AX199" s="21">
        <f t="shared" si="166"/>
        <v>6.1005895047530796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739.99999999999966</v>
      </c>
      <c r="BE199" s="13">
        <f>BD199*VLOOKUP('Données projet'!$B$11,Paramètres!$A$1:$I$89,3,0)*VLOOKUP('Données projet'!$B$11,Paramètres!$A$1:$I$89,5,0)</f>
        <v>413.65999999999985</v>
      </c>
      <c r="BF199" s="13">
        <f t="shared" si="167"/>
        <v>94.540585122244352</v>
      </c>
      <c r="BG199" s="20">
        <f t="shared" si="168"/>
        <v>885.11601908790863</v>
      </c>
      <c r="BH199" s="59">
        <f t="shared" si="194"/>
        <v>1178.4493524212419</v>
      </c>
      <c r="BI199" s="59">
        <f ca="1">AVERAGE(OFFSET($BH$3,0,0,'Données projet'!$E$11+1,1))-AVERAGE(OFFSET($H$3,0,0,'Données projet'!$E$11+1,1))</f>
        <v>490.96084572840579</v>
      </c>
      <c r="BJ199" s="59">
        <f t="shared" si="206"/>
        <v>597.91658789908263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8.3548111511234371</v>
      </c>
      <c r="BQ199" s="21">
        <f>EXP(-LN(2)/25)*BQ198+(1-EXP(-LN(2)/25))/(LN(2)/25)*Calculateur!BL199*Calculateur!BN199*VLOOKUP('Données projet'!$B$11,Paramètres!$A$1:$I$89,3,0)*0.475*44/12</f>
        <v>0.57936305563533519</v>
      </c>
      <c r="BR199" s="21">
        <f>EXP(-LN(2)/2)*BR198+(1-EXP(-LN(2)/2))/(LN(2)/2)*BL199*BO199*VLOOKUP('Données projet'!$B$11,Paramètres!$A$1:$I$89,3,0)*0.475*44/12</f>
        <v>8.793791903315197E-26</v>
      </c>
      <c r="BS199" s="22">
        <f t="shared" si="169"/>
        <v>8.9341742067587724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1062.9999999999995</v>
      </c>
      <c r="BZ199" s="13">
        <f>BY199*VLOOKUP('Données projet'!$B$12,Paramètres!$A$1:$I$89,3,0)*VLOOKUP('Données projet'!$B$12,Paramètres!$A$1:$I$89,5,0)</f>
        <v>483.66499999999979</v>
      </c>
      <c r="CA199" s="13">
        <f t="shared" si="170"/>
        <v>108.54647574863124</v>
      </c>
      <c r="CB199" s="20">
        <f t="shared" si="171"/>
        <v>1031.4349869288658</v>
      </c>
      <c r="CC199" s="59">
        <f t="shared" si="195"/>
        <v>1324.768320262199</v>
      </c>
      <c r="CD199" s="59">
        <f ca="1">AVERAGE(OFFSET($CC$3,0,0,'Données projet'!$E$12+1,1))-AVERAGE(OFFSET($H$3,0,0,'Données projet'!$E$12+1,1))</f>
        <v>516.24288578650703</v>
      </c>
      <c r="CE199" s="59">
        <f t="shared" si="207"/>
        <v>423.99471649102406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12.095280630311274</v>
      </c>
      <c r="CL199" s="21">
        <f>EXP(-LN(2)/25)*CL198+(1-EXP(-LN(2)/25))/(LN(2)/25)*Calculateur!CG199*Calculateur!CI199*VLOOKUP('Données projet'!$B$12,Paramètres!$A$1:$I$89,3,0)*0.475*44/12</f>
        <v>0.85402170643686504</v>
      </c>
      <c r="CM199" s="21">
        <f>EXP(-LN(2)/2)*CM198+(1-EXP(-LN(2)/2))/(LN(2)/2)*CG199*CJ199*VLOOKUP('Données projet'!$B$12,Paramètres!$A$1:$I$89,3,0)*0.475*44/12</f>
        <v>1.4713037185722945E-27</v>
      </c>
      <c r="CN199" s="22">
        <f t="shared" si="172"/>
        <v>12.94930233674814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856.99999999999955</v>
      </c>
      <c r="CU199" s="17">
        <f>CT199*VLOOKUP('Données projet'!$B$13,Paramètres!$A$1:$I$89,3,0)*VLOOKUP('Données projet'!$B$13,Paramètres!$A$1:$I$89,5,0)</f>
        <v>389.93499999999977</v>
      </c>
      <c r="CV199" s="13">
        <f t="shared" si="173"/>
        <v>89.733124312965614</v>
      </c>
      <c r="CW199" s="20">
        <f t="shared" si="174"/>
        <v>835.42198317841473</v>
      </c>
      <c r="CX199" s="59">
        <f t="shared" si="196"/>
        <v>1128.7553165117481</v>
      </c>
      <c r="CY199" s="59">
        <f ca="1">AVERAGE(OFFSET($CX$3,0,0,'Données projet'!$E$13+1,1))-AVERAGE(OFFSET($H$3,0,0,'Données projet'!$E$13+1,1))</f>
        <v>404.52284278475219</v>
      </c>
      <c r="CZ199" s="59">
        <f t="shared" si="208"/>
        <v>325.2594475455378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9.642895742207207</v>
      </c>
      <c r="DG199" s="21">
        <f>EXP(-LN(2)/25)*DG198+(1-EXP(-LN(2)/25))/(LN(2)/25)*Calculateur!DB199*Calculateur!DD199*VLOOKUP('Données projet'!$B$13,Paramètres!$A$1:$I$89,3,0)*0.475*44/12</f>
        <v>0.47754036894452856</v>
      </c>
      <c r="DH199" s="21">
        <f>EXP(-LN(2)/2)*DH198+(1-EXP(-LN(2)/2))/(LN(2)/2)*DB199*DE199*VLOOKUP('Données projet'!$B$13,Paramètres!$A$1:$I$89,3,0)*0.475*44/12</f>
        <v>9.8210818173855477E-26</v>
      </c>
      <c r="DI199" s="22">
        <f t="shared" si="175"/>
        <v>10.120436111151736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266.99999999999983</v>
      </c>
      <c r="DP199" s="17">
        <f>DO199*VLOOKUP('Données projet'!$B$14,Paramètres!$A$1:$I$89,3,0)*VLOOKUP('Données projet'!$B$14,Paramètres!$A$1:$I$89,5,0)</f>
        <v>287.39879999999982</v>
      </c>
      <c r="DQ199" s="13">
        <f t="shared" si="176"/>
        <v>68.528206713592894</v>
      </c>
      <c r="DR199" s="20">
        <f t="shared" si="177"/>
        <v>619.90620335950723</v>
      </c>
      <c r="DS199" s="59">
        <f t="shared" si="197"/>
        <v>913.2395366928406</v>
      </c>
      <c r="DT199" s="59">
        <f ca="1">AVERAGE(OFFSET($DS$3,0,0,'Données projet'!$E$14+1,1))-AVERAGE(OFFSET($H$3,0,0,'Données projet'!$E$14+1,1))</f>
        <v>317.76403063971492</v>
      </c>
      <c r="DU199" s="59">
        <f t="shared" si="209"/>
        <v>310.10458233575025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4.7877280631766945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4.7877280631766945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735.00000000000011</v>
      </c>
      <c r="EK199" s="17">
        <f>EJ199*VLOOKUP('Données projet'!$B$15,Paramètres!$A$1:$I$89,3,0)*VLOOKUP('Données projet'!$B$15,Paramètres!$A$1:$I$89,5,0)</f>
        <v>343.98</v>
      </c>
      <c r="EL199" s="13">
        <f t="shared" si="179"/>
        <v>80.321681832084693</v>
      </c>
      <c r="EM199" s="20">
        <f t="shared" si="180"/>
        <v>738.9920958575475</v>
      </c>
      <c r="EN199" s="59">
        <f t="shared" si="198"/>
        <v>1032.3254291908809</v>
      </c>
      <c r="EO199" s="59">
        <f ca="1">AVERAGE(OFFSET($EN$3,0,0,'Données projet'!$E$15+1,1))-AVERAGE(OFFSET($H$3,0,0,'Données projet'!$E$15+1,1))</f>
        <v>342.49944586217674</v>
      </c>
      <c r="EP199" s="59">
        <f t="shared" si="210"/>
        <v>282.29766600872563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11.856985710256845</v>
      </c>
      <c r="EW199" s="21">
        <f>EXP(-LN(2)/25)*EW198+(1-EXP(-LN(2)/25))/(LN(2)/25)*Calculateur!ER199*Calculateur!ET199*VLOOKUP('Données projet'!$B$15,Paramètres!$A$1:$I$89,3,0)*0.475*44/12</f>
        <v>0.40187812867019995</v>
      </c>
      <c r="EX199" s="21">
        <f>EXP(-LN(2)/2)*EX198+(1-EXP(-LN(2)/2))/(LN(2)/2)*ER199*EU199*VLOOKUP('Données projet'!$B$15,Paramètres!$A$1:$I$89,3,0)*0.475*44/12</f>
        <v>8.5607492839196103E-27</v>
      </c>
      <c r="EY199" s="22">
        <f t="shared" si="181"/>
        <v>12.258863838927045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670.99999999999977</v>
      </c>
      <c r="FF199" s="17">
        <f>FE199*VLOOKUP('Données projet'!$B$16,Paramètres!$A$1:$I$89,3,0)*VLOOKUP('Données projet'!$B$16,Paramètres!$A$1:$I$89,5,0)</f>
        <v>314.02799999999991</v>
      </c>
      <c r="FG199" s="13">
        <f t="shared" si="182"/>
        <v>74.109403804428752</v>
      </c>
      <c r="FH199" s="20">
        <f t="shared" si="183"/>
        <v>676.00597829271317</v>
      </c>
      <c r="FI199" s="59">
        <f t="shared" si="199"/>
        <v>969.33931162604654</v>
      </c>
      <c r="FJ199" s="59">
        <f ca="1">AVERAGE(OFFSET($FI$3,0,0,'Données projet'!$E$16+1,1))-AVERAGE(OFFSET($H$3,0,0,'Données projet'!$E$16+1,1))</f>
        <v>304.29617570272939</v>
      </c>
      <c r="FK199" s="59">
        <f t="shared" si="211"/>
        <v>246.20695736161576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9.9790167100205203</v>
      </c>
      <c r="FR199" s="21">
        <f>EXP(-LN(2)/25)*FR198+(1-EXP(-LN(2)/25))/(LN(2)/25)*Calculateur!FM199*Calculateur!FO199*VLOOKUP('Données projet'!$B$16,Paramètres!$A$1:$I$89,3,0)*0.475*44/12</f>
        <v>0.4103437736113304</v>
      </c>
      <c r="FS199" s="21">
        <f>EXP(-LN(2)/2)*FS198+(1-EXP(-LN(2)/2))/(LN(2)/2)*FM199*FP199*VLOOKUP('Données projet'!$B$16,Paramètres!$A$1:$I$89,3,0)*0.475*44/12</f>
        <v>4.0678605211087276E-25</v>
      </c>
      <c r="FT199" s="22">
        <f t="shared" si="184"/>
        <v>10.389360483631851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543.00000000000011</v>
      </c>
      <c r="GA199" s="17">
        <f>FZ199*VLOOKUP('Données projet'!$B$17,Paramètres!$A$1:$I$89,3,0)*VLOOKUP('Données projet'!$B$17,Paramètres!$A$1:$I$89,5,0)</f>
        <v>324.71400000000011</v>
      </c>
      <c r="GB199" s="13">
        <f t="shared" si="185"/>
        <v>76.333356682914101</v>
      </c>
      <c r="GC199" s="20">
        <f t="shared" si="186"/>
        <v>698.49081288940886</v>
      </c>
      <c r="GD199" s="59">
        <f t="shared" si="200"/>
        <v>991.82414622274223</v>
      </c>
      <c r="GE199" s="59">
        <f ca="1">AVERAGE(OFFSET($GD$3,0,0,'Données projet'!$E$17+1,1))-AVERAGE(OFFSET($H$3,0,0,'Données projet'!$E$17+1,1))</f>
        <v>333.16166938019586</v>
      </c>
      <c r="GF199" s="59">
        <f t="shared" si="212"/>
        <v>286.07945871455388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8.1291469881332947</v>
      </c>
      <c r="GM199" s="21">
        <f>EXP(-LN(2)/25)*GM198+(1-EXP(-LN(2)/25))/(LN(2)/25)*Calculateur!GH199*Calculateur!GJ199*VLOOKUP('Données projet'!$B$17,Paramètres!$A$1:$I$89,3,0)*0.475*44/12</f>
        <v>0.3267796904843554</v>
      </c>
      <c r="GN199" s="21">
        <f>EXP(-LN(2)/2)*GN198+(1-EXP(-LN(2)/2))/(LN(2)/2)*GH199*GK199*VLOOKUP('Données projet'!$B$17,Paramètres!$A$1:$I$89,3,0)*0.475*44/12</f>
        <v>9.1885375647403839E-26</v>
      </c>
      <c r="GO199" s="21">
        <f t="shared" si="187"/>
        <v>8.4559266786176508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477.9999999999996</v>
      </c>
      <c r="GV199" s="17">
        <f>GU199*VLOOKUP('Données projet'!$B$18,Paramètres!$A$1:$I$89,3,0)*VLOOKUP('Données projet'!$B$18,Paramètres!$A$1:$I$89,5,0)</f>
        <v>285.84399999999977</v>
      </c>
      <c r="GW199" s="13">
        <f t="shared" si="188"/>
        <v>68.200525419065656</v>
      </c>
      <c r="GX199" s="20">
        <f t="shared" si="189"/>
        <v>616.62754843820551</v>
      </c>
      <c r="GY199" s="59">
        <f t="shared" si="201"/>
        <v>909.96088177153888</v>
      </c>
      <c r="GZ199" s="59">
        <f ca="1">AVERAGE(OFFSET($GY$3,0,0,'Données projet'!$E$18+1,1))-AVERAGE(OFFSET($H$3,0,0,'Données projet'!$E$18+1,1))</f>
        <v>288.41846134875794</v>
      </c>
      <c r="HA199" s="59">
        <f t="shared" si="213"/>
        <v>248.93951719818972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7.2195744216031512</v>
      </c>
      <c r="HH199" s="21">
        <f>EXP(-LN(2)/25)*HH198+(1-EXP(-LN(2)/25))/(LN(2)/25)*Calculateur!HC199*Calculateur!HE199*VLOOKUP('Données projet'!$B$18,Paramètres!$A$1:$I$89,3,0)*0.475*44/12</f>
        <v>0.28009687755801826</v>
      </c>
      <c r="HI199" s="21">
        <f>EXP(-LN(2)/2)*HI198+(1-EXP(-LN(2)/2))/(LN(2)/2)*HC199*HF199*VLOOKUP('Données projet'!$B$18,Paramètres!$A$1:$I$89,3,0)*0.475*44/12</f>
        <v>5.0318181902150287E-26</v>
      </c>
      <c r="HJ199" s="22">
        <f t="shared" si="190"/>
        <v>7.4996712991611698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267</v>
      </c>
      <c r="O200" s="13">
        <f>N200*VLOOKUP('Données projet'!$B$9,Paramètres!$A$1:$I$89,3,0)*VLOOKUP('Données projet'!$B$9,Paramètres!$A$1:$I$89,5,0)</f>
        <v>241.58159999999998</v>
      </c>
      <c r="P200" s="13">
        <f t="shared" si="203"/>
        <v>58.779689232021951</v>
      </c>
      <c r="Q200" s="20">
        <f t="shared" si="162"/>
        <v>523.12924541243819</v>
      </c>
      <c r="R200" s="59">
        <f t="shared" si="191"/>
        <v>816.46257874577145</v>
      </c>
      <c r="S200" s="59">
        <f ca="1">AVERAGE(OFFSET($R$3,0,0,'Données projet'!$E$9+1,1))-AVERAGE(OFFSET($H$3,0,0,'Données projet'!$E$9+1,1))</f>
        <v>269.64423257646359</v>
      </c>
      <c r="T200" s="59">
        <f t="shared" si="204"/>
        <v>161.0819079811821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14.899568535267353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14.899568535267353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401</v>
      </c>
      <c r="AJ200" s="13">
        <f>AI200*VLOOKUP('Données projet'!$B$10,Paramètres!$A$1:$I$89,3,0)*VLOOKUP('Données projet'!$B$10,Paramètres!$A$1:$I$89,5,0)</f>
        <v>250.22399999999999</v>
      </c>
      <c r="AK200" s="13">
        <f t="shared" si="164"/>
        <v>60.633904580527918</v>
      </c>
      <c r="AL200" s="20">
        <f t="shared" si="165"/>
        <v>541.41085047775289</v>
      </c>
      <c r="AM200" s="59">
        <f t="shared" si="193"/>
        <v>834.74418381108626</v>
      </c>
      <c r="AN200" s="59">
        <f ca="1">AVERAGE(OFFSET($AM$3,0,0,'Données projet'!$E$10+1,1))-AVERAGE(OFFSET($H$3,0,0,'Données projet'!$E$10+1,1))</f>
        <v>269.77739619445515</v>
      </c>
      <c r="AO200" s="59">
        <f t="shared" si="205"/>
        <v>347.56964743629885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5.0791215166740198</v>
      </c>
      <c r="AV200" s="21">
        <f>EXP(-LN(2)/25)*AV199+(1-EXP(-LN(2)/25))/(LN(2)/25)*Calculateur!AQ200*Calculateur!AS200*VLOOKUP('Données projet'!$B$10,Paramètres!$A$1:$I$89,3,0)*0.475*44/12</f>
        <v>0.894723287879157</v>
      </c>
      <c r="AW200" s="21">
        <f>EXP(-LN(2)/2)*AW199+(1-EXP(-LN(2)/2))/(LN(2)/2)*AQ200*AT200*VLOOKUP('Données projet'!$B$10,Paramètres!$A$1:$I$89,3,0)*0.475*44/12</f>
        <v>1.8160091612092296E-27</v>
      </c>
      <c r="AX200" s="21">
        <f t="shared" si="166"/>
        <v>5.9738448045531767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739.99999999999966</v>
      </c>
      <c r="BE200" s="13">
        <f>BD200*VLOOKUP('Données projet'!$B$11,Paramètres!$A$1:$I$89,3,0)*VLOOKUP('Données projet'!$B$11,Paramètres!$A$1:$I$89,5,0)</f>
        <v>413.65999999999985</v>
      </c>
      <c r="BF200" s="13">
        <f t="shared" si="167"/>
        <v>94.540585122244352</v>
      </c>
      <c r="BG200" s="20">
        <f t="shared" si="168"/>
        <v>885.11601908790863</v>
      </c>
      <c r="BH200" s="59">
        <f t="shared" si="194"/>
        <v>1178.4493524212419</v>
      </c>
      <c r="BI200" s="59">
        <f ca="1">AVERAGE(OFFSET($BH$3,0,0,'Données projet'!$E$11+1,1))-AVERAGE(OFFSET($H$3,0,0,'Données projet'!$E$11+1,1))</f>
        <v>490.96084572840579</v>
      </c>
      <c r="BJ200" s="59">
        <f t="shared" si="206"/>
        <v>597.91658789908263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8.1909784003815265</v>
      </c>
      <c r="BQ200" s="21">
        <f>EXP(-LN(2)/25)*BQ199+(1-EXP(-LN(2)/25))/(LN(2)/25)*Calculateur!BL200*Calculateur!BN200*VLOOKUP('Données projet'!$B$11,Paramètres!$A$1:$I$89,3,0)*0.475*44/12</f>
        <v>0.56352034241160798</v>
      </c>
      <c r="BR200" s="21">
        <f>EXP(-LN(2)/2)*BR199+(1-EXP(-LN(2)/2))/(LN(2)/2)*BL200*BO200*VLOOKUP('Données projet'!$B$11,Paramètres!$A$1:$I$89,3,0)*0.475*44/12</f>
        <v>6.2181498871775322E-26</v>
      </c>
      <c r="BS200" s="22">
        <f t="shared" si="169"/>
        <v>8.7544987427931353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1062.9999999999995</v>
      </c>
      <c r="BZ200" s="13">
        <f>BY200*VLOOKUP('Données projet'!$B$12,Paramètres!$A$1:$I$89,3,0)*VLOOKUP('Données projet'!$B$12,Paramètres!$A$1:$I$89,5,0)</f>
        <v>483.66499999999979</v>
      </c>
      <c r="CA200" s="13">
        <f t="shared" si="170"/>
        <v>108.54647574863124</v>
      </c>
      <c r="CB200" s="20">
        <f t="shared" si="171"/>
        <v>1031.4349869288658</v>
      </c>
      <c r="CC200" s="59">
        <f t="shared" si="195"/>
        <v>1324.768320262199</v>
      </c>
      <c r="CD200" s="59">
        <f ca="1">AVERAGE(OFFSET($CC$3,0,0,'Données projet'!$E$12+1,1))-AVERAGE(OFFSET($H$3,0,0,'Données projet'!$E$12+1,1))</f>
        <v>516.24288578650703</v>
      </c>
      <c r="CE200" s="59">
        <f t="shared" si="207"/>
        <v>423.99471649102406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11.858099554543598</v>
      </c>
      <c r="CL200" s="21">
        <f>EXP(-LN(2)/25)*CL199+(1-EXP(-LN(2)/25))/(LN(2)/25)*Calculateur!CG200*Calculateur!CI200*VLOOKUP('Données projet'!$B$12,Paramètres!$A$1:$I$89,3,0)*0.475*44/12</f>
        <v>0.83066843796329937</v>
      </c>
      <c r="CM200" s="21">
        <f>EXP(-LN(2)/2)*CM199+(1-EXP(-LN(2)/2))/(LN(2)/2)*CG200*CJ200*VLOOKUP('Données projet'!$B$12,Paramètres!$A$1:$I$89,3,0)*0.475*44/12</f>
        <v>1.0403688365874531E-27</v>
      </c>
      <c r="CN200" s="22">
        <f t="shared" si="172"/>
        <v>12.688767992506897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856.99999999999955</v>
      </c>
      <c r="CU200" s="17">
        <f>CT200*VLOOKUP('Données projet'!$B$13,Paramètres!$A$1:$I$89,3,0)*VLOOKUP('Données projet'!$B$13,Paramètres!$A$1:$I$89,5,0)</f>
        <v>389.93499999999977</v>
      </c>
      <c r="CV200" s="13">
        <f t="shared" si="173"/>
        <v>89.733124312965614</v>
      </c>
      <c r="CW200" s="20">
        <f t="shared" si="174"/>
        <v>835.42198317841473</v>
      </c>
      <c r="CX200" s="59">
        <f t="shared" si="196"/>
        <v>1128.7553165117481</v>
      </c>
      <c r="CY200" s="59">
        <f ca="1">AVERAGE(OFFSET($CX$3,0,0,'Données projet'!$E$13+1,1))-AVERAGE(OFFSET($H$3,0,0,'Données projet'!$E$13+1,1))</f>
        <v>404.52284278475219</v>
      </c>
      <c r="CZ200" s="59">
        <f t="shared" si="208"/>
        <v>325.2594475455378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9.4538044382881683</v>
      </c>
      <c r="DG200" s="21">
        <f>EXP(-LN(2)/25)*DG199+(1-EXP(-LN(2)/25))/(LN(2)/25)*Calculateur!DB200*Calculateur!DD200*VLOOKUP('Données projet'!$B$13,Paramètres!$A$1:$I$89,3,0)*0.475*44/12</f>
        <v>0.46448200244298388</v>
      </c>
      <c r="DH200" s="21">
        <f>EXP(-LN(2)/2)*DH199+(1-EXP(-LN(2)/2))/(LN(2)/2)*DB200*DE200*VLOOKUP('Données projet'!$B$13,Paramètres!$A$1:$I$89,3,0)*0.475*44/12</f>
        <v>6.9445535516612229E-26</v>
      </c>
      <c r="DI200" s="22">
        <f t="shared" si="175"/>
        <v>9.9182864407311513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266.99999999999983</v>
      </c>
      <c r="DP200" s="17">
        <f>DO200*VLOOKUP('Données projet'!$B$14,Paramètres!$A$1:$I$89,3,0)*VLOOKUP('Données projet'!$B$14,Paramètres!$A$1:$I$89,5,0)</f>
        <v>287.39879999999982</v>
      </c>
      <c r="DQ200" s="13">
        <f t="shared" si="176"/>
        <v>68.528206713592894</v>
      </c>
      <c r="DR200" s="20">
        <f t="shared" si="177"/>
        <v>619.90620335950723</v>
      </c>
      <c r="DS200" s="59">
        <f t="shared" si="197"/>
        <v>913.2395366928406</v>
      </c>
      <c r="DT200" s="59">
        <f ca="1">AVERAGE(OFFSET($DS$3,0,0,'Données projet'!$E$14+1,1))-AVERAGE(OFFSET($H$3,0,0,'Données projet'!$E$14+1,1))</f>
        <v>317.76403063971492</v>
      </c>
      <c r="DU200" s="59">
        <f t="shared" si="209"/>
        <v>310.10458233575025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4.69384363608357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4.69384363608357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735.00000000000011</v>
      </c>
      <c r="EK200" s="17">
        <f>EJ200*VLOOKUP('Données projet'!$B$15,Paramètres!$A$1:$I$89,3,0)*VLOOKUP('Données projet'!$B$15,Paramètres!$A$1:$I$89,5,0)</f>
        <v>343.98</v>
      </c>
      <c r="EL200" s="13">
        <f t="shared" si="179"/>
        <v>80.321681832084693</v>
      </c>
      <c r="EM200" s="20">
        <f t="shared" si="180"/>
        <v>738.9920958575475</v>
      </c>
      <c r="EN200" s="59">
        <f t="shared" si="198"/>
        <v>1032.3254291908809</v>
      </c>
      <c r="EO200" s="59">
        <f ca="1">AVERAGE(OFFSET($EN$3,0,0,'Données projet'!$E$15+1,1))-AVERAGE(OFFSET($H$3,0,0,'Données projet'!$E$15+1,1))</f>
        <v>342.49944586217674</v>
      </c>
      <c r="EP200" s="59">
        <f t="shared" si="210"/>
        <v>282.29766600872563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11.624477452525886</v>
      </c>
      <c r="EW200" s="21">
        <f>EXP(-LN(2)/25)*EW199+(1-EXP(-LN(2)/25))/(LN(2)/25)*Calculateur!ER200*Calculateur!ET200*VLOOKUP('Données projet'!$B$15,Paramètres!$A$1:$I$89,3,0)*0.475*44/12</f>
        <v>0.39088875010786106</v>
      </c>
      <c r="EX200" s="21">
        <f>EXP(-LN(2)/2)*EX199+(1-EXP(-LN(2)/2))/(LN(2)/2)*ER200*EU200*VLOOKUP('Données projet'!$B$15,Paramètres!$A$1:$I$89,3,0)*0.475*44/12</f>
        <v>6.0533638706974374E-27</v>
      </c>
      <c r="EY200" s="22">
        <f t="shared" si="181"/>
        <v>12.015366202633746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670.99999999999977</v>
      </c>
      <c r="FF200" s="17">
        <f>FE200*VLOOKUP('Données projet'!$B$16,Paramètres!$A$1:$I$89,3,0)*VLOOKUP('Données projet'!$B$16,Paramètres!$A$1:$I$89,5,0)</f>
        <v>314.02799999999991</v>
      </c>
      <c r="FG200" s="13">
        <f t="shared" si="182"/>
        <v>74.109403804428752</v>
      </c>
      <c r="FH200" s="20">
        <f t="shared" si="183"/>
        <v>676.00597829271317</v>
      </c>
      <c r="FI200" s="59">
        <f t="shared" si="199"/>
        <v>969.33931162604654</v>
      </c>
      <c r="FJ200" s="59">
        <f ca="1">AVERAGE(OFFSET($FI$3,0,0,'Données projet'!$E$16+1,1))-AVERAGE(OFFSET($H$3,0,0,'Données projet'!$E$16+1,1))</f>
        <v>304.29617570272939</v>
      </c>
      <c r="FK200" s="59">
        <f t="shared" si="211"/>
        <v>246.20695736161576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9.7833342789362092</v>
      </c>
      <c r="FR200" s="21">
        <f>EXP(-LN(2)/25)*FR199+(1-EXP(-LN(2)/25))/(LN(2)/25)*Calculateur!FM200*Calculateur!FO200*VLOOKUP('Données projet'!$B$16,Paramètres!$A$1:$I$89,3,0)*0.475*44/12</f>
        <v>0.39912290154288738</v>
      </c>
      <c r="FS200" s="21">
        <f>EXP(-LN(2)/2)*FS199+(1-EXP(-LN(2)/2))/(LN(2)/2)*FM200*FP200*VLOOKUP('Données projet'!$B$16,Paramètres!$A$1:$I$89,3,0)*0.475*44/12</f>
        <v>2.8764117593970245E-25</v>
      </c>
      <c r="FT200" s="22">
        <f t="shared" si="184"/>
        <v>10.182457180479096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543.00000000000011</v>
      </c>
      <c r="GA200" s="17">
        <f>FZ200*VLOOKUP('Données projet'!$B$17,Paramètres!$A$1:$I$89,3,0)*VLOOKUP('Données projet'!$B$17,Paramètres!$A$1:$I$89,5,0)</f>
        <v>324.71400000000011</v>
      </c>
      <c r="GB200" s="13">
        <f t="shared" si="185"/>
        <v>76.333356682914101</v>
      </c>
      <c r="GC200" s="20">
        <f t="shared" si="186"/>
        <v>698.49081288940886</v>
      </c>
      <c r="GD200" s="59">
        <f t="shared" si="200"/>
        <v>991.82414622274223</v>
      </c>
      <c r="GE200" s="59">
        <f ca="1">AVERAGE(OFFSET($GD$3,0,0,'Données projet'!$E$17+1,1))-AVERAGE(OFFSET($H$3,0,0,'Données projet'!$E$17+1,1))</f>
        <v>333.16166938019586</v>
      </c>
      <c r="GF200" s="59">
        <f t="shared" si="212"/>
        <v>286.07945871455388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7.9697393739860729</v>
      </c>
      <c r="GM200" s="21">
        <f>EXP(-LN(2)/25)*GM199+(1-EXP(-LN(2)/25))/(LN(2)/25)*Calculateur!GH200*Calculateur!GJ200*VLOOKUP('Données projet'!$B$17,Paramètres!$A$1:$I$89,3,0)*0.475*44/12</f>
        <v>0.31784388266346364</v>
      </c>
      <c r="GN200" s="21">
        <f>EXP(-LN(2)/2)*GN199+(1-EXP(-LN(2)/2))/(LN(2)/2)*GH200*GK200*VLOOKUP('Données projet'!$B$17,Paramètres!$A$1:$I$89,3,0)*0.475*44/12</f>
        <v>6.4972772212152508E-26</v>
      </c>
      <c r="GO200" s="21">
        <f t="shared" si="187"/>
        <v>8.2875832566495369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477.9999999999996</v>
      </c>
      <c r="GV200" s="17">
        <f>GU200*VLOOKUP('Données projet'!$B$18,Paramètres!$A$1:$I$89,3,0)*VLOOKUP('Données projet'!$B$18,Paramètres!$A$1:$I$89,5,0)</f>
        <v>285.84399999999977</v>
      </c>
      <c r="GW200" s="13">
        <f t="shared" si="188"/>
        <v>68.200525419065656</v>
      </c>
      <c r="GX200" s="20">
        <f t="shared" si="189"/>
        <v>616.62754843820551</v>
      </c>
      <c r="GY200" s="59">
        <f t="shared" si="201"/>
        <v>909.96088177153888</v>
      </c>
      <c r="GZ200" s="59">
        <f ca="1">AVERAGE(OFFSET($GY$3,0,0,'Données projet'!$E$18+1,1))-AVERAGE(OFFSET($H$3,0,0,'Données projet'!$E$18+1,1))</f>
        <v>288.41846134875794</v>
      </c>
      <c r="HA200" s="59">
        <f t="shared" si="213"/>
        <v>248.93951719818972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7.0780029707011005</v>
      </c>
      <c r="HH200" s="21">
        <f>EXP(-LN(2)/25)*HH199+(1-EXP(-LN(2)/25))/(LN(2)/25)*Calculateur!HC200*Calculateur!HE200*VLOOKUP('Données projet'!$B$18,Paramètres!$A$1:$I$89,3,0)*0.475*44/12</f>
        <v>0.27243761371153963</v>
      </c>
      <c r="HI200" s="21">
        <f>EXP(-LN(2)/2)*HI199+(1-EXP(-LN(2)/2))/(LN(2)/2)*HC200*HF200*VLOOKUP('Données projet'!$B$18,Paramètres!$A$1:$I$89,3,0)*0.475*44/12</f>
        <v>3.5580327639988678E-26</v>
      </c>
      <c r="HJ200" s="22">
        <f t="shared" si="190"/>
        <v>7.3504405844126399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267</v>
      </c>
      <c r="O201" s="13">
        <f>N201*VLOOKUP('Données projet'!$B$9,Paramètres!$A$1:$I$89,3,0)*VLOOKUP('Données projet'!$B$9,Paramètres!$A$1:$I$89,5,0)</f>
        <v>241.58159999999998</v>
      </c>
      <c r="P201" s="13">
        <f t="shared" si="203"/>
        <v>58.779689232021951</v>
      </c>
      <c r="Q201" s="20">
        <f t="shared" si="162"/>
        <v>523.12924541243819</v>
      </c>
      <c r="R201" s="59">
        <f t="shared" si="191"/>
        <v>816.46257874577145</v>
      </c>
      <c r="S201" s="59">
        <f ca="1">AVERAGE(OFFSET($R$3,0,0,'Données projet'!$E$9+1,1))-AVERAGE(OFFSET($H$3,0,0,'Données projet'!$E$9+1,1))</f>
        <v>269.64423257646359</v>
      </c>
      <c r="T201" s="59">
        <f t="shared" si="204"/>
        <v>161.0819079811821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14.607397084130216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14.607397084130216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401</v>
      </c>
      <c r="AJ201" s="13">
        <f>AI201*VLOOKUP('Données projet'!$B$10,Paramètres!$A$1:$I$89,3,0)*VLOOKUP('Données projet'!$B$10,Paramètres!$A$1:$I$89,5,0)</f>
        <v>250.22399999999999</v>
      </c>
      <c r="AK201" s="13">
        <f t="shared" si="164"/>
        <v>60.633904580527918</v>
      </c>
      <c r="AL201" s="20">
        <f t="shared" si="165"/>
        <v>541.41085047775289</v>
      </c>
      <c r="AM201" s="59">
        <f t="shared" si="193"/>
        <v>834.74418381108626</v>
      </c>
      <c r="AN201" s="59">
        <f ca="1">AVERAGE(OFFSET($AM$3,0,0,'Données projet'!$E$10+1,1))-AVERAGE(OFFSET($H$3,0,0,'Données projet'!$E$10+1,1))</f>
        <v>269.77739619445515</v>
      </c>
      <c r="AO201" s="59">
        <f t="shared" si="205"/>
        <v>347.56964743629885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4.9795230416902694</v>
      </c>
      <c r="AV201" s="21">
        <f>EXP(-LN(2)/25)*AV200+(1-EXP(-LN(2)/25))/(LN(2)/25)*Calculateur!AQ201*Calculateur!AS201*VLOOKUP('Données projet'!$B$10,Paramètres!$A$1:$I$89,3,0)*0.475*44/12</f>
        <v>0.87025703252064868</v>
      </c>
      <c r="AW201" s="21">
        <f>EXP(-LN(2)/2)*AW200+(1-EXP(-LN(2)/2))/(LN(2)/2)*AQ201*AT201*VLOOKUP('Données projet'!$B$10,Paramètres!$A$1:$I$89,3,0)*0.475*44/12</f>
        <v>1.2841123925879405E-27</v>
      </c>
      <c r="AX201" s="21">
        <f t="shared" si="166"/>
        <v>5.8497800742109183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739.99999999999966</v>
      </c>
      <c r="BE201" s="13">
        <f>BD201*VLOOKUP('Données projet'!$B$11,Paramètres!$A$1:$I$89,3,0)*VLOOKUP('Données projet'!$B$11,Paramètres!$A$1:$I$89,5,0)</f>
        <v>413.65999999999985</v>
      </c>
      <c r="BF201" s="13">
        <f t="shared" si="167"/>
        <v>94.540585122244352</v>
      </c>
      <c r="BG201" s="20">
        <f t="shared" si="168"/>
        <v>885.11601908790863</v>
      </c>
      <c r="BH201" s="59">
        <f t="shared" si="194"/>
        <v>1178.4493524212419</v>
      </c>
      <c r="BI201" s="59">
        <f ca="1">AVERAGE(OFFSET($BH$3,0,0,'Données projet'!$E$11+1,1))-AVERAGE(OFFSET($H$3,0,0,'Données projet'!$E$11+1,1))</f>
        <v>490.96084572840579</v>
      </c>
      <c r="BJ201" s="59">
        <f t="shared" si="206"/>
        <v>597.91658789908263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8.030358309953554</v>
      </c>
      <c r="BQ201" s="21">
        <f>EXP(-LN(2)/25)*BQ200+(1-EXP(-LN(2)/25))/(LN(2)/25)*Calculateur!BL201*Calculateur!BN201*VLOOKUP('Données projet'!$B$11,Paramètres!$A$1:$I$89,3,0)*0.475*44/12</f>
        <v>0.54811084901411566</v>
      </c>
      <c r="BR201" s="21">
        <f>EXP(-LN(2)/2)*BR200+(1-EXP(-LN(2)/2))/(LN(2)/2)*BL201*BO201*VLOOKUP('Données projet'!$B$11,Paramètres!$A$1:$I$89,3,0)*0.475*44/12</f>
        <v>4.3968959516575985E-26</v>
      </c>
      <c r="BS201" s="22">
        <f t="shared" si="169"/>
        <v>8.5784691589676694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1062.9999999999995</v>
      </c>
      <c r="BZ201" s="13">
        <f>BY201*VLOOKUP('Données projet'!$B$12,Paramètres!$A$1:$I$89,3,0)*VLOOKUP('Données projet'!$B$12,Paramètres!$A$1:$I$89,5,0)</f>
        <v>483.66499999999979</v>
      </c>
      <c r="CA201" s="13">
        <f t="shared" si="170"/>
        <v>108.54647574863124</v>
      </c>
      <c r="CB201" s="20">
        <f t="shared" si="171"/>
        <v>1031.4349869288658</v>
      </c>
      <c r="CC201" s="59">
        <f t="shared" si="195"/>
        <v>1324.768320262199</v>
      </c>
      <c r="CD201" s="59">
        <f ca="1">AVERAGE(OFFSET($CC$3,0,0,'Données projet'!$E$12+1,1))-AVERAGE(OFFSET($H$3,0,0,'Données projet'!$E$12+1,1))</f>
        <v>516.24288578650703</v>
      </c>
      <c r="CE201" s="59">
        <f t="shared" si="207"/>
        <v>423.99471649102406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11.625569455005554</v>
      </c>
      <c r="CL201" s="21">
        <f>EXP(-LN(2)/25)*CL200+(1-EXP(-LN(2)/25))/(LN(2)/25)*Calculateur!CG201*Calculateur!CI201*VLOOKUP('Données projet'!$B$12,Paramètres!$A$1:$I$89,3,0)*0.475*44/12</f>
        <v>0.80795376584423828</v>
      </c>
      <c r="CM201" s="21">
        <f>EXP(-LN(2)/2)*CM200+(1-EXP(-LN(2)/2))/(LN(2)/2)*CG201*CJ201*VLOOKUP('Données projet'!$B$12,Paramètres!$A$1:$I$89,3,0)*0.475*44/12</f>
        <v>7.3565185928614725E-28</v>
      </c>
      <c r="CN201" s="22">
        <f t="shared" si="172"/>
        <v>12.433523220849793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856.99999999999955</v>
      </c>
      <c r="CU201" s="17">
        <f>CT201*VLOOKUP('Données projet'!$B$13,Paramètres!$A$1:$I$89,3,0)*VLOOKUP('Données projet'!$B$13,Paramètres!$A$1:$I$89,5,0)</f>
        <v>389.93499999999977</v>
      </c>
      <c r="CV201" s="13">
        <f t="shared" si="173"/>
        <v>89.733124312965614</v>
      </c>
      <c r="CW201" s="20">
        <f t="shared" si="174"/>
        <v>835.42198317841473</v>
      </c>
      <c r="CX201" s="59">
        <f t="shared" si="196"/>
        <v>1128.7553165117481</v>
      </c>
      <c r="CY201" s="59">
        <f ca="1">AVERAGE(OFFSET($CX$3,0,0,'Données projet'!$E$13+1,1))-AVERAGE(OFFSET($H$3,0,0,'Données projet'!$E$13+1,1))</f>
        <v>404.52284278475219</v>
      </c>
      <c r="CZ201" s="59">
        <f t="shared" si="208"/>
        <v>325.2594475455378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9.2684210995046747</v>
      </c>
      <c r="DG201" s="21">
        <f>EXP(-LN(2)/25)*DG200+(1-EXP(-LN(2)/25))/(LN(2)/25)*Calculateur!DB201*Calculateur!DD201*VLOOKUP('Données projet'!$B$13,Paramètres!$A$1:$I$89,3,0)*0.475*44/12</f>
        <v>0.45178071766013356</v>
      </c>
      <c r="DH201" s="21">
        <f>EXP(-LN(2)/2)*DH200+(1-EXP(-LN(2)/2))/(LN(2)/2)*DB201*DE201*VLOOKUP('Données projet'!$B$13,Paramètres!$A$1:$I$89,3,0)*0.475*44/12</f>
        <v>4.9105409086927738E-26</v>
      </c>
      <c r="DI201" s="22">
        <f t="shared" si="175"/>
        <v>9.7202018171648081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266.99999999999983</v>
      </c>
      <c r="DP201" s="17">
        <f>DO201*VLOOKUP('Données projet'!$B$14,Paramètres!$A$1:$I$89,3,0)*VLOOKUP('Données projet'!$B$14,Paramètres!$A$1:$I$89,5,0)</f>
        <v>287.39879999999982</v>
      </c>
      <c r="DQ201" s="13">
        <f t="shared" si="176"/>
        <v>68.528206713592894</v>
      </c>
      <c r="DR201" s="20">
        <f t="shared" si="177"/>
        <v>619.90620335950723</v>
      </c>
      <c r="DS201" s="59">
        <f t="shared" si="197"/>
        <v>913.2395366928406</v>
      </c>
      <c r="DT201" s="59">
        <f ca="1">AVERAGE(OFFSET($DS$3,0,0,'Données projet'!$E$14+1,1))-AVERAGE(OFFSET($H$3,0,0,'Données projet'!$E$14+1,1))</f>
        <v>317.76403063971492</v>
      </c>
      <c r="DU201" s="59">
        <f t="shared" si="209"/>
        <v>310.10458233575025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4.6018002253418953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4.6018002253418953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735.00000000000011</v>
      </c>
      <c r="EK201" s="17">
        <f>EJ201*VLOOKUP('Données projet'!$B$15,Paramètres!$A$1:$I$89,3,0)*VLOOKUP('Données projet'!$B$15,Paramètres!$A$1:$I$89,5,0)</f>
        <v>343.98</v>
      </c>
      <c r="EL201" s="13">
        <f t="shared" si="179"/>
        <v>80.321681832084693</v>
      </c>
      <c r="EM201" s="20">
        <f t="shared" si="180"/>
        <v>738.9920958575475</v>
      </c>
      <c r="EN201" s="59">
        <f t="shared" si="198"/>
        <v>1032.3254291908809</v>
      </c>
      <c r="EO201" s="59">
        <f ca="1">AVERAGE(OFFSET($EN$3,0,0,'Données projet'!$E$15+1,1))-AVERAGE(OFFSET($H$3,0,0,'Données projet'!$E$15+1,1))</f>
        <v>342.49944586217674</v>
      </c>
      <c r="EP201" s="59">
        <f t="shared" si="210"/>
        <v>282.29766600872563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11.396528539912998</v>
      </c>
      <c r="EW201" s="21">
        <f>EXP(-LN(2)/25)*EW200+(1-EXP(-LN(2)/25))/(LN(2)/25)*Calculateur!ER201*Calculateur!ET201*VLOOKUP('Données projet'!$B$15,Paramètres!$A$1:$I$89,3,0)*0.475*44/12</f>
        <v>0.3801998766802156</v>
      </c>
      <c r="EX201" s="21">
        <f>EXP(-LN(2)/2)*EX200+(1-EXP(-LN(2)/2))/(LN(2)/2)*ER201*EU201*VLOOKUP('Données projet'!$B$15,Paramètres!$A$1:$I$89,3,0)*0.475*44/12</f>
        <v>4.2803746419598052E-27</v>
      </c>
      <c r="EY201" s="22">
        <f t="shared" si="181"/>
        <v>11.776728416593214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670.99999999999977</v>
      </c>
      <c r="FF201" s="17">
        <f>FE201*VLOOKUP('Données projet'!$B$16,Paramètres!$A$1:$I$89,3,0)*VLOOKUP('Données projet'!$B$16,Paramètres!$A$1:$I$89,5,0)</f>
        <v>314.02799999999991</v>
      </c>
      <c r="FG201" s="13">
        <f t="shared" si="182"/>
        <v>74.109403804428752</v>
      </c>
      <c r="FH201" s="20">
        <f t="shared" si="183"/>
        <v>676.00597829271317</v>
      </c>
      <c r="FI201" s="59">
        <f t="shared" si="199"/>
        <v>969.33931162604654</v>
      </c>
      <c r="FJ201" s="59">
        <f ca="1">AVERAGE(OFFSET($FI$3,0,0,'Données projet'!$E$16+1,1))-AVERAGE(OFFSET($H$3,0,0,'Données projet'!$E$16+1,1))</f>
        <v>304.29617570272939</v>
      </c>
      <c r="FK201" s="59">
        <f t="shared" si="211"/>
        <v>246.20695736161576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9.5914890609709644</v>
      </c>
      <c r="FR201" s="21">
        <f>EXP(-LN(2)/25)*FR200+(1-EXP(-LN(2)/25))/(LN(2)/25)*Calculateur!FM201*Calculateur!FO201*VLOOKUP('Données projet'!$B$16,Paramètres!$A$1:$I$89,3,0)*0.475*44/12</f>
        <v>0.38820886481123595</v>
      </c>
      <c r="FS201" s="21">
        <f>EXP(-LN(2)/2)*FS200+(1-EXP(-LN(2)/2))/(LN(2)/2)*FM201*FP201*VLOOKUP('Données projet'!$B$16,Paramètres!$A$1:$I$89,3,0)*0.475*44/12</f>
        <v>2.033930260554364E-25</v>
      </c>
      <c r="FT201" s="22">
        <f t="shared" si="184"/>
        <v>9.9796979257822009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543.00000000000011</v>
      </c>
      <c r="GA201" s="17">
        <f>FZ201*VLOOKUP('Données projet'!$B$17,Paramètres!$A$1:$I$89,3,0)*VLOOKUP('Données projet'!$B$17,Paramètres!$A$1:$I$89,5,0)</f>
        <v>324.71400000000011</v>
      </c>
      <c r="GB201" s="13">
        <f t="shared" si="185"/>
        <v>76.333356682914101</v>
      </c>
      <c r="GC201" s="20">
        <f t="shared" si="186"/>
        <v>698.49081288940886</v>
      </c>
      <c r="GD201" s="59">
        <f t="shared" si="200"/>
        <v>991.82414622274223</v>
      </c>
      <c r="GE201" s="59">
        <f ca="1">AVERAGE(OFFSET($GD$3,0,0,'Données projet'!$E$17+1,1))-AVERAGE(OFFSET($H$3,0,0,'Données projet'!$E$17+1,1))</f>
        <v>333.16166938019586</v>
      </c>
      <c r="GF201" s="59">
        <f t="shared" si="212"/>
        <v>286.07945871455388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7.8134576459232346</v>
      </c>
      <c r="GM201" s="21">
        <f>EXP(-LN(2)/25)*GM200+(1-EXP(-LN(2)/25))/(LN(2)/25)*Calculateur!GH201*Calculateur!GJ201*VLOOKUP('Données projet'!$B$17,Paramètres!$A$1:$I$89,3,0)*0.475*44/12</f>
        <v>0.30915242497734791</v>
      </c>
      <c r="GN201" s="21">
        <f>EXP(-LN(2)/2)*GN200+(1-EXP(-LN(2)/2))/(LN(2)/2)*GH201*GK201*VLOOKUP('Données projet'!$B$17,Paramètres!$A$1:$I$89,3,0)*0.475*44/12</f>
        <v>4.5942687823701919E-26</v>
      </c>
      <c r="GO201" s="21">
        <f t="shared" si="187"/>
        <v>8.1226100709005831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477.9999999999996</v>
      </c>
      <c r="GV201" s="17">
        <f>GU201*VLOOKUP('Données projet'!$B$18,Paramètres!$A$1:$I$89,3,0)*VLOOKUP('Données projet'!$B$18,Paramètres!$A$1:$I$89,5,0)</f>
        <v>285.84399999999977</v>
      </c>
      <c r="GW201" s="13">
        <f t="shared" si="188"/>
        <v>68.200525419065656</v>
      </c>
      <c r="GX201" s="20">
        <f t="shared" si="189"/>
        <v>616.62754843820551</v>
      </c>
      <c r="GY201" s="59">
        <f t="shared" si="201"/>
        <v>909.96088177153888</v>
      </c>
      <c r="GZ201" s="59">
        <f ca="1">AVERAGE(OFFSET($GY$3,0,0,'Données projet'!$E$18+1,1))-AVERAGE(OFFSET($H$3,0,0,'Données projet'!$E$18+1,1))</f>
        <v>288.41846134875794</v>
      </c>
      <c r="HA201" s="59">
        <f t="shared" si="213"/>
        <v>248.93951719818972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6.9392076496011805</v>
      </c>
      <c r="HH201" s="21">
        <f>EXP(-LN(2)/25)*HH200+(1-EXP(-LN(2)/25))/(LN(2)/25)*Calculateur!HC201*Calculateur!HE201*VLOOKUP('Données projet'!$B$18,Paramètres!$A$1:$I$89,3,0)*0.475*44/12</f>
        <v>0.26498779283772611</v>
      </c>
      <c r="HI201" s="21">
        <f>EXP(-LN(2)/2)*HI200+(1-EXP(-LN(2)/2))/(LN(2)/2)*HC201*HF201*VLOOKUP('Données projet'!$B$18,Paramètres!$A$1:$I$89,3,0)*0.475*44/12</f>
        <v>2.5159090951075144E-26</v>
      </c>
      <c r="HJ201" s="22">
        <f t="shared" si="190"/>
        <v>7.2041954424389063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267</v>
      </c>
      <c r="O202" s="13">
        <f>N202*VLOOKUP('Données projet'!$B$9,Paramètres!$A$1:$I$89,3,0)*VLOOKUP('Données projet'!$B$9,Paramètres!$A$1:$I$89,5,0)</f>
        <v>241.58159999999998</v>
      </c>
      <c r="P202" s="13">
        <f t="shared" si="203"/>
        <v>58.779689232021951</v>
      </c>
      <c r="Q202" s="20">
        <f t="shared" si="162"/>
        <v>523.12924541243819</v>
      </c>
      <c r="R202" s="59">
        <f t="shared" si="191"/>
        <v>816.46257874577145</v>
      </c>
      <c r="S202" s="59">
        <f ca="1">AVERAGE(OFFSET($R$3,0,0,'Données projet'!$E$9+1,1))-AVERAGE(OFFSET($H$3,0,0,'Données projet'!$E$9+1,1))</f>
        <v>269.64423257646359</v>
      </c>
      <c r="T202" s="59">
        <f t="shared" si="204"/>
        <v>161.0819079811821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14.320954936942892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14.320954936942892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401</v>
      </c>
      <c r="AJ202" s="13">
        <f>AI202*VLOOKUP('Données projet'!$B$10,Paramètres!$A$1:$I$89,3,0)*VLOOKUP('Données projet'!$B$10,Paramètres!$A$1:$I$89,5,0)</f>
        <v>250.22399999999999</v>
      </c>
      <c r="AK202" s="13">
        <f t="shared" si="164"/>
        <v>60.633904580527918</v>
      </c>
      <c r="AL202" s="20">
        <f t="shared" si="165"/>
        <v>541.41085047775289</v>
      </c>
      <c r="AM202" s="59">
        <f t="shared" si="193"/>
        <v>834.74418381108626</v>
      </c>
      <c r="AN202" s="59">
        <f ca="1">AVERAGE(OFFSET($AM$3,0,0,'Données projet'!$E$10+1,1))-AVERAGE(OFFSET($H$3,0,0,'Données projet'!$E$10+1,1))</f>
        <v>269.77739619445515</v>
      </c>
      <c r="AO202" s="59">
        <f t="shared" si="205"/>
        <v>347.56964743629885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4.8818776320518795</v>
      </c>
      <c r="AV202" s="21">
        <f>EXP(-LN(2)/25)*AV201+(1-EXP(-LN(2)/25))/(LN(2)/25)*Calculateur!AQ202*Calculateur!AS202*VLOOKUP('Données projet'!$B$10,Paramètres!$A$1:$I$89,3,0)*0.475*44/12</f>
        <v>0.84645980820154321</v>
      </c>
      <c r="AW202" s="21">
        <f>EXP(-LN(2)/2)*AW201+(1-EXP(-LN(2)/2))/(LN(2)/2)*AQ202*AT202*VLOOKUP('Données projet'!$B$10,Paramètres!$A$1:$I$89,3,0)*0.475*44/12</f>
        <v>9.0800458060461481E-28</v>
      </c>
      <c r="AX202" s="21">
        <f t="shared" si="166"/>
        <v>5.7283374402534228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739.99999999999966</v>
      </c>
      <c r="BE202" s="13">
        <f>BD202*VLOOKUP('Données projet'!$B$11,Paramètres!$A$1:$I$89,3,0)*VLOOKUP('Données projet'!$B$11,Paramètres!$A$1:$I$89,5,0)</f>
        <v>413.65999999999985</v>
      </c>
      <c r="BF202" s="13">
        <f t="shared" si="167"/>
        <v>94.540585122244352</v>
      </c>
      <c r="BG202" s="20">
        <f t="shared" si="168"/>
        <v>885.11601908790863</v>
      </c>
      <c r="BH202" s="59">
        <f t="shared" si="194"/>
        <v>1178.4493524212419</v>
      </c>
      <c r="BI202" s="59">
        <f ca="1">AVERAGE(OFFSET($BH$3,0,0,'Données projet'!$E$11+1,1))-AVERAGE(OFFSET($H$3,0,0,'Données projet'!$E$11+1,1))</f>
        <v>490.96084572840579</v>
      </c>
      <c r="BJ202" s="59">
        <f t="shared" si="206"/>
        <v>597.91658789908263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7.8728878815302927</v>
      </c>
      <c r="BQ202" s="21">
        <f>EXP(-LN(2)/25)*BQ201+(1-EXP(-LN(2)/25))/(LN(2)/25)*Calculateur!BL202*Calculateur!BN202*VLOOKUP('Données projet'!$B$11,Paramètres!$A$1:$I$89,3,0)*0.475*44/12</f>
        <v>0.53312272902392788</v>
      </c>
      <c r="BR202" s="21">
        <f>EXP(-LN(2)/2)*BR201+(1-EXP(-LN(2)/2))/(LN(2)/2)*BL202*BO202*VLOOKUP('Données projet'!$B$11,Paramètres!$A$1:$I$89,3,0)*0.475*44/12</f>
        <v>3.1090749435887661E-26</v>
      </c>
      <c r="BS202" s="22">
        <f t="shared" si="169"/>
        <v>8.4060106105542207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1062.9999999999995</v>
      </c>
      <c r="BZ202" s="13">
        <f>BY202*VLOOKUP('Données projet'!$B$12,Paramètres!$A$1:$I$89,3,0)*VLOOKUP('Données projet'!$B$12,Paramètres!$A$1:$I$89,5,0)</f>
        <v>483.66499999999979</v>
      </c>
      <c r="CA202" s="13">
        <f t="shared" si="170"/>
        <v>108.54647574863124</v>
      </c>
      <c r="CB202" s="20">
        <f t="shared" si="171"/>
        <v>1031.4349869288658</v>
      </c>
      <c r="CC202" s="59">
        <f t="shared" si="195"/>
        <v>1324.768320262199</v>
      </c>
      <c r="CD202" s="59">
        <f ca="1">AVERAGE(OFFSET($CC$3,0,0,'Données projet'!$E$12+1,1))-AVERAGE(OFFSET($H$3,0,0,'Données projet'!$E$12+1,1))</f>
        <v>516.24288578650703</v>
      </c>
      <c r="CE202" s="59">
        <f t="shared" si="207"/>
        <v>423.99471649102406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11.397599128890095</v>
      </c>
      <c r="CL202" s="21">
        <f>EXP(-LN(2)/25)*CL201+(1-EXP(-LN(2)/25))/(LN(2)/25)*Calculateur!CG202*Calculateur!CI202*VLOOKUP('Données projet'!$B$12,Paramètres!$A$1:$I$89,3,0)*0.475*44/12</f>
        <v>0.7858602276287856</v>
      </c>
      <c r="CM202" s="21">
        <f>EXP(-LN(2)/2)*CM201+(1-EXP(-LN(2)/2))/(LN(2)/2)*CG202*CJ202*VLOOKUP('Données projet'!$B$12,Paramètres!$A$1:$I$89,3,0)*0.475*44/12</f>
        <v>5.2018441829372657E-28</v>
      </c>
      <c r="CN202" s="22">
        <f t="shared" si="172"/>
        <v>12.183459356518881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856.99999999999955</v>
      </c>
      <c r="CU202" s="17">
        <f>CT202*VLOOKUP('Données projet'!$B$13,Paramètres!$A$1:$I$89,3,0)*VLOOKUP('Données projet'!$B$13,Paramètres!$A$1:$I$89,5,0)</f>
        <v>389.93499999999977</v>
      </c>
      <c r="CV202" s="13">
        <f t="shared" si="173"/>
        <v>89.733124312965614</v>
      </c>
      <c r="CW202" s="20">
        <f t="shared" si="174"/>
        <v>835.42198317841473</v>
      </c>
      <c r="CX202" s="59">
        <f t="shared" si="196"/>
        <v>1128.7553165117481</v>
      </c>
      <c r="CY202" s="59">
        <f ca="1">AVERAGE(OFFSET($CX$3,0,0,'Données projet'!$E$13+1,1))-AVERAGE(OFFSET($H$3,0,0,'Données projet'!$E$13+1,1))</f>
        <v>404.52284278475219</v>
      </c>
      <c r="CZ202" s="59">
        <f t="shared" si="208"/>
        <v>325.2594475455378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9.086673014922054</v>
      </c>
      <c r="DG202" s="21">
        <f>EXP(-LN(2)/25)*DG201+(1-EXP(-LN(2)/25))/(LN(2)/25)*Calculateur!DB202*Calculateur!DD202*VLOOKUP('Données projet'!$B$13,Paramètres!$A$1:$I$89,3,0)*0.475*44/12</f>
        <v>0.4394267501776018</v>
      </c>
      <c r="DH202" s="21">
        <f>EXP(-LN(2)/2)*DH201+(1-EXP(-LN(2)/2))/(LN(2)/2)*DB202*DE202*VLOOKUP('Données projet'!$B$13,Paramètres!$A$1:$I$89,3,0)*0.475*44/12</f>
        <v>3.4722767758306114E-26</v>
      </c>
      <c r="DI202" s="22">
        <f t="shared" si="175"/>
        <v>9.5260997650996551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266.99999999999983</v>
      </c>
      <c r="DP202" s="17">
        <f>DO202*VLOOKUP('Données projet'!$B$14,Paramètres!$A$1:$I$89,3,0)*VLOOKUP('Données projet'!$B$14,Paramètres!$A$1:$I$89,5,0)</f>
        <v>287.39879999999982</v>
      </c>
      <c r="DQ202" s="13">
        <f t="shared" si="176"/>
        <v>68.528206713592894</v>
      </c>
      <c r="DR202" s="20">
        <f t="shared" si="177"/>
        <v>619.90620335950723</v>
      </c>
      <c r="DS202" s="59">
        <f t="shared" si="197"/>
        <v>913.2395366928406</v>
      </c>
      <c r="DT202" s="59">
        <f ca="1">AVERAGE(OFFSET($DS$3,0,0,'Données projet'!$E$14+1,1))-AVERAGE(OFFSET($H$3,0,0,'Données projet'!$E$14+1,1))</f>
        <v>317.76403063971492</v>
      </c>
      <c r="DU202" s="59">
        <f t="shared" si="209"/>
        <v>310.10458233575025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4.5115617297439279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4.5115617297439279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735.00000000000011</v>
      </c>
      <c r="EK202" s="17">
        <f>EJ202*VLOOKUP('Données projet'!$B$15,Paramètres!$A$1:$I$89,3,0)*VLOOKUP('Données projet'!$B$15,Paramètres!$A$1:$I$89,5,0)</f>
        <v>343.98</v>
      </c>
      <c r="EL202" s="13">
        <f t="shared" si="179"/>
        <v>80.321681832084693</v>
      </c>
      <c r="EM202" s="20">
        <f t="shared" si="180"/>
        <v>738.9920958575475</v>
      </c>
      <c r="EN202" s="59">
        <f t="shared" si="198"/>
        <v>1032.3254291908809</v>
      </c>
      <c r="EO202" s="59">
        <f ca="1">AVERAGE(OFFSET($EN$3,0,0,'Données projet'!$E$15+1,1))-AVERAGE(OFFSET($H$3,0,0,'Données projet'!$E$15+1,1))</f>
        <v>342.49944586217674</v>
      </c>
      <c r="EP202" s="59">
        <f t="shared" si="210"/>
        <v>282.29766600872563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11.173049566441339</v>
      </c>
      <c r="EW202" s="21">
        <f>EXP(-LN(2)/25)*EW201+(1-EXP(-LN(2)/25))/(LN(2)/25)*Calculateur!ER202*Calculateur!ET202*VLOOKUP('Données projet'!$B$15,Paramètres!$A$1:$I$89,3,0)*0.475*44/12</f>
        <v>0.36980329105855253</v>
      </c>
      <c r="EX202" s="21">
        <f>EXP(-LN(2)/2)*EX201+(1-EXP(-LN(2)/2))/(LN(2)/2)*ER202*EU202*VLOOKUP('Données projet'!$B$15,Paramètres!$A$1:$I$89,3,0)*0.475*44/12</f>
        <v>3.0266819353487187E-27</v>
      </c>
      <c r="EY202" s="22">
        <f t="shared" si="181"/>
        <v>11.542852857499891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670.99999999999977</v>
      </c>
      <c r="FF202" s="17">
        <f>FE202*VLOOKUP('Données projet'!$B$16,Paramètres!$A$1:$I$89,3,0)*VLOOKUP('Données projet'!$B$16,Paramètres!$A$1:$I$89,5,0)</f>
        <v>314.02799999999991</v>
      </c>
      <c r="FG202" s="13">
        <f t="shared" si="182"/>
        <v>74.109403804428752</v>
      </c>
      <c r="FH202" s="20">
        <f t="shared" si="183"/>
        <v>676.00597829271317</v>
      </c>
      <c r="FI202" s="59">
        <f t="shared" si="199"/>
        <v>969.33931162604654</v>
      </c>
      <c r="FJ202" s="59">
        <f ca="1">AVERAGE(OFFSET($FI$3,0,0,'Données projet'!$E$16+1,1))-AVERAGE(OFFSET($H$3,0,0,'Données projet'!$E$16+1,1))</f>
        <v>304.29617570272939</v>
      </c>
      <c r="FK202" s="59">
        <f t="shared" si="211"/>
        <v>246.20695736161576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9.4034058107159879</v>
      </c>
      <c r="FR202" s="21">
        <f>EXP(-LN(2)/25)*FR201+(1-EXP(-LN(2)/25))/(LN(2)/25)*Calculateur!FM202*Calculateur!FO202*VLOOKUP('Données projet'!$B$16,Paramètres!$A$1:$I$89,3,0)*0.475*44/12</f>
        <v>0.37759327298795575</v>
      </c>
      <c r="FS202" s="21">
        <f>EXP(-LN(2)/2)*FS201+(1-EXP(-LN(2)/2))/(LN(2)/2)*FM202*FP202*VLOOKUP('Données projet'!$B$16,Paramètres!$A$1:$I$89,3,0)*0.475*44/12</f>
        <v>1.4382058796985125E-25</v>
      </c>
      <c r="FT202" s="22">
        <f t="shared" si="184"/>
        <v>9.7809990837039429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543.00000000000011</v>
      </c>
      <c r="GA202" s="17">
        <f>FZ202*VLOOKUP('Données projet'!$B$17,Paramètres!$A$1:$I$89,3,0)*VLOOKUP('Données projet'!$B$17,Paramètres!$A$1:$I$89,5,0)</f>
        <v>324.71400000000011</v>
      </c>
      <c r="GB202" s="13">
        <f t="shared" si="185"/>
        <v>76.333356682914101</v>
      </c>
      <c r="GC202" s="20">
        <f t="shared" si="186"/>
        <v>698.49081288940886</v>
      </c>
      <c r="GD202" s="59">
        <f t="shared" si="200"/>
        <v>991.82414622274223</v>
      </c>
      <c r="GE202" s="59">
        <f ca="1">AVERAGE(OFFSET($GD$3,0,0,'Données projet'!$E$17+1,1))-AVERAGE(OFFSET($H$3,0,0,'Données projet'!$E$17+1,1))</f>
        <v>333.16166938019586</v>
      </c>
      <c r="GF202" s="59">
        <f t="shared" si="212"/>
        <v>286.07945871455388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7.6602405072252662</v>
      </c>
      <c r="GM202" s="21">
        <f>EXP(-LN(2)/25)*GM201+(1-EXP(-LN(2)/25))/(LN(2)/25)*Calculateur!GH202*Calculateur!GJ202*VLOOKUP('Données projet'!$B$17,Paramètres!$A$1:$I$89,3,0)*0.475*44/12</f>
        <v>0.3006986356587229</v>
      </c>
      <c r="GN202" s="21">
        <f>EXP(-LN(2)/2)*GN201+(1-EXP(-LN(2)/2))/(LN(2)/2)*GH202*GK202*VLOOKUP('Données projet'!$B$17,Paramètres!$A$1:$I$89,3,0)*0.475*44/12</f>
        <v>3.2486386106076254E-26</v>
      </c>
      <c r="GO202" s="21">
        <f t="shared" si="187"/>
        <v>7.9609391428839889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477.9999999999996</v>
      </c>
      <c r="GV202" s="17">
        <f>GU202*VLOOKUP('Données projet'!$B$18,Paramètres!$A$1:$I$89,3,0)*VLOOKUP('Données projet'!$B$18,Paramètres!$A$1:$I$89,5,0)</f>
        <v>285.84399999999977</v>
      </c>
      <c r="GW202" s="13">
        <f t="shared" si="188"/>
        <v>68.200525419065656</v>
      </c>
      <c r="GX202" s="20">
        <f t="shared" si="189"/>
        <v>616.62754843820551</v>
      </c>
      <c r="GY202" s="59">
        <f t="shared" si="201"/>
        <v>909.96088177153888</v>
      </c>
      <c r="GZ202" s="59">
        <f ca="1">AVERAGE(OFFSET($GY$3,0,0,'Données projet'!$E$18+1,1))-AVERAGE(OFFSET($H$3,0,0,'Données projet'!$E$18+1,1))</f>
        <v>288.41846134875794</v>
      </c>
      <c r="HA202" s="59">
        <f t="shared" si="213"/>
        <v>248.93951719818972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6.8031340200912434</v>
      </c>
      <c r="HH202" s="21">
        <f>EXP(-LN(2)/25)*HH201+(1-EXP(-LN(2)/25))/(LN(2)/25)*Calculateur!HC202*Calculateur!HE202*VLOOKUP('Données projet'!$B$18,Paramètres!$A$1:$I$89,3,0)*0.475*44/12</f>
        <v>0.25774168770747607</v>
      </c>
      <c r="HI202" s="21">
        <f>EXP(-LN(2)/2)*HI201+(1-EXP(-LN(2)/2))/(LN(2)/2)*HC202*HF202*VLOOKUP('Données projet'!$B$18,Paramètres!$A$1:$I$89,3,0)*0.475*44/12</f>
        <v>1.7790163819994339E-26</v>
      </c>
      <c r="HJ202" s="22">
        <f t="shared" si="190"/>
        <v>7.0608757077987194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267</v>
      </c>
      <c r="O203" s="13">
        <f>N203*VLOOKUP('Données projet'!$B$9,Paramètres!$A$1:$I$89,3,0)*VLOOKUP('Données projet'!$B$9,Paramètres!$A$1:$I$89,5,0)</f>
        <v>241.58159999999998</v>
      </c>
      <c r="P203" s="13">
        <f t="shared" si="203"/>
        <v>58.779689232021951</v>
      </c>
      <c r="Q203" s="20">
        <f t="shared" si="162"/>
        <v>523.12924541243819</v>
      </c>
      <c r="R203" s="59">
        <f t="shared" si="191"/>
        <v>816.46257874577145</v>
      </c>
      <c r="S203" s="59">
        <f ca="1">AVERAGE(OFFSET($R$3,0,0,'Données projet'!$E$9+1,1))-AVERAGE(OFFSET($H$3,0,0,'Données projet'!$E$9+1,1))</f>
        <v>269.64423257646359</v>
      </c>
      <c r="T203" s="59">
        <f t="shared" si="204"/>
        <v>161.0819079811821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14.040129745549452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14.040129745549452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401</v>
      </c>
      <c r="AJ203" s="13">
        <f>AI203*VLOOKUP('Données projet'!$B$10,Paramètres!$A$1:$I$89,3,0)*VLOOKUP('Données projet'!$B$10,Paramètres!$A$1:$I$89,5,0)</f>
        <v>250.22399999999999</v>
      </c>
      <c r="AK203" s="13">
        <f t="shared" si="164"/>
        <v>60.633904580527918</v>
      </c>
      <c r="AL203" s="20">
        <f t="shared" si="165"/>
        <v>541.41085047775289</v>
      </c>
      <c r="AM203" s="59">
        <f t="shared" si="193"/>
        <v>834.74418381108626</v>
      </c>
      <c r="AN203" s="59">
        <f ca="1">AVERAGE(OFFSET($AM$3,0,0,'Données projet'!$E$10+1,1))-AVERAGE(OFFSET($H$3,0,0,'Données projet'!$E$10+1,1))</f>
        <v>269.77739619445515</v>
      </c>
      <c r="AO203" s="59">
        <f t="shared" si="205"/>
        <v>347.56964743629885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4.786146989338679</v>
      </c>
      <c r="AV203" s="21">
        <f>EXP(-LN(2)/25)*AV202+(1-EXP(-LN(2)/25))/(LN(2)/25)*Calculateur!AQ203*Calculateur!AS203*VLOOKUP('Données projet'!$B$10,Paramètres!$A$1:$I$89,3,0)*0.475*44/12</f>
        <v>0.82331332023288528</v>
      </c>
      <c r="AW203" s="21">
        <f>EXP(-LN(2)/2)*AW202+(1-EXP(-LN(2)/2))/(LN(2)/2)*AQ203*AT203*VLOOKUP('Données projet'!$B$10,Paramètres!$A$1:$I$89,3,0)*0.475*44/12</f>
        <v>6.4205619629397024E-28</v>
      </c>
      <c r="AX203" s="21">
        <f t="shared" si="166"/>
        <v>5.6094603095715643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739.99999999999966</v>
      </c>
      <c r="BE203" s="13">
        <f>BD203*VLOOKUP('Données projet'!$B$11,Paramètres!$A$1:$I$89,3,0)*VLOOKUP('Données projet'!$B$11,Paramètres!$A$1:$I$89,5,0)</f>
        <v>413.65999999999985</v>
      </c>
      <c r="BF203" s="13">
        <f t="shared" si="167"/>
        <v>94.540585122244352</v>
      </c>
      <c r="BG203" s="20">
        <f t="shared" si="168"/>
        <v>885.11601908790863</v>
      </c>
      <c r="BH203" s="59">
        <f t="shared" si="194"/>
        <v>1178.4493524212419</v>
      </c>
      <c r="BI203" s="59">
        <f ca="1">AVERAGE(OFFSET($BH$3,0,0,'Données projet'!$E$11+1,1))-AVERAGE(OFFSET($H$3,0,0,'Données projet'!$E$11+1,1))</f>
        <v>490.96084572840579</v>
      </c>
      <c r="BJ203" s="59">
        <f t="shared" si="206"/>
        <v>597.91658789908263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7.7185053521609346</v>
      </c>
      <c r="BQ203" s="21">
        <f>EXP(-LN(2)/25)*BQ202+(1-EXP(-LN(2)/25))/(LN(2)/25)*Calculateur!BL203*Calculateur!BN203*VLOOKUP('Données projet'!$B$11,Paramètres!$A$1:$I$89,3,0)*0.475*44/12</f>
        <v>0.51854445996306275</v>
      </c>
      <c r="BR203" s="21">
        <f>EXP(-LN(2)/2)*BR202+(1-EXP(-LN(2)/2))/(LN(2)/2)*BL203*BO203*VLOOKUP('Données projet'!$B$11,Paramètres!$A$1:$I$89,3,0)*0.475*44/12</f>
        <v>2.1984479758287993E-26</v>
      </c>
      <c r="BS203" s="22">
        <f t="shared" si="169"/>
        <v>8.2370498121239972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1062.9999999999995</v>
      </c>
      <c r="BZ203" s="13">
        <f>BY203*VLOOKUP('Données projet'!$B$12,Paramètres!$A$1:$I$89,3,0)*VLOOKUP('Données projet'!$B$12,Paramètres!$A$1:$I$89,5,0)</f>
        <v>483.66499999999979</v>
      </c>
      <c r="CA203" s="13">
        <f t="shared" si="170"/>
        <v>108.54647574863124</v>
      </c>
      <c r="CB203" s="20">
        <f t="shared" si="171"/>
        <v>1031.4349869288658</v>
      </c>
      <c r="CC203" s="59">
        <f t="shared" si="195"/>
        <v>1324.768320262199</v>
      </c>
      <c r="CD203" s="59">
        <f ca="1">AVERAGE(OFFSET($CC$3,0,0,'Données projet'!$E$12+1,1))-AVERAGE(OFFSET($H$3,0,0,'Données projet'!$E$12+1,1))</f>
        <v>516.24288578650703</v>
      </c>
      <c r="CE203" s="59">
        <f t="shared" si="207"/>
        <v>423.99471649102406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11.174099161821591</v>
      </c>
      <c r="CL203" s="21">
        <f>EXP(-LN(2)/25)*CL202+(1-EXP(-LN(2)/25))/(LN(2)/25)*Calculateur!CG203*Calculateur!CI203*VLOOKUP('Données projet'!$B$12,Paramètres!$A$1:$I$89,3,0)*0.475*44/12</f>
        <v>0.76437083837768316</v>
      </c>
      <c r="CM203" s="21">
        <f>EXP(-LN(2)/2)*CM202+(1-EXP(-LN(2)/2))/(LN(2)/2)*CG203*CJ203*VLOOKUP('Données projet'!$B$12,Paramètres!$A$1:$I$89,3,0)*0.475*44/12</f>
        <v>3.6782592964307363E-28</v>
      </c>
      <c r="CN203" s="22">
        <f t="shared" si="172"/>
        <v>11.938470000199274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856.99999999999955</v>
      </c>
      <c r="CU203" s="17">
        <f>CT203*VLOOKUP('Données projet'!$B$13,Paramètres!$A$1:$I$89,3,0)*VLOOKUP('Données projet'!$B$13,Paramètres!$A$1:$I$89,5,0)</f>
        <v>389.93499999999977</v>
      </c>
      <c r="CV203" s="13">
        <f t="shared" si="173"/>
        <v>89.733124312965614</v>
      </c>
      <c r="CW203" s="20">
        <f t="shared" si="174"/>
        <v>835.42198317841473</v>
      </c>
      <c r="CX203" s="59">
        <f t="shared" si="196"/>
        <v>1128.7553165117481</v>
      </c>
      <c r="CY203" s="59">
        <f ca="1">AVERAGE(OFFSET($CX$3,0,0,'Données projet'!$E$13+1,1))-AVERAGE(OFFSET($H$3,0,0,'Données projet'!$E$13+1,1))</f>
        <v>404.52284278475219</v>
      </c>
      <c r="CZ203" s="59">
        <f t="shared" si="208"/>
        <v>325.2594475455378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8.9084888994227125</v>
      </c>
      <c r="DG203" s="21">
        <f>EXP(-LN(2)/25)*DG202+(1-EXP(-LN(2)/25))/(LN(2)/25)*Calculateur!DB203*Calculateur!DD203*VLOOKUP('Données projet'!$B$13,Paramètres!$A$1:$I$89,3,0)*0.475*44/12</f>
        <v>0.42741060258554681</v>
      </c>
      <c r="DH203" s="21">
        <f>EXP(-LN(2)/2)*DH202+(1-EXP(-LN(2)/2))/(LN(2)/2)*DB203*DE203*VLOOKUP('Données projet'!$B$13,Paramètres!$A$1:$I$89,3,0)*0.475*44/12</f>
        <v>2.4552704543463869E-26</v>
      </c>
      <c r="DI203" s="22">
        <f t="shared" si="175"/>
        <v>9.3358995020082585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266.99999999999983</v>
      </c>
      <c r="DP203" s="17">
        <f>DO203*VLOOKUP('Données projet'!$B$14,Paramètres!$A$1:$I$89,3,0)*VLOOKUP('Données projet'!$B$14,Paramètres!$A$1:$I$89,5,0)</f>
        <v>287.39879999999982</v>
      </c>
      <c r="DQ203" s="13">
        <f t="shared" si="176"/>
        <v>68.528206713592894</v>
      </c>
      <c r="DR203" s="20">
        <f t="shared" si="177"/>
        <v>619.90620335950723</v>
      </c>
      <c r="DS203" s="59">
        <f t="shared" si="197"/>
        <v>913.2395366928406</v>
      </c>
      <c r="DT203" s="59">
        <f ca="1">AVERAGE(OFFSET($DS$3,0,0,'Données projet'!$E$14+1,1))-AVERAGE(OFFSET($H$3,0,0,'Données projet'!$E$14+1,1))</f>
        <v>317.76403063971492</v>
      </c>
      <c r="DU203" s="59">
        <f t="shared" si="209"/>
        <v>310.10458233575025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4.4230927560045892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4.4230927560045892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735.00000000000011</v>
      </c>
      <c r="EK203" s="17">
        <f>EJ203*VLOOKUP('Données projet'!$B$15,Paramètres!$A$1:$I$89,3,0)*VLOOKUP('Données projet'!$B$15,Paramètres!$A$1:$I$89,5,0)</f>
        <v>343.98</v>
      </c>
      <c r="EL203" s="13">
        <f t="shared" si="179"/>
        <v>80.321681832084693</v>
      </c>
      <c r="EM203" s="20">
        <f t="shared" si="180"/>
        <v>738.9920958575475</v>
      </c>
      <c r="EN203" s="59">
        <f t="shared" si="198"/>
        <v>1032.3254291908809</v>
      </c>
      <c r="EO203" s="59">
        <f ca="1">AVERAGE(OFFSET($EN$3,0,0,'Données projet'!$E$15+1,1))-AVERAGE(OFFSET($H$3,0,0,'Données projet'!$E$15+1,1))</f>
        <v>342.49944586217674</v>
      </c>
      <c r="EP203" s="59">
        <f t="shared" si="210"/>
        <v>282.29766600872563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10.953952879330746</v>
      </c>
      <c r="EW203" s="21">
        <f>EXP(-LN(2)/25)*EW202+(1-EXP(-LN(2)/25))/(LN(2)/25)*Calculateur!ER203*Calculateur!ET203*VLOOKUP('Données projet'!$B$15,Paramètres!$A$1:$I$89,3,0)*0.475*44/12</f>
        <v>0.35969100061744652</v>
      </c>
      <c r="EX203" s="21">
        <f>EXP(-LN(2)/2)*EX202+(1-EXP(-LN(2)/2))/(LN(2)/2)*ER203*EU203*VLOOKUP('Données projet'!$B$15,Paramètres!$A$1:$I$89,3,0)*0.475*44/12</f>
        <v>2.1401873209799026E-27</v>
      </c>
      <c r="EY203" s="22">
        <f t="shared" si="181"/>
        <v>11.313643879948193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670.99999999999977</v>
      </c>
      <c r="FF203" s="17">
        <f>FE203*VLOOKUP('Données projet'!$B$16,Paramètres!$A$1:$I$89,3,0)*VLOOKUP('Données projet'!$B$16,Paramètres!$A$1:$I$89,5,0)</f>
        <v>314.02799999999991</v>
      </c>
      <c r="FG203" s="13">
        <f t="shared" si="182"/>
        <v>74.109403804428752</v>
      </c>
      <c r="FH203" s="20">
        <f t="shared" si="183"/>
        <v>676.00597829271317</v>
      </c>
      <c r="FI203" s="59">
        <f t="shared" si="199"/>
        <v>969.33931162604654</v>
      </c>
      <c r="FJ203" s="59">
        <f ca="1">AVERAGE(OFFSET($FI$3,0,0,'Données projet'!$E$16+1,1))-AVERAGE(OFFSET($H$3,0,0,'Données projet'!$E$16+1,1))</f>
        <v>304.29617570272939</v>
      </c>
      <c r="FK203" s="59">
        <f t="shared" si="211"/>
        <v>246.20695736161576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9.2190107582790564</v>
      </c>
      <c r="FR203" s="21">
        <f>EXP(-LN(2)/25)*FR202+(1-EXP(-LN(2)/25))/(LN(2)/25)*Calculateur!FM203*Calculateur!FO203*VLOOKUP('Données projet'!$B$16,Paramètres!$A$1:$I$89,3,0)*0.475*44/12</f>
        <v>0.36726796508133286</v>
      </c>
      <c r="FS203" s="21">
        <f>EXP(-LN(2)/2)*FS202+(1-EXP(-LN(2)/2))/(LN(2)/2)*FM203*FP203*VLOOKUP('Données projet'!$B$16,Paramètres!$A$1:$I$89,3,0)*0.475*44/12</f>
        <v>1.0169651302771823E-25</v>
      </c>
      <c r="FT203" s="22">
        <f t="shared" si="184"/>
        <v>9.5862787233603886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543.00000000000011</v>
      </c>
      <c r="GA203" s="17">
        <f>FZ203*VLOOKUP('Données projet'!$B$17,Paramètres!$A$1:$I$89,3,0)*VLOOKUP('Données projet'!$B$17,Paramètres!$A$1:$I$89,5,0)</f>
        <v>324.71400000000011</v>
      </c>
      <c r="GB203" s="13">
        <f t="shared" si="185"/>
        <v>76.333356682914101</v>
      </c>
      <c r="GC203" s="20">
        <f t="shared" si="186"/>
        <v>698.49081288940886</v>
      </c>
      <c r="GD203" s="59">
        <f t="shared" si="200"/>
        <v>991.82414622274223</v>
      </c>
      <c r="GE203" s="59">
        <f ca="1">AVERAGE(OFFSET($GD$3,0,0,'Données projet'!$E$17+1,1))-AVERAGE(OFFSET($H$3,0,0,'Données projet'!$E$17+1,1))</f>
        <v>333.16166938019586</v>
      </c>
      <c r="GF203" s="59">
        <f t="shared" si="212"/>
        <v>286.07945871455388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7.5100278631639386</v>
      </c>
      <c r="GM203" s="21">
        <f>EXP(-LN(2)/25)*GM202+(1-EXP(-LN(2)/25))/(LN(2)/25)*Calculateur!GH203*Calculateur!GJ203*VLOOKUP('Données projet'!$B$17,Paramètres!$A$1:$I$89,3,0)*0.475*44/12</f>
        <v>0.29247601565358111</v>
      </c>
      <c r="GN203" s="21">
        <f>EXP(-LN(2)/2)*GN202+(1-EXP(-LN(2)/2))/(LN(2)/2)*GH203*GK203*VLOOKUP('Données projet'!$B$17,Paramètres!$A$1:$I$89,3,0)*0.475*44/12</f>
        <v>2.297134391185096E-26</v>
      </c>
      <c r="GO203" s="21">
        <f t="shared" si="187"/>
        <v>7.8025038788175198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477.9999999999996</v>
      </c>
      <c r="GV203" s="17">
        <f>GU203*VLOOKUP('Données projet'!$B$18,Paramètres!$A$1:$I$89,3,0)*VLOOKUP('Données projet'!$B$18,Paramètres!$A$1:$I$89,5,0)</f>
        <v>285.84399999999977</v>
      </c>
      <c r="GW203" s="13">
        <f t="shared" si="188"/>
        <v>68.200525419065656</v>
      </c>
      <c r="GX203" s="20">
        <f t="shared" si="189"/>
        <v>616.62754843820551</v>
      </c>
      <c r="GY203" s="59">
        <f t="shared" si="201"/>
        <v>909.96088177153888</v>
      </c>
      <c r="GZ203" s="59">
        <f ca="1">AVERAGE(OFFSET($GY$3,0,0,'Données projet'!$E$18+1,1))-AVERAGE(OFFSET($H$3,0,0,'Données projet'!$E$18+1,1))</f>
        <v>288.41846134875794</v>
      </c>
      <c r="HA203" s="59">
        <f t="shared" si="213"/>
        <v>248.93951719818972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6.6697287114592774</v>
      </c>
      <c r="HH203" s="21">
        <f>EXP(-LN(2)/25)*HH202+(1-EXP(-LN(2)/25))/(LN(2)/25)*Calculateur!HC203*Calculateur!HE203*VLOOKUP('Données projet'!$B$18,Paramètres!$A$1:$I$89,3,0)*0.475*44/12</f>
        <v>0.25069372770306886</v>
      </c>
      <c r="HI203" s="21">
        <f>EXP(-LN(2)/2)*HI202+(1-EXP(-LN(2)/2))/(LN(2)/2)*HC203*HF203*VLOOKUP('Données projet'!$B$18,Paramètres!$A$1:$I$89,3,0)*0.475*44/12</f>
        <v>1.2579545475537572E-26</v>
      </c>
      <c r="HJ203" s="22">
        <f t="shared" si="190"/>
        <v>6.9204224391623459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1.2054868146447177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1.4714192565876152</v>
      </c>
      <c r="BA205" s="81">
        <f>EXP(LN('Données projet'!B88)/'Données projet'!A88)</f>
        <v>1.4037863041747067</v>
      </c>
      <c r="BV205" s="81">
        <f>EXP(LN('Données projet'!B114)/'Données projet'!A114)</f>
        <v>1.356598863672138</v>
      </c>
      <c r="CQ205" s="81">
        <f>EXP(LN('Données projet'!B140)/'Données projet'!A140)</f>
        <v>1.3046466916751482</v>
      </c>
      <c r="DL205" s="81">
        <f>EXP(LN('Données projet'!B166)/'Données projet'!A166)</f>
        <v>1.2721747796233518</v>
      </c>
      <c r="EG205" s="81">
        <f>EXP(LN('Données projet'!B192)/'Données projet'!A192)</f>
        <v>1.2907749310619425</v>
      </c>
      <c r="FB205" s="81">
        <f>EXP(LN('Données projet'!B218)/'Données projet'!A218)</f>
        <v>1.2599210498948732</v>
      </c>
      <c r="FW205" s="81">
        <f>EXP(LN('Données projet'!B244)/'Données projet'!A244)</f>
        <v>1.3335339730287799</v>
      </c>
      <c r="GR205" s="81">
        <f>EXP(LN('Données projet'!B270)/'Données projet'!A270)</f>
        <v>1.3093577517960842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3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4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3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5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5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4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3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4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4" t="s">
        <v>271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7.0099999999999989</v>
      </c>
      <c r="C6" s="145">
        <f ca="1">IF(OR('Données projet'!B9="",'Données projet'!C9="",'Données projet'!C9=0%),0,Calculateur!S3)</f>
        <v>269.64423257646359</v>
      </c>
      <c r="D6" s="145">
        <f>IF(OR('Données projet'!B9="",'Données projet'!C9="",'Données projet'!C9=0%),0,Calculateur!T3)</f>
        <v>161.0819079811821</v>
      </c>
      <c r="E6" s="145">
        <f ca="1">MIN(C6,D6)</f>
        <v>161.0819079811821</v>
      </c>
      <c r="F6" s="145">
        <f ca="1">E6*B6</f>
        <v>1129.1841749480864</v>
      </c>
      <c r="G6" s="145">
        <f ca="1">F6*(100%-'Données projet'!$C$24)*(100%-'Données projet'!$C$25)*(100%-'Données projet'!$C$26)*(100%-'Données projet'!$C$27)</f>
        <v>1016.2657574532777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50.822499999999991</v>
      </c>
      <c r="K6" s="149">
        <f>J6*(100%-'Données projet'!$C$24)*(100%-'Données projet'!$C$25)*(100%-'Données projet'!$C$26)*(100%-'Données projet'!$C$27)</f>
        <v>45.740249999999996</v>
      </c>
      <c r="L6" s="150">
        <f ca="1">G6+I6+K6</f>
        <v>1062.0060074532778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d'Europe</v>
      </c>
      <c r="B7" s="152">
        <f>'Données projet'!D10</f>
        <v>0.75</v>
      </c>
      <c r="C7" s="145">
        <f ca="1">IF(OR('Données projet'!B10="",'Données projet'!C10="",'Données projet'!C10=0%),0,Calculateur!AN3)</f>
        <v>269.77739619445515</v>
      </c>
      <c r="D7" s="145">
        <f>IF(OR('Données projet'!B10="",'Données projet'!C10="",'Données projet'!C10=0%),0,Calculateur!AO3)</f>
        <v>347.56964743629885</v>
      </c>
      <c r="E7" s="145">
        <f t="shared" ref="E7:E15" ca="1" si="0">MIN(C7,D7)</f>
        <v>269.77739619445515</v>
      </c>
      <c r="F7" s="145">
        <f t="shared" ref="F7:F15" ca="1" si="1">E7*B7</f>
        <v>202.33304714584136</v>
      </c>
      <c r="G7" s="145">
        <f ca="1">F7*(100%-'Données projet'!$C$24)*(100%-'Données projet'!$C$25)*(100%-'Données projet'!$C$26)*(100%-'Données projet'!$C$27)</f>
        <v>182.09974243125723</v>
      </c>
      <c r="H7" s="153">
        <f>IF(OR('Données projet'!B10="",'Données projet'!C10="",'Données projet'!C10=0%),0,AVERAGE(Calculateur!$AX$3:$AX$33)*B7)</f>
        <v>18.655168447314946</v>
      </c>
      <c r="I7" s="147">
        <f>H7*(100%-'Données projet'!$C$24)*(100%-'Données projet'!$C$25)*(100%-'Données projet'!$C$26)*(100%-'Données projet'!$C$27)</f>
        <v>16.789651602583451</v>
      </c>
      <c r="J7" s="148">
        <f>IF(OR('Données projet'!B10="",'Données projet'!C10="",'Données projet'!C10=0%),0,SUM(Calculateur!$AQ$3:$AQ$33)*VLOOKUP('Données projet'!$B$10,Paramètres!$A$1:$I$89,9,0)*B7)</f>
        <v>76.948499999999996</v>
      </c>
      <c r="K7" s="149">
        <f>J7*(100%-'Données projet'!$C$24)*(100%-'Données projet'!$C$25)*(100%-'Données projet'!$C$26)*(100%-'Données projet'!$C$27)</f>
        <v>69.253649999999993</v>
      </c>
      <c r="L7" s="150">
        <f t="shared" ref="L7:L15" ca="1" si="2">G7+I7+K7</f>
        <v>268.14304403384068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Douglas</v>
      </c>
      <c r="B8" s="152">
        <f>'Données projet'!D11</f>
        <v>3</v>
      </c>
      <c r="C8" s="145">
        <f ca="1">IF(OR('Données projet'!B11="",'Données projet'!C11="",'Données projet'!C11=0%),0,Calculateur!BI3)</f>
        <v>490.96084572840579</v>
      </c>
      <c r="D8" s="145">
        <f>IF(OR('Données projet'!B11="",'Données projet'!C11="",'Données projet'!C11=0%),0,Calculateur!BJ3)</f>
        <v>597.91658789908263</v>
      </c>
      <c r="E8" s="145">
        <f t="shared" ca="1" si="0"/>
        <v>490.96084572840579</v>
      </c>
      <c r="F8" s="145">
        <f t="shared" ca="1" si="1"/>
        <v>1472.8825371852174</v>
      </c>
      <c r="G8" s="145">
        <f ca="1">F8*(100%-'Données projet'!$C$24)*(100%-'Données projet'!$C$25)*(100%-'Données projet'!$C$26)*(100%-'Données projet'!$C$27)</f>
        <v>1325.5942834666957</v>
      </c>
      <c r="H8" s="153">
        <f>IF(OR('Données projet'!B11="",'Données projet'!C11="",'Données projet'!C11=0%),0,AVERAGE(Calculateur!$BS$3:$BS$33)*B8)</f>
        <v>25.551892614250114</v>
      </c>
      <c r="I8" s="147">
        <f>H8*(100%-'Données projet'!$C$24)*(100%-'Données projet'!$C$25)*(100%-'Données projet'!$C$26)*(100%-'Données projet'!$C$27)</f>
        <v>22.996703352825104</v>
      </c>
      <c r="J8" s="148">
        <f>IF(OR('Données projet'!B11="",'Données projet'!C11="",'Données projet'!C11=0%),0,SUM(Calculateur!$BL$3:$BL$33)*VLOOKUP('Données projet'!$B$11,Paramètres!$A$1:$I$89,9,0)*B8)</f>
        <v>248.96999999999997</v>
      </c>
      <c r="K8" s="149">
        <f>J8*(100%-'Données projet'!$C$24)*(100%-'Données projet'!$C$25)*(100%-'Données projet'!$C$26)*(100%-'Données projet'!$C$27)</f>
        <v>224.07299999999998</v>
      </c>
      <c r="L8" s="150">
        <f t="shared" ca="1" si="2"/>
        <v>1572.6639868195207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Séquoia géant</v>
      </c>
      <c r="B9" s="152">
        <f>'Données projet'!D12</f>
        <v>1.5</v>
      </c>
      <c r="C9" s="145">
        <f ca="1">IF(OR('Données projet'!B12="",'Données projet'!C12="",'Données projet'!C12=0%),0,Calculateur!CD3)</f>
        <v>516.24288578650703</v>
      </c>
      <c r="D9" s="145">
        <f>IF(OR('Données projet'!B12="",'Données projet'!C12="",'Données projet'!C12=0%),0,Calculateur!CE3)</f>
        <v>423.99471649102406</v>
      </c>
      <c r="E9" s="145">
        <f t="shared" ca="1" si="0"/>
        <v>423.99471649102406</v>
      </c>
      <c r="F9" s="145">
        <f t="shared" ca="1" si="1"/>
        <v>635.9920747365361</v>
      </c>
      <c r="G9" s="145">
        <f ca="1">F9*(100%-'Données projet'!$C$24)*(100%-'Données projet'!$C$25)*(100%-'Données projet'!$C$26)*(100%-'Données projet'!$C$27)</f>
        <v>572.39286726288253</v>
      </c>
      <c r="H9" s="153">
        <f>IF(OR('Données projet'!B12="",'Données projet'!C12="",'Données projet'!C12=0%),0,AVERAGE(Calculateur!$CN$3:$CN$33)*B9)</f>
        <v>25.852649699766918</v>
      </c>
      <c r="I9" s="147">
        <f>H9*(100%-'Données projet'!$C$24)*(100%-'Données projet'!$C$25)*(100%-'Données projet'!$C$26)*(100%-'Données projet'!$C$27)</f>
        <v>23.267384729790226</v>
      </c>
      <c r="J9" s="148">
        <f>IF(OR('Données projet'!B12="",'Données projet'!C12="",'Données projet'!C12=0%),0,SUM(Calculateur!$CG$3:$CG$33)*VLOOKUP('Données projet'!$B$12,Paramètres!$A$1:$I$89,9,0)*B9)</f>
        <v>192.85499999999999</v>
      </c>
      <c r="K9" s="149">
        <f>J9*(100%-'Données projet'!$C$24)*(100%-'Données projet'!$C$25)*(100%-'Données projet'!$C$26)*(100%-'Données projet'!$C$27)</f>
        <v>173.56950000000001</v>
      </c>
      <c r="L9" s="150">
        <f t="shared" ca="1" si="2"/>
        <v>769.22975199267285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Séquoia géant</v>
      </c>
      <c r="B10" s="152">
        <f>'Données projet'!D13</f>
        <v>0.63</v>
      </c>
      <c r="C10" s="145">
        <f ca="1">IF(OR('Données projet'!B13="",'Données projet'!C13="",'Données projet'!C13=0%),0,Calculateur!CY3)</f>
        <v>404.52284278475219</v>
      </c>
      <c r="D10" s="145">
        <f>IF(OR('Données projet'!B13="",'Données projet'!C13="",'Données projet'!C13=0%),0,Calculateur!CZ3)</f>
        <v>325.2594475455378</v>
      </c>
      <c r="E10" s="145">
        <f t="shared" ca="1" si="0"/>
        <v>325.2594475455378</v>
      </c>
      <c r="F10" s="145">
        <f t="shared" ca="1" si="1"/>
        <v>204.91345195368882</v>
      </c>
      <c r="G10" s="145">
        <f ca="1">F10*(100%-'Données projet'!$C$24)*(100%-'Données projet'!$C$25)*(100%-'Données projet'!$C$26)*(100%-'Données projet'!$C$27)</f>
        <v>184.42210675831996</v>
      </c>
      <c r="H10" s="153">
        <f>IF(OR('Données projet'!B13="",'Données projet'!C13="",'Données projet'!C13=0%),0,AVERAGE(Calculateur!$DI$3:$DI$33)*B10)</f>
        <v>5.4797683192192013</v>
      </c>
      <c r="I10" s="147">
        <f>H10*(100%-'Données projet'!$C$24)*(100%-'Données projet'!$C$25)*(100%-'Données projet'!$C$26)*(100%-'Données projet'!$C$27)</f>
        <v>4.9317914872972812</v>
      </c>
      <c r="J10" s="148">
        <f>IF(OR('Données projet'!B13="",'Données projet'!C13="",'Données projet'!C13=0%),0,SUM(Calculateur!$DB$3:$DB$33)*VLOOKUP('Données projet'!$B$13,Paramètres!$A$1:$I$89,9,0)*B10)</f>
        <v>57.701700000000002</v>
      </c>
      <c r="K10" s="149">
        <f>J10*(100%-'Données projet'!$C$24)*(100%-'Données projet'!$C$25)*(100%-'Données projet'!$C$26)*(100%-'Données projet'!$C$27)</f>
        <v>51.931530000000002</v>
      </c>
      <c r="L10" s="150">
        <f t="shared" ca="1" si="2"/>
        <v>241.28542824561725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Cormier</v>
      </c>
      <c r="B11" s="152">
        <f>'Données projet'!D14</f>
        <v>2.64</v>
      </c>
      <c r="C11" s="145">
        <f ca="1">IF(OR('Données projet'!B14="",'Données projet'!C14="",'Données projet'!C14=0%),0,Calculateur!DT3)</f>
        <v>317.76403063971492</v>
      </c>
      <c r="D11" s="145">
        <f>IF(OR('Données projet'!B14="",'Données projet'!C14="",'Données projet'!C14=0%),0,Calculateur!DU3)</f>
        <v>310.10458233575025</v>
      </c>
      <c r="E11" s="145">
        <f t="shared" ca="1" si="0"/>
        <v>310.10458233575025</v>
      </c>
      <c r="F11" s="145">
        <f t="shared" ca="1" si="1"/>
        <v>818.67609736638065</v>
      </c>
      <c r="G11" s="145">
        <f ca="1">F11*(100%-'Données projet'!$C$24)*(100%-'Données projet'!$C$25)*(100%-'Données projet'!$C$26)*(100%-'Données projet'!$C$27)</f>
        <v>736.80848762974256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65.34</v>
      </c>
      <c r="K11" s="149">
        <f>J11*(100%-'Données projet'!$C$24)*(100%-'Données projet'!$C$25)*(100%-'Données projet'!$C$26)*(100%-'Données projet'!$C$27)</f>
        <v>58.806000000000004</v>
      </c>
      <c r="L11" s="150">
        <f t="shared" ca="1" si="2"/>
        <v>795.6144876297426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Cèdre de l'Atlas</v>
      </c>
      <c r="B12" s="152">
        <f>'Données projet'!D15</f>
        <v>3.15</v>
      </c>
      <c r="C12" s="145">
        <f ca="1">IF(OR('Données projet'!B15="",'Données projet'!C15="",'Données projet'!C15=0%),0,Calculateur!EO3)</f>
        <v>342.49944586217674</v>
      </c>
      <c r="D12" s="145">
        <f>IF(OR('Données projet'!B15="",'Données projet'!C15="",'Données projet'!C15=0%),0,Calculateur!EP3)</f>
        <v>282.29766600872563</v>
      </c>
      <c r="E12" s="145">
        <f t="shared" ca="1" si="0"/>
        <v>282.29766600872563</v>
      </c>
      <c r="F12" s="145">
        <f t="shared" ca="1" si="1"/>
        <v>889.23764792748568</v>
      </c>
      <c r="G12" s="145">
        <f ca="1">F12*(100%-'Données projet'!$C$24)*(100%-'Données projet'!$C$25)*(100%-'Données projet'!$C$26)*(100%-'Données projet'!$C$27)</f>
        <v>800.31388313473713</v>
      </c>
      <c r="H12" s="153">
        <f>IF(OR('Données projet'!B15="",'Données projet'!C15="",'Données projet'!C15=0%),0,AVERAGE(Calculateur!$EY$3:$EY$33)*B12)</f>
        <v>15.278597981487117</v>
      </c>
      <c r="I12" s="147">
        <f>H12*(100%-'Données projet'!$C$24)*(100%-'Données projet'!$C$25)*(100%-'Données projet'!$C$26)*(100%-'Données projet'!$C$27)</f>
        <v>13.750738183338406</v>
      </c>
      <c r="J12" s="148">
        <f>IF(OR('Données projet'!B15="",'Données projet'!C15="",'Données projet'!C15=0%),0,SUM(Calculateur!$ER$3:$ER$33)*VLOOKUP('Données projet'!$B$15,Paramètres!$A$1:$I$89,9,0)*B12)</f>
        <v>177.43949999999998</v>
      </c>
      <c r="K12" s="149">
        <f>J12*(100%-'Données projet'!$C$24)*(100%-'Données projet'!$C$25)*(100%-'Données projet'!$C$26)*(100%-'Données projet'!$C$27)</f>
        <v>159.69555</v>
      </c>
      <c r="L12" s="150">
        <f t="shared" ca="1" si="2"/>
        <v>973.76017131807555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Cèdre de l'Atlas</v>
      </c>
      <c r="B13" s="152">
        <f>'Données projet'!D16</f>
        <v>7.2000000000000011</v>
      </c>
      <c r="C13" s="145">
        <f ca="1">IF(OR('Données projet'!B16="",'Données projet'!C16="",'Données projet'!C16=0%),0,Calculateur!FJ3)</f>
        <v>304.29617570272939</v>
      </c>
      <c r="D13" s="145">
        <f>IF(OR('Données projet'!B16="",'Données projet'!C16="",'Données projet'!C16=0%),0,Calculateur!FK3)</f>
        <v>246.20695736161576</v>
      </c>
      <c r="E13" s="145">
        <f t="shared" ca="1" si="0"/>
        <v>246.20695736161576</v>
      </c>
      <c r="F13" s="145">
        <f t="shared" ca="1" si="1"/>
        <v>1772.6900930036338</v>
      </c>
      <c r="G13" s="145">
        <f ca="1">F13*(100%-'Données projet'!$C$24)*(100%-'Données projet'!$C$25)*(100%-'Données projet'!$C$26)*(100%-'Données projet'!$C$27)</f>
        <v>1595.4210837032704</v>
      </c>
      <c r="H13" s="153">
        <f>IF(OR('Données projet'!B16="",'Données projet'!C16="",'Données projet'!C16=0%),0,AVERAGE(Calculateur!$FT$3:$FT$33)*B13)</f>
        <v>19.865548138624245</v>
      </c>
      <c r="I13" s="147">
        <f>H13*(100%-'Données projet'!$C$24)*(100%-'Données projet'!$C$25)*(100%-'Données projet'!$C$26)*(100%-'Données projet'!$C$27)</f>
        <v>17.878993324761822</v>
      </c>
      <c r="J13" s="148">
        <f>IF(OR('Données projet'!C16="",'Données projet'!C16=0%),0,SUM(Calculateur!$FM$3:$FM$33)*VLOOKUP('Données projet'!$B$16,Paramètres!$A$1:$I$89,9,0)*B13)</f>
        <v>303.40800000000007</v>
      </c>
      <c r="K13" s="149">
        <f>J13*(100%-'Données projet'!$C$24)*(100%-'Données projet'!$C$25)*(100%-'Données projet'!$C$26)*(100%-'Données projet'!$C$27)</f>
        <v>273.06720000000007</v>
      </c>
      <c r="L13" s="150">
        <f t="shared" ca="1" si="2"/>
        <v>1886.3672770280323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Pin laricio</v>
      </c>
      <c r="B14" s="152">
        <f>'Données projet'!D17</f>
        <v>2.52</v>
      </c>
      <c r="C14" s="145">
        <f ca="1">IF(OR('Données projet'!B17="",'Données projet'!C17="",'Données projet'!C17=0%),0,Calculateur!GE3)</f>
        <v>333.16166938019586</v>
      </c>
      <c r="D14" s="145">
        <f>IF(OR('Données projet'!B17="",'Données projet'!C17="",'Données projet'!C17=0%),0,Calculateur!GF3)</f>
        <v>286.07945871455388</v>
      </c>
      <c r="E14" s="145">
        <f t="shared" ca="1" si="0"/>
        <v>286.07945871455388</v>
      </c>
      <c r="F14" s="145">
        <f t="shared" ca="1" si="1"/>
        <v>720.92023596067577</v>
      </c>
      <c r="G14" s="145">
        <f ca="1">F14*(100%-'Données projet'!$C$24)*(100%-'Données projet'!$C$25)*(100%-'Données projet'!$C$26)*(100%-'Données projet'!$C$27)</f>
        <v>648.82821236460825</v>
      </c>
      <c r="H14" s="153">
        <f>IF(OR('Données projet'!B17="",'Données projet'!C17="",'Données projet'!C17=0%),0,AVERAGE(Calculateur!$GO$3:$GO$33)*B14)</f>
        <v>17.072215098678583</v>
      </c>
      <c r="I14" s="147">
        <f>H14*(100%-'Données projet'!$C$24)*(100%-'Données projet'!$C$25)*(100%-'Données projet'!$C$26)*(100%-'Données projet'!$C$27)</f>
        <v>15.364993588810725</v>
      </c>
      <c r="J14" s="148">
        <f>IF(OR('Données projet'!B17="",'Données projet'!C17="",'Données projet'!C17=0%),0,SUM(Calculateur!$GH$3:$GH$33)*VLOOKUP('Données projet'!$B$17,Paramètres!$A$1:$I$89,9,0)*B14)</f>
        <v>151.70399999999998</v>
      </c>
      <c r="K14" s="149">
        <f>J14*(100%-'Données projet'!$C$24)*(100%-'Données projet'!$C$25)*(100%-'Données projet'!$C$26)*(100%-'Données projet'!$C$27)</f>
        <v>136.53359999999998</v>
      </c>
      <c r="L14" s="150">
        <f t="shared" ca="1" si="2"/>
        <v>800.72680595341899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>Pin noir d'Autriche</v>
      </c>
      <c r="B15" s="155">
        <f>'Données projet'!D18</f>
        <v>4.8000000000000007</v>
      </c>
      <c r="C15" s="156">
        <f ca="1">IF(OR('Données projet'!B18="",'Données projet'!C18="",'Données projet'!C18=0%),0,Calculateur!GZ3)</f>
        <v>288.41846134875794</v>
      </c>
      <c r="D15" s="156">
        <f>IF(OR('Données projet'!B18="",'Données projet'!C18="",'Données projet'!C18=0%),0,Calculateur!HA3)</f>
        <v>248.93951719818972</v>
      </c>
      <c r="E15" s="156">
        <f t="shared" ca="1" si="0"/>
        <v>248.93951719818972</v>
      </c>
      <c r="F15" s="157">
        <f t="shared" ca="1" si="1"/>
        <v>1194.9096825513109</v>
      </c>
      <c r="G15" s="157">
        <f ca="1">F15*(100%-'Données projet'!$C$24)*(100%-'Données projet'!$C$25)*(100%-'Données projet'!$C$26)*(100%-'Données projet'!$C$27)</f>
        <v>1075.4187142961798</v>
      </c>
      <c r="H15" s="158">
        <f>IF(OR('Données projet'!B18="",'Données projet'!C18="",'Données projet'!C18=0%),0,AVERAGE(Calculateur!$HJ$3:$HJ$33)*B15)</f>
        <v>23.32264125653268</v>
      </c>
      <c r="I15" s="159">
        <f>H15*(100%-'Données projet'!$C$24)*(100%-'Données projet'!$C$25)*(100%-'Données projet'!$C$26)*(100%-'Données projet'!$C$27)</f>
        <v>20.990377130879413</v>
      </c>
      <c r="J15" s="160">
        <f>IF(OR('Données projet'!B18="",'Données projet'!C18="",'Données projet'!C18=0%),0,SUM(Calculateur!$HC$3:$HC$33)*VLOOKUP('Données projet'!$B$18,Paramètres!$A$1:$I$89,9,0)*B15)</f>
        <v>220.84800000000001</v>
      </c>
      <c r="K15" s="161">
        <f>J15*(100%-'Données projet'!$C$24)*(100%-'Données projet'!$C$25)*(100%-'Données projet'!$C$26)*(100%-'Données projet'!$C$27)</f>
        <v>198.76320000000001</v>
      </c>
      <c r="L15" s="162">
        <f t="shared" ca="1" si="2"/>
        <v>1295.1722914270592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9041.7390427788578</v>
      </c>
      <c r="G16" s="164">
        <f t="shared" ca="1" si="3"/>
        <v>8137.5651385009724</v>
      </c>
      <c r="H16" s="165">
        <f t="shared" si="3"/>
        <v>151.07848155587382</v>
      </c>
      <c r="I16" s="165">
        <f t="shared" si="3"/>
        <v>135.9706334002864</v>
      </c>
      <c r="J16" s="166">
        <f t="shared" si="3"/>
        <v>1546.0372</v>
      </c>
      <c r="K16" s="166">
        <f t="shared" si="3"/>
        <v>1391.4334800000001</v>
      </c>
      <c r="L16" s="167">
        <f t="shared" ca="1" si="3"/>
        <v>9664.9692519012588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6" t="s">
        <v>246</v>
      </c>
      <c r="G17" s="297"/>
      <c r="H17" s="297"/>
      <c r="I17" s="297"/>
      <c r="J17" s="297"/>
      <c r="K17" s="297"/>
      <c r="L17" s="29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3"/>
      <c r="G18" s="283"/>
      <c r="H18" s="283"/>
      <c r="I18" s="283"/>
      <c r="J18" s="283"/>
      <c r="K18" s="283"/>
      <c r="L18" s="28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Séquoia géant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Séquoia géant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>Pin noir d'Autriche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4" t="s">
        <v>272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312" t="s">
        <v>253</v>
      </c>
      <c r="L4" s="313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-3145.1373235139422</v>
      </c>
      <c r="U10" s="176">
        <f>'Données projet'!D9</f>
        <v>7.0099999999999989</v>
      </c>
      <c r="V10" s="175">
        <f>U10*T10</f>
        <v>-22047.412637832731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d'Europe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-1696.7415519394776</v>
      </c>
      <c r="U11" s="176">
        <f>'Données projet'!D10</f>
        <v>0.75</v>
      </c>
      <c r="V11" s="175">
        <f t="shared" ref="V11" si="0">U11*T11</f>
        <v>-1272.5561639546081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Douglas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-1861.797797558851</v>
      </c>
      <c r="U12" s="176">
        <f>'Données projet'!D11</f>
        <v>3</v>
      </c>
      <c r="V12" s="175">
        <f t="shared" ref="V12:V19" si="1">U12*T12</f>
        <v>-5585.393392676553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Séquoia géant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-3533.596963178124</v>
      </c>
      <c r="U13" s="176">
        <f>'Données projet'!D12</f>
        <v>1.5</v>
      </c>
      <c r="V13" s="175">
        <f t="shared" si="1"/>
        <v>-5300.3954447671858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Séquoia géant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-4009.1522121055441</v>
      </c>
      <c r="U14" s="176">
        <f>'Données projet'!D13</f>
        <v>0.63</v>
      </c>
      <c r="V14" s="175">
        <f t="shared" si="1"/>
        <v>-2525.7658936264929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5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Cormier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-4265.4210422937549</v>
      </c>
      <c r="U15" s="176">
        <f>'Données projet'!D14</f>
        <v>2.64</v>
      </c>
      <c r="V15" s="175">
        <f t="shared" si="1"/>
        <v>-11260.711551655513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5"/>
      <c r="H16" s="188"/>
      <c r="I16" s="189"/>
      <c r="J16" s="200"/>
      <c r="K16" s="206"/>
      <c r="L16" s="312" t="s">
        <v>254</v>
      </c>
      <c r="M16" s="313"/>
      <c r="N16" s="2">
        <v>53</v>
      </c>
      <c r="O16" s="23"/>
      <c r="P16" s="23"/>
      <c r="Q16" s="232"/>
      <c r="R16" s="23"/>
      <c r="S16" s="36" t="str">
        <f>B200</f>
        <v>Cèdre de l'Atlas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-3859.6463570088931</v>
      </c>
      <c r="U16" s="176">
        <f>'Données projet'!D15</f>
        <v>3.15</v>
      </c>
      <c r="V16" s="175">
        <f t="shared" si="1"/>
        <v>-12157.886024578012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3269.17</v>
      </c>
      <c r="F17" s="228"/>
      <c r="G17" s="315"/>
      <c r="J17" s="200"/>
      <c r="K17" s="206"/>
      <c r="L17" s="272" t="s">
        <v>289</v>
      </c>
      <c r="M17" s="274"/>
      <c r="N17" s="173">
        <f>VLOOKUP(N16,Calculateur!$A$2:$H$153,3,0)/VLOOKUP('Scénario référence'!$G$15,Paramètres!A1:I89,3,0)/VLOOKUP('Scénario référence'!$G$15,Paramètres!A1:I89,5,0)</f>
        <v>53.000000000000057</v>
      </c>
      <c r="O17" s="23"/>
      <c r="P17" s="23"/>
      <c r="Q17" s="232"/>
      <c r="R17" s="23"/>
      <c r="S17" s="36" t="str">
        <f>B231</f>
        <v>Cèdre de l'Atlas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-4050.2197110670209</v>
      </c>
      <c r="U17" s="176">
        <f>'Données projet'!D16</f>
        <v>7.2000000000000011</v>
      </c>
      <c r="V17" s="175">
        <f t="shared" si="1"/>
        <v>-29161.581919682554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5"/>
      <c r="J18" s="200"/>
      <c r="K18" s="206"/>
      <c r="L18" s="272" t="s">
        <v>255</v>
      </c>
      <c r="M18" s="274"/>
      <c r="N18" s="190">
        <v>0</v>
      </c>
      <c r="O18" s="23" t="s">
        <v>334</v>
      </c>
      <c r="P18" s="23"/>
      <c r="Q18" s="232"/>
      <c r="R18" s="23"/>
      <c r="S18" s="36" t="str">
        <f>B262</f>
        <v>Pin laricio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-1631.1629984427852</v>
      </c>
      <c r="U18" s="176">
        <f>'Données projet'!D17</f>
        <v>2.52</v>
      </c>
      <c r="V18" s="175">
        <f t="shared" si="1"/>
        <v>-4110.5307560758192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5"/>
      <c r="H19" s="210" t="s">
        <v>178</v>
      </c>
      <c r="I19" s="210" t="s">
        <v>287</v>
      </c>
      <c r="J19" s="91"/>
      <c r="K19" s="171"/>
      <c r="L19" s="312" t="s">
        <v>288</v>
      </c>
      <c r="M19" s="313"/>
      <c r="N19" s="177">
        <f>N17*N18</f>
        <v>0</v>
      </c>
      <c r="O19" s="23"/>
      <c r="P19" s="4"/>
      <c r="Q19" s="233"/>
      <c r="R19" s="4"/>
      <c r="S19" s="36" t="str">
        <f>B293</f>
        <v>Pin noir d'Autriche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-1973.5697143234916</v>
      </c>
      <c r="U19" s="176">
        <f>'Données projet'!D18</f>
        <v>4.8000000000000007</v>
      </c>
      <c r="V19" s="175">
        <f t="shared" si="1"/>
        <v>-9473.1346287527613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5"/>
      <c r="H20" s="188">
        <v>0</v>
      </c>
      <c r="I20" s="189">
        <v>5932.59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4" t="s">
        <v>260</v>
      </c>
      <c r="M23" s="314"/>
      <c r="N23" s="314"/>
      <c r="O23" s="23"/>
      <c r="P23" s="23"/>
      <c r="Q23" s="232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-299857.35641360225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8</v>
      </c>
      <c r="C24" s="191">
        <v>15</v>
      </c>
      <c r="D24" s="180">
        <f t="shared" ref="D24:D42" si="2">B24*C24</f>
        <v>120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21</v>
      </c>
      <c r="C25" s="191">
        <v>15</v>
      </c>
      <c r="D25" s="180">
        <f t="shared" si="2"/>
        <v>315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1">
        <f ca="1">T23-T24</f>
        <v>-299857.35641360225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21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8" t="s">
        <v>258</v>
      </c>
      <c r="M26" s="299"/>
      <c r="N26" s="299"/>
      <c r="O26" s="299"/>
      <c r="P26" s="300"/>
      <c r="Q26" s="232"/>
      <c r="R26" s="23"/>
      <c r="S26" s="184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21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1"/>
      <c r="M27" s="302"/>
      <c r="N27" s="302"/>
      <c r="O27" s="302"/>
      <c r="P27" s="303"/>
      <c r="Q27" s="232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21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21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21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21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21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21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21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21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21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21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21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19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18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d'Europe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2491.0500000000002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18</v>
      </c>
      <c r="C54" s="189">
        <v>15</v>
      </c>
      <c r="D54" s="177">
        <f>B54*C54</f>
        <v>270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18</v>
      </c>
      <c r="B55" s="179">
        <f>'Données projet'!D63</f>
        <v>84.3</v>
      </c>
      <c r="C55" s="189">
        <v>15</v>
      </c>
      <c r="D55" s="177">
        <f t="shared" ref="D55:D73" si="4">B55*C55</f>
        <v>1264.5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73.7</v>
      </c>
      <c r="C56" s="189">
        <v>15</v>
      </c>
      <c r="D56" s="177">
        <f t="shared" si="4"/>
        <v>1105.5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62.6</v>
      </c>
      <c r="C57" s="189">
        <v>15</v>
      </c>
      <c r="D57" s="177">
        <f t="shared" si="4"/>
        <v>939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58.4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54.6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48.2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54</v>
      </c>
      <c r="B61" s="179">
        <f>'Données projet'!D69</f>
        <v>46.9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Douglas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2789.15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43</v>
      </c>
      <c r="C86" s="189">
        <v>15</v>
      </c>
      <c r="D86" s="177">
        <f t="shared" ref="D86:D104" si="6">B86*C86</f>
        <v>645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60</v>
      </c>
      <c r="C87" s="189">
        <v>15</v>
      </c>
      <c r="D87" s="177">
        <f t="shared" si="6"/>
        <v>900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90</v>
      </c>
      <c r="C88" s="189">
        <v>15</v>
      </c>
      <c r="D88" s="177">
        <f t="shared" si="6"/>
        <v>1350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72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77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64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62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46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35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29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Séquoia géant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5063.4799999999996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5</v>
      </c>
      <c r="C116" s="189">
        <v>15</v>
      </c>
      <c r="D116" s="177">
        <f>B116*C116</f>
        <v>75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98</v>
      </c>
      <c r="C117" s="189">
        <v>15</v>
      </c>
      <c r="D117" s="177">
        <f t="shared" ref="D117:D135" si="8">B117*C117</f>
        <v>1470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98</v>
      </c>
      <c r="C118" s="189">
        <v>15</v>
      </c>
      <c r="D118" s="177">
        <f t="shared" si="8"/>
        <v>1470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98</v>
      </c>
      <c r="C119" s="189">
        <v>15</v>
      </c>
      <c r="D119" s="177">
        <f t="shared" si="8"/>
        <v>1470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98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96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78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67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58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52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46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41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36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32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Séquoia géant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5068.8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59</v>
      </c>
      <c r="C148" s="189">
        <v>15</v>
      </c>
      <c r="D148" s="180">
        <f t="shared" ref="D148:D166" si="10">B148*C148</f>
        <v>885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77</v>
      </c>
      <c r="C149" s="189">
        <v>15</v>
      </c>
      <c r="D149" s="180">
        <f t="shared" si="10"/>
        <v>1155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77</v>
      </c>
      <c r="C150" s="189">
        <v>15</v>
      </c>
      <c r="D150" s="180">
        <f t="shared" si="10"/>
        <v>1155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77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77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65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55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48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42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37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32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28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23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Cormier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4807.72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15</v>
      </c>
      <c r="B178" s="179">
        <f>'Données projet'!D166</f>
        <v>15</v>
      </c>
      <c r="C178" s="191">
        <v>15</v>
      </c>
      <c r="D178" s="177">
        <f>B178*C178</f>
        <v>225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20</v>
      </c>
      <c r="B179" s="179">
        <f>'Données projet'!D167</f>
        <v>28</v>
      </c>
      <c r="C179" s="191">
        <v>15</v>
      </c>
      <c r="D179" s="177">
        <f t="shared" ref="D179:D197" si="11">B179*C179</f>
        <v>420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25</v>
      </c>
      <c r="B180" s="179">
        <f>'Données projet'!D168</f>
        <v>28</v>
      </c>
      <c r="C180" s="191">
        <v>15</v>
      </c>
      <c r="D180" s="177">
        <f t="shared" si="11"/>
        <v>420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30</v>
      </c>
      <c r="B181" s="179">
        <f>'Données projet'!D169</f>
        <v>28</v>
      </c>
      <c r="C181" s="191">
        <v>15</v>
      </c>
      <c r="D181" s="177">
        <f t="shared" si="11"/>
        <v>420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35</v>
      </c>
      <c r="B182" s="179">
        <f>'Données projet'!D170</f>
        <v>28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40</v>
      </c>
      <c r="B183" s="179">
        <f>'Données projet'!D171</f>
        <v>28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45</v>
      </c>
      <c r="B184" s="179">
        <f>'Données projet'!D172</f>
        <v>22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50</v>
      </c>
      <c r="B185" s="179">
        <f>'Données projet'!D173</f>
        <v>17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55</v>
      </c>
      <c r="B186" s="179">
        <f>'Données projet'!D174</f>
        <v>13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60</v>
      </c>
      <c r="B187" s="179">
        <f>'Données projet'!D175</f>
        <v>12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65</v>
      </c>
      <c r="B188" s="179">
        <f>'Données projet'!D176</f>
        <v>11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70</v>
      </c>
      <c r="B189" s="179">
        <f>'Données projet'!D177</f>
        <v>10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75</v>
      </c>
      <c r="B190" s="179">
        <f>'Données projet'!D178</f>
        <v>9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80</v>
      </c>
      <c r="B191" s="179">
        <f>'Données projet'!D179</f>
        <v>8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Cèdre de l'Atlas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4457.49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15</v>
      </c>
      <c r="B209" s="179">
        <f>'Données projet'!D192</f>
        <v>0</v>
      </c>
      <c r="C209" s="191">
        <v>15</v>
      </c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20</v>
      </c>
      <c r="B210" s="179">
        <f>'Données projet'!D193</f>
        <v>5</v>
      </c>
      <c r="C210" s="191">
        <v>15</v>
      </c>
      <c r="D210" s="177">
        <f t="shared" ref="D210:D228" si="12">B210*C210</f>
        <v>75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25</v>
      </c>
      <c r="B211" s="179">
        <f>'Données projet'!D194</f>
        <v>63</v>
      </c>
      <c r="C211" s="191">
        <v>15</v>
      </c>
      <c r="D211" s="177">
        <f t="shared" si="12"/>
        <v>945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63</v>
      </c>
      <c r="C212" s="191">
        <v>15</v>
      </c>
      <c r="D212" s="177">
        <f t="shared" si="12"/>
        <v>945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35</v>
      </c>
      <c r="B213" s="179">
        <f>'Données projet'!D196</f>
        <v>63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40</v>
      </c>
      <c r="B214" s="179">
        <f>'Données projet'!D197</f>
        <v>63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45</v>
      </c>
      <c r="B215" s="179">
        <f>'Données projet'!D198</f>
        <v>63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50</v>
      </c>
      <c r="B216" s="179">
        <f>'Données projet'!D199</f>
        <v>63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55</v>
      </c>
      <c r="B217" s="179">
        <f>'Données projet'!D200</f>
        <v>60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60</v>
      </c>
      <c r="B218" s="179">
        <f>'Données projet'!D201</f>
        <v>53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65</v>
      </c>
      <c r="B219" s="179">
        <f>'Données projet'!D202</f>
        <v>48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70</v>
      </c>
      <c r="B220" s="179">
        <f>'Données projet'!D203</f>
        <v>45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75</v>
      </c>
      <c r="B221" s="179">
        <f>'Données projet'!D204</f>
        <v>43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80</v>
      </c>
      <c r="B222" s="179">
        <f>'Données projet'!D205</f>
        <v>41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Cèdre de l'Atlas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4484.12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15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25</v>
      </c>
      <c r="B242" s="179">
        <f>'Données projet'!D220</f>
        <v>42</v>
      </c>
      <c r="C242" s="191">
        <v>15</v>
      </c>
      <c r="D242" s="177">
        <f t="shared" si="13"/>
        <v>630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30</v>
      </c>
      <c r="B243" s="179">
        <f>'Données projet'!D221</f>
        <v>56</v>
      </c>
      <c r="C243" s="191">
        <v>15</v>
      </c>
      <c r="D243" s="177">
        <f t="shared" si="13"/>
        <v>840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35</v>
      </c>
      <c r="B244" s="179">
        <f>'Données projet'!D222</f>
        <v>56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40</v>
      </c>
      <c r="B245" s="179">
        <f>'Données projet'!D223</f>
        <v>56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45</v>
      </c>
      <c r="B246" s="179">
        <f>'Données projet'!D224</f>
        <v>56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50</v>
      </c>
      <c r="B247" s="179">
        <f>'Données projet'!D225</f>
        <v>56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55</v>
      </c>
      <c r="B248" s="179">
        <f>'Données projet'!D226</f>
        <v>56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60</v>
      </c>
      <c r="B249" s="179">
        <f>'Données projet'!D227</f>
        <v>50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65</v>
      </c>
      <c r="B250" s="179">
        <f>'Données projet'!D228</f>
        <v>44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70</v>
      </c>
      <c r="B251" s="179">
        <f>'Données projet'!D229</f>
        <v>41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75</v>
      </c>
      <c r="B252" s="179">
        <f>'Données projet'!D230</f>
        <v>39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80</v>
      </c>
      <c r="B253" s="179">
        <f>'Données projet'!D231</f>
        <v>37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Pin laricio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2333.19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15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20</v>
      </c>
      <c r="B272" s="179">
        <f>'Données projet'!D245</f>
        <v>42</v>
      </c>
      <c r="C272" s="191">
        <v>15</v>
      </c>
      <c r="D272" s="177">
        <f t="shared" ref="D272:D290" si="14">B272*C272</f>
        <v>630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25</v>
      </c>
      <c r="B273" s="179">
        <f>'Données projet'!D246</f>
        <v>49</v>
      </c>
      <c r="C273" s="191">
        <v>15</v>
      </c>
      <c r="D273" s="177">
        <f t="shared" si="14"/>
        <v>735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30</v>
      </c>
      <c r="B274" s="179">
        <f>'Données projet'!D247</f>
        <v>49</v>
      </c>
      <c r="C274" s="191">
        <v>15</v>
      </c>
      <c r="D274" s="177">
        <f t="shared" si="14"/>
        <v>735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35</v>
      </c>
      <c r="B275" s="179">
        <f>'Données projet'!D248</f>
        <v>49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40</v>
      </c>
      <c r="B276" s="179">
        <f>'Données projet'!D249</f>
        <v>49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45</v>
      </c>
      <c r="B277" s="179">
        <f>'Données projet'!D250</f>
        <v>49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50</v>
      </c>
      <c r="B278" s="179">
        <f>'Données projet'!D251</f>
        <v>45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55</v>
      </c>
      <c r="B279" s="179">
        <f>'Données projet'!D252</f>
        <v>38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60</v>
      </c>
      <c r="B280" s="179">
        <f>'Données projet'!D253</f>
        <v>33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65</v>
      </c>
      <c r="B281" s="179">
        <f>'Données projet'!D254</f>
        <v>29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70</v>
      </c>
      <c r="B282" s="179">
        <f>'Données projet'!D255</f>
        <v>26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75</v>
      </c>
      <c r="B283" s="179">
        <f>'Données projet'!D256</f>
        <v>25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80</v>
      </c>
      <c r="B284" s="179">
        <f>'Données projet'!D257</f>
        <v>24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Pin noir d'Autriche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2351.4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15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20</v>
      </c>
      <c r="B303" s="179">
        <f>'Données projet'!D271</f>
        <v>23</v>
      </c>
      <c r="C303" s="189">
        <v>15</v>
      </c>
      <c r="D303" s="180">
        <f t="shared" ref="D303:D321" si="15">B303*C303</f>
        <v>345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25</v>
      </c>
      <c r="B304" s="179">
        <f>'Données projet'!D272</f>
        <v>42</v>
      </c>
      <c r="C304" s="189">
        <v>15</v>
      </c>
      <c r="D304" s="180">
        <f t="shared" si="15"/>
        <v>630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30</v>
      </c>
      <c r="B305" s="179">
        <f>'Données projet'!D273</f>
        <v>42</v>
      </c>
      <c r="C305" s="189">
        <v>15</v>
      </c>
      <c r="D305" s="180">
        <f t="shared" si="15"/>
        <v>630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35</v>
      </c>
      <c r="B306" s="179">
        <f>'Données projet'!D274</f>
        <v>42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40</v>
      </c>
      <c r="B307" s="179">
        <f>'Données projet'!D275</f>
        <v>42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45</v>
      </c>
      <c r="B308" s="179">
        <f>'Données projet'!D276</f>
        <v>42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50</v>
      </c>
      <c r="B309" s="179">
        <f>'Données projet'!D277</f>
        <v>40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55</v>
      </c>
      <c r="B310" s="179">
        <f>'Données projet'!D278</f>
        <v>34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60</v>
      </c>
      <c r="B311" s="179">
        <f>'Données projet'!D279</f>
        <v>30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65</v>
      </c>
      <c r="B312" s="179">
        <f>'Données projet'!D280</f>
        <v>26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70</v>
      </c>
      <c r="B313" s="179">
        <f>'Données projet'!D281</f>
        <v>24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75</v>
      </c>
      <c r="B314" s="179">
        <f>'Données projet'!D282</f>
        <v>22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80</v>
      </c>
      <c r="B315" s="179">
        <f>'Données projet'!D283</f>
        <v>22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2023-11-24T14:27:18Z</dcterms:modified>
</cp:coreProperties>
</file>