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Treecolore\5_Reboisement Treecolore Messagier_Belin-Béliet 5 (33)\"/>
    </mc:Choice>
  </mc:AlternateContent>
  <xr:revisionPtr revIDLastSave="0" documentId="13_ncr:1_{8032A5FB-BDDE-4FD1-A8CB-17DC44D88A2A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D155" i="2" s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D192" i="2" s="1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4" i="2" s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HJ199" i="2" s="1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HJ202" i="2" l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<sst xmlns="http://schemas.openxmlformats.org/spreadsheetml/2006/main" count="1172" uniqueCount="324">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</sst>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3.1408649956565462</c:v>
                </c:pt>
                <c:pt idx="2">
                  <c:v>3.8838385356164395</c:v>
                </c:pt>
                <c:pt idx="3">
                  <c:v>4.8032312014242899</c:v>
                </c:pt>
                <c:pt idx="4">
                  <c:v>5.9410831998119447</c:v>
                </c:pt>
                <c:pt idx="5">
                  <c:v>7.3494861115480736</c:v>
                </c:pt>
                <c:pt idx="6">
                  <c:v>9.0929934645062271</c:v>
                </c:pt>
                <c:pt idx="7">
                  <c:v>11.251611059322341</c:v>
                </c:pt>
                <c:pt idx="8">
                  <c:v>13.924506841487698</c:v>
                </c:pt>
                <c:pt idx="9">
                  <c:v>17.234613901172036</c:v>
                </c:pt>
                <c:pt idx="10">
                  <c:v>21.334342153197596</c:v>
                </c:pt>
                <c:pt idx="11">
                  <c:v>28.893879683475564</c:v>
                </c:pt>
                <c:pt idx="12">
                  <c:v>36.39775315386116</c:v>
                </c:pt>
                <c:pt idx="13">
                  <c:v>43.859183758260194</c:v>
                </c:pt>
                <c:pt idx="14">
                  <c:v>51.286460158640637</c:v>
                </c:pt>
                <c:pt idx="15">
                  <c:v>58.685250165633107</c:v>
                </c:pt>
                <c:pt idx="16">
                  <c:v>68.502512110895438</c:v>
                </c:pt>
                <c:pt idx="17">
                  <c:v>78.283534624460728</c:v>
                </c:pt>
                <c:pt idx="18">
                  <c:v>88.033497344162711</c:v>
                </c:pt>
                <c:pt idx="19">
                  <c:v>97.756333228523872</c:v>
                </c:pt>
                <c:pt idx="20">
                  <c:v>107.45512592722889</c:v>
                </c:pt>
                <c:pt idx="21">
                  <c:v>117.85810924705815</c:v>
                </c:pt>
                <c:pt idx="22">
                  <c:v>128.23867687130553</c:v>
                </c:pt>
                <c:pt idx="23">
                  <c:v>138.59890144666159</c:v>
                </c:pt>
                <c:pt idx="24">
                  <c:v>148.94051979130396</c:v>
                </c:pt>
                <c:pt idx="25">
                  <c:v>159.26500738041466</c:v>
                </c:pt>
                <c:pt idx="26">
                  <c:v>172.51182667934623</c:v>
                </c:pt>
                <c:pt idx="27">
                  <c:v>185.73472493973122</c:v>
                </c:pt>
                <c:pt idx="28">
                  <c:v>198.93564604934656</c:v>
                </c:pt>
                <c:pt idx="29">
                  <c:v>212.11625455186868</c:v>
                </c:pt>
                <c:pt idx="30">
                  <c:v>225.27799103388375</c:v>
                </c:pt>
                <c:pt idx="31">
                  <c:v>235.52122657493445</c:v>
                </c:pt>
                <c:pt idx="32">
                  <c:v>245.75430204633844</c:v>
                </c:pt>
                <c:pt idx="33">
                  <c:v>255.97770046831366</c:v>
                </c:pt>
                <c:pt idx="34">
                  <c:v>266.19186309588957</c:v>
                </c:pt>
                <c:pt idx="35">
                  <c:v>276.39719452905535</c:v>
                </c:pt>
                <c:pt idx="36">
                  <c:v>295.09028540186074</c:v>
                </c:pt>
                <c:pt idx="37">
                  <c:v>313.75696699420956</c:v>
                </c:pt>
                <c:pt idx="38">
                  <c:v>332.39903108691817</c:v>
                </c:pt>
                <c:pt idx="39">
                  <c:v>351.01805209431637</c:v>
                </c:pt>
                <c:pt idx="40">
                  <c:v>369.615423805104</c:v>
                </c:pt>
                <c:pt idx="41">
                  <c:v>383.64015256317612</c:v>
                </c:pt>
                <c:pt idx="42">
                  <c:v>397.65374066405184</c:v>
                </c:pt>
                <c:pt idx="43">
                  <c:v>411.65663598930604</c:v>
                </c:pt>
                <c:pt idx="44">
                  <c:v>425.64925346625068</c:v>
                </c:pt>
                <c:pt idx="45">
                  <c:v>439.6319785189778</c:v>
                </c:pt>
                <c:pt idx="46">
                  <c:v>455.25198641538145</c:v>
                </c:pt>
                <c:pt idx="47">
                  <c:v>470.8605459063308</c:v>
                </c:pt>
                <c:pt idx="48">
                  <c:v>486.45808980661423</c:v>
                </c:pt>
                <c:pt idx="49">
                  <c:v>502.04502092234219</c:v>
                </c:pt>
                <c:pt idx="50">
                  <c:v>517.62171501793716</c:v>
                </c:pt>
                <c:pt idx="51">
                  <c:v>534.91923076340959</c:v>
                </c:pt>
                <c:pt idx="52">
                  <c:v>552.20498915024882</c:v>
                </c:pt>
                <c:pt idx="53">
                  <c:v>569.47940981186912</c:v>
                </c:pt>
                <c:pt idx="54">
                  <c:v>586.74288486432795</c:v>
                </c:pt>
                <c:pt idx="55">
                  <c:v>603.99578148388412</c:v>
                </c:pt>
                <c:pt idx="56">
                  <c:v>623.05287937279206</c:v>
                </c:pt>
                <c:pt idx="57">
                  <c:v>642.09791086867006</c:v>
                </c:pt>
                <c:pt idx="58">
                  <c:v>661.13128393571913</c:v>
                </c:pt>
                <c:pt idx="59">
                  <c:v>680.15338115495069</c:v>
                </c:pt>
                <c:pt idx="60">
                  <c:v>699.16456198361254</c:v>
                </c:pt>
                <c:pt idx="61">
                  <c:v>699.16456198361254</c:v>
                </c:pt>
                <c:pt idx="62">
                  <c:v>699.16456198361254</c:v>
                </c:pt>
                <c:pt idx="63">
                  <c:v>699.16456198361254</c:v>
                </c:pt>
                <c:pt idx="64">
                  <c:v>699.16456198361254</c:v>
                </c:pt>
                <c:pt idx="65">
                  <c:v>699.16456198361254</c:v>
                </c:pt>
                <c:pt idx="66">
                  <c:v>699.16456198361254</c:v>
                </c:pt>
                <c:pt idx="67">
                  <c:v>699.16456198361254</c:v>
                </c:pt>
                <c:pt idx="68">
                  <c:v>699.16456198361254</c:v>
                </c:pt>
                <c:pt idx="69">
                  <c:v>699.16456198361254</c:v>
                </c:pt>
                <c:pt idx="70">
                  <c:v>699.16456198361254</c:v>
                </c:pt>
                <c:pt idx="71">
                  <c:v>699.16456198361254</c:v>
                </c:pt>
                <c:pt idx="72">
                  <c:v>699.16456198361254</c:v>
                </c:pt>
                <c:pt idx="73">
                  <c:v>699.16456198361254</c:v>
                </c:pt>
                <c:pt idx="74">
                  <c:v>699.16456198361254</c:v>
                </c:pt>
                <c:pt idx="75">
                  <c:v>699.16456198361254</c:v>
                </c:pt>
                <c:pt idx="76">
                  <c:v>699.16456198361254</c:v>
                </c:pt>
                <c:pt idx="77">
                  <c:v>699.16456198361254</c:v>
                </c:pt>
                <c:pt idx="78">
                  <c:v>699.16456198361254</c:v>
                </c:pt>
                <c:pt idx="79">
                  <c:v>699.16456198361254</c:v>
                </c:pt>
                <c:pt idx="80">
                  <c:v>699.16456198361254</c:v>
                </c:pt>
                <c:pt idx="81">
                  <c:v>699.16456198361254</c:v>
                </c:pt>
                <c:pt idx="82">
                  <c:v>699.16456198361254</c:v>
                </c:pt>
                <c:pt idx="83">
                  <c:v>699.16456198361254</c:v>
                </c:pt>
                <c:pt idx="84">
                  <c:v>699.16456198361254</c:v>
                </c:pt>
                <c:pt idx="85">
                  <c:v>699.16456198361254</c:v>
                </c:pt>
                <c:pt idx="86">
                  <c:v>699.16456198361254</c:v>
                </c:pt>
                <c:pt idx="87">
                  <c:v>699.16456198361254</c:v>
                </c:pt>
                <c:pt idx="88">
                  <c:v>699.16456198361254</c:v>
                </c:pt>
                <c:pt idx="89">
                  <c:v>699.16456198361254</c:v>
                </c:pt>
                <c:pt idx="90">
                  <c:v>699.16456198361254</c:v>
                </c:pt>
                <c:pt idx="91">
                  <c:v>699.16456198361254</c:v>
                </c:pt>
                <c:pt idx="92">
                  <c:v>699.16456198361254</c:v>
                </c:pt>
                <c:pt idx="93">
                  <c:v>699.16456198361254</c:v>
                </c:pt>
                <c:pt idx="94">
                  <c:v>699.16456198361254</c:v>
                </c:pt>
                <c:pt idx="95">
                  <c:v>699.16456198361254</c:v>
                </c:pt>
                <c:pt idx="96">
                  <c:v>699.16456198361254</c:v>
                </c:pt>
                <c:pt idx="97">
                  <c:v>699.16456198361254</c:v>
                </c:pt>
                <c:pt idx="98">
                  <c:v>699.16456198361254</c:v>
                </c:pt>
                <c:pt idx="99">
                  <c:v>699.16456198361254</c:v>
                </c:pt>
                <c:pt idx="100">
                  <c:v>699.16456198361254</c:v>
                </c:pt>
                <c:pt idx="101">
                  <c:v>699.16456198361254</c:v>
                </c:pt>
                <c:pt idx="102">
                  <c:v>699.16456198361254</c:v>
                </c:pt>
                <c:pt idx="103">
                  <c:v>699.16456198361254</c:v>
                </c:pt>
                <c:pt idx="104">
                  <c:v>699.16456198361254</c:v>
                </c:pt>
                <c:pt idx="105">
                  <c:v>699.16456198361254</c:v>
                </c:pt>
                <c:pt idx="106">
                  <c:v>699.16456198361254</c:v>
                </c:pt>
                <c:pt idx="107">
                  <c:v>699.16456198361254</c:v>
                </c:pt>
                <c:pt idx="108">
                  <c:v>699.16456198361254</c:v>
                </c:pt>
                <c:pt idx="109">
                  <c:v>699.16456198361254</c:v>
                </c:pt>
                <c:pt idx="110">
                  <c:v>699.16456198361254</c:v>
                </c:pt>
                <c:pt idx="111">
                  <c:v>699.16456198361254</c:v>
                </c:pt>
                <c:pt idx="112">
                  <c:v>699.16456198361254</c:v>
                </c:pt>
                <c:pt idx="113">
                  <c:v>699.16456198361254</c:v>
                </c:pt>
                <c:pt idx="114">
                  <c:v>699.16456198361254</c:v>
                </c:pt>
                <c:pt idx="115">
                  <c:v>699.16456198361254</c:v>
                </c:pt>
                <c:pt idx="116">
                  <c:v>699.16456198361254</c:v>
                </c:pt>
                <c:pt idx="117">
                  <c:v>699.16456198361254</c:v>
                </c:pt>
                <c:pt idx="118">
                  <c:v>699.16456198361254</c:v>
                </c:pt>
                <c:pt idx="119">
                  <c:v>699.16456198361254</c:v>
                </c:pt>
                <c:pt idx="120">
                  <c:v>699.16456198361254</c:v>
                </c:pt>
                <c:pt idx="121">
                  <c:v>699.16456198361254</c:v>
                </c:pt>
                <c:pt idx="122">
                  <c:v>699.16456198361254</c:v>
                </c:pt>
                <c:pt idx="123">
                  <c:v>699.16456198361254</c:v>
                </c:pt>
                <c:pt idx="124">
                  <c:v>699.16456198361254</c:v>
                </c:pt>
                <c:pt idx="125">
                  <c:v>699.16456198361254</c:v>
                </c:pt>
                <c:pt idx="126">
                  <c:v>699.16456198361254</c:v>
                </c:pt>
                <c:pt idx="127">
                  <c:v>699.16456198361254</c:v>
                </c:pt>
                <c:pt idx="128">
                  <c:v>699.16456198361254</c:v>
                </c:pt>
                <c:pt idx="129">
                  <c:v>699.16456198361254</c:v>
                </c:pt>
                <c:pt idx="130">
                  <c:v>699.16456198361254</c:v>
                </c:pt>
                <c:pt idx="131">
                  <c:v>699.16456198361254</c:v>
                </c:pt>
                <c:pt idx="132">
                  <c:v>699.16456198361254</c:v>
                </c:pt>
                <c:pt idx="133">
                  <c:v>699.16456198361254</c:v>
                </c:pt>
                <c:pt idx="134">
                  <c:v>699.16456198361254</c:v>
                </c:pt>
                <c:pt idx="135">
                  <c:v>699.16456198361254</c:v>
                </c:pt>
                <c:pt idx="136">
                  <c:v>699.16456198361254</c:v>
                </c:pt>
                <c:pt idx="137">
                  <c:v>699.16456198361254</c:v>
                </c:pt>
                <c:pt idx="138">
                  <c:v>699.16456198361254</c:v>
                </c:pt>
                <c:pt idx="139">
                  <c:v>699.16456198361254</c:v>
                </c:pt>
                <c:pt idx="140">
                  <c:v>699.16456198361254</c:v>
                </c:pt>
                <c:pt idx="141">
                  <c:v>699.16456198361254</c:v>
                </c:pt>
                <c:pt idx="142">
                  <c:v>699.16456198361254</c:v>
                </c:pt>
                <c:pt idx="143">
                  <c:v>699.16456198361254</c:v>
                </c:pt>
                <c:pt idx="144">
                  <c:v>699.16456198361254</c:v>
                </c:pt>
                <c:pt idx="145">
                  <c:v>699.16456198361254</c:v>
                </c:pt>
                <c:pt idx="146">
                  <c:v>699.16456198361254</c:v>
                </c:pt>
                <c:pt idx="147">
                  <c:v>699.16456198361254</c:v>
                </c:pt>
                <c:pt idx="148">
                  <c:v>699.16456198361254</c:v>
                </c:pt>
                <c:pt idx="149">
                  <c:v>699.16456198361254</c:v>
                </c:pt>
                <c:pt idx="150">
                  <c:v>699.16456198361254</c:v>
                </c:pt>
                <c:pt idx="151">
                  <c:v>699.16456198361254</c:v>
                </c:pt>
                <c:pt idx="152">
                  <c:v>699.16456198361254</c:v>
                </c:pt>
                <c:pt idx="153">
                  <c:v>699.16456198361254</c:v>
                </c:pt>
                <c:pt idx="154">
                  <c:v>699.16456198361254</c:v>
                </c:pt>
                <c:pt idx="155">
                  <c:v>699.16456198361254</c:v>
                </c:pt>
                <c:pt idx="156">
                  <c:v>699.16456198361254</c:v>
                </c:pt>
                <c:pt idx="157">
                  <c:v>699.16456198361254</c:v>
                </c:pt>
                <c:pt idx="158">
                  <c:v>699.16456198361254</c:v>
                </c:pt>
                <c:pt idx="159">
                  <c:v>699.16456198361254</c:v>
                </c:pt>
                <c:pt idx="160">
                  <c:v>699.16456198361254</c:v>
                </c:pt>
                <c:pt idx="161">
                  <c:v>699.16456198361254</c:v>
                </c:pt>
                <c:pt idx="162">
                  <c:v>699.16456198361254</c:v>
                </c:pt>
                <c:pt idx="163">
                  <c:v>699.16456198361254</c:v>
                </c:pt>
                <c:pt idx="164">
                  <c:v>699.16456198361254</c:v>
                </c:pt>
                <c:pt idx="165">
                  <c:v>699.16456198361254</c:v>
                </c:pt>
                <c:pt idx="166">
                  <c:v>699.16456198361254</c:v>
                </c:pt>
                <c:pt idx="167">
                  <c:v>699.16456198361254</c:v>
                </c:pt>
                <c:pt idx="168">
                  <c:v>699.16456198361254</c:v>
                </c:pt>
                <c:pt idx="169">
                  <c:v>699.16456198361254</c:v>
                </c:pt>
                <c:pt idx="170">
                  <c:v>699.16456198361254</c:v>
                </c:pt>
                <c:pt idx="171">
                  <c:v>699.16456198361254</c:v>
                </c:pt>
                <c:pt idx="172">
                  <c:v>699.16456198361254</c:v>
                </c:pt>
                <c:pt idx="173">
                  <c:v>699.16456198361254</c:v>
                </c:pt>
                <c:pt idx="174">
                  <c:v>699.16456198361254</c:v>
                </c:pt>
                <c:pt idx="175">
                  <c:v>699.16456198361254</c:v>
                </c:pt>
                <c:pt idx="176">
                  <c:v>699.16456198361254</c:v>
                </c:pt>
                <c:pt idx="177">
                  <c:v>699.16456198361254</c:v>
                </c:pt>
                <c:pt idx="178">
                  <c:v>699.16456198361254</c:v>
                </c:pt>
                <c:pt idx="179">
                  <c:v>699.16456198361254</c:v>
                </c:pt>
                <c:pt idx="180">
                  <c:v>699.16456198361254</c:v>
                </c:pt>
                <c:pt idx="181">
                  <c:v>699.16456198361254</c:v>
                </c:pt>
                <c:pt idx="182">
                  <c:v>699.16456198361254</c:v>
                </c:pt>
                <c:pt idx="183">
                  <c:v>699.16456198361254</c:v>
                </c:pt>
                <c:pt idx="184">
                  <c:v>699.16456198361254</c:v>
                </c:pt>
                <c:pt idx="185">
                  <c:v>699.16456198361254</c:v>
                </c:pt>
                <c:pt idx="186">
                  <c:v>699.16456198361254</c:v>
                </c:pt>
                <c:pt idx="187">
                  <c:v>699.16456198361254</c:v>
                </c:pt>
                <c:pt idx="188">
                  <c:v>699.16456198361254</c:v>
                </c:pt>
                <c:pt idx="189">
                  <c:v>699.16456198361254</c:v>
                </c:pt>
                <c:pt idx="190">
                  <c:v>699.16456198361254</c:v>
                </c:pt>
                <c:pt idx="191">
                  <c:v>699.16456198361254</c:v>
                </c:pt>
                <c:pt idx="192">
                  <c:v>699.16456198361254</c:v>
                </c:pt>
                <c:pt idx="193">
                  <c:v>699.16456198361254</c:v>
                </c:pt>
                <c:pt idx="194">
                  <c:v>699.16456198361254</c:v>
                </c:pt>
                <c:pt idx="195">
                  <c:v>699.16456198361254</c:v>
                </c:pt>
                <c:pt idx="196">
                  <c:v>699.16456198361254</c:v>
                </c:pt>
                <c:pt idx="197">
                  <c:v>699.16456198361254</c:v>
                </c:pt>
                <c:pt idx="198">
                  <c:v>699.16456198361254</c:v>
                </c:pt>
                <c:pt idx="199">
                  <c:v>699.16456198361254</c:v>
                </c:pt>
                <c:pt idx="200">
                  <c:v>699.16456198361254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5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H22" sqref="H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74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0.95945945945945943</v>
      </c>
      <c r="D9" s="33">
        <f t="shared" ref="D9:D18" si="0">C9*$C$5</f>
        <v>71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10</v>
      </c>
      <c r="C10" s="264">
        <v>2.0270270270270251E-2</v>
      </c>
      <c r="D10" s="33">
        <f t="shared" si="0"/>
        <v>1.4999999999999984</v>
      </c>
      <c r="E10" s="265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15</v>
      </c>
      <c r="C11" s="264">
        <v>2.0270270270270251E-2</v>
      </c>
      <c r="D11" s="33">
        <f t="shared" si="0"/>
        <v>1.4999999999999984</v>
      </c>
      <c r="E11" s="265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74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60"/>
      <c r="D62" s="60"/>
      <c r="E62" s="51"/>
      <c r="F62" s="51"/>
      <c r="G62" s="51"/>
      <c r="H62" s="51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60"/>
      <c r="D63" s="60"/>
      <c r="E63" s="51"/>
      <c r="F63" s="51"/>
      <c r="G63" s="51"/>
      <c r="H63" s="51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60"/>
      <c r="D64" s="60"/>
      <c r="E64" s="51"/>
      <c r="F64" s="51"/>
      <c r="G64" s="51"/>
      <c r="H64" s="51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60"/>
      <c r="D65" s="60"/>
      <c r="E65" s="51"/>
      <c r="F65" s="51"/>
      <c r="G65" s="51"/>
      <c r="H65" s="51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60"/>
      <c r="D66" s="60"/>
      <c r="E66" s="51"/>
      <c r="F66" s="51"/>
      <c r="G66" s="51"/>
      <c r="H66" s="51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60"/>
      <c r="D67" s="60"/>
      <c r="E67" s="51"/>
      <c r="F67" s="51"/>
      <c r="G67" s="51"/>
      <c r="H67" s="51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60"/>
      <c r="D68" s="60"/>
      <c r="E68" s="51"/>
      <c r="F68" s="51"/>
      <c r="G68" s="51"/>
      <c r="H68" s="51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60"/>
      <c r="D69" s="60"/>
      <c r="E69" s="51"/>
      <c r="F69" s="51"/>
      <c r="G69" s="51"/>
      <c r="H69" s="51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60"/>
      <c r="D70" s="60"/>
      <c r="E70" s="51"/>
      <c r="F70" s="51"/>
      <c r="G70" s="51"/>
      <c r="H70" s="51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60"/>
      <c r="D71" s="60"/>
      <c r="E71" s="51"/>
      <c r="F71" s="51"/>
      <c r="G71" s="51"/>
      <c r="H71" s="51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60"/>
      <c r="D72" s="60"/>
      <c r="E72" s="51"/>
      <c r="F72" s="51"/>
      <c r="G72" s="51"/>
      <c r="H72" s="51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60"/>
      <c r="C73" s="60"/>
      <c r="D73" s="6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60"/>
      <c r="C74" s="60"/>
      <c r="D74" s="6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60"/>
      <c r="C75" s="60"/>
      <c r="D75" s="6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60"/>
      <c r="D76" s="6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60"/>
      <c r="D77" s="6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60"/>
      <c r="D78" s="6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60"/>
      <c r="D79" s="6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60"/>
      <c r="D80" s="6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60"/>
      <c r="D81" s="6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tauzin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9.0432000000000006</v>
      </c>
      <c r="C88" s="261"/>
      <c r="D88" s="261"/>
      <c r="E88" s="260"/>
      <c r="F88" s="260"/>
      <c r="G88" s="260"/>
      <c r="H88" s="260"/>
      <c r="I88" s="53">
        <f>IFERROR(B88/A88,"")</f>
        <v>0.90432000000000001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25.645950000000006</v>
      </c>
      <c r="C89" s="261"/>
      <c r="D89" s="261"/>
      <c r="E89" s="260"/>
      <c r="F89" s="260"/>
      <c r="G89" s="260"/>
      <c r="H89" s="260"/>
      <c r="I89" s="53">
        <f t="shared" ref="I89:I107" si="3">IF(A89&lt;&gt;0,(B89-(B88-D88))/(A89-A88),"")</f>
        <v>3.3205500000000017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47.759399999999999</v>
      </c>
      <c r="C90" s="261"/>
      <c r="D90" s="261"/>
      <c r="E90" s="260"/>
      <c r="F90" s="260"/>
      <c r="G90" s="260"/>
      <c r="H90" s="260"/>
      <c r="I90" s="53">
        <f t="shared" si="3"/>
        <v>4.4226899999999985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71.533124999999984</v>
      </c>
      <c r="C91" s="261"/>
      <c r="D91" s="261"/>
      <c r="E91" s="260"/>
      <c r="F91" s="260"/>
      <c r="G91" s="260"/>
      <c r="H91" s="260"/>
      <c r="I91" s="53">
        <f t="shared" si="3"/>
        <v>4.7547449999999971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102.08925000000002</v>
      </c>
      <c r="C92" s="261"/>
      <c r="D92" s="261"/>
      <c r="E92" s="260"/>
      <c r="F92" s="260"/>
      <c r="G92" s="260"/>
      <c r="H92" s="260"/>
      <c r="I92" s="53">
        <f t="shared" si="3"/>
        <v>6.1112250000000072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125.89830000000001</v>
      </c>
      <c r="C93" s="261"/>
      <c r="D93" s="261"/>
      <c r="E93" s="260"/>
      <c r="F93" s="260"/>
      <c r="G93" s="260"/>
      <c r="H93" s="260"/>
      <c r="I93" s="53">
        <f t="shared" si="3"/>
        <v>4.761809999999997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169.56</v>
      </c>
      <c r="C94" s="261"/>
      <c r="D94" s="261"/>
      <c r="E94" s="260"/>
      <c r="F94" s="260"/>
      <c r="G94" s="260"/>
      <c r="H94" s="260"/>
      <c r="I94" s="53">
        <f t="shared" si="3"/>
        <v>8.7323399999999989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202.51822499999997</v>
      </c>
      <c r="C95" s="261"/>
      <c r="D95" s="261"/>
      <c r="E95" s="260"/>
      <c r="F95" s="260"/>
      <c r="G95" s="260"/>
      <c r="H95" s="260"/>
      <c r="I95" s="53">
        <f t="shared" si="3"/>
        <v>6.5916449999999944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239.36220000000003</v>
      </c>
      <c r="C96" s="261"/>
      <c r="D96" s="261"/>
      <c r="E96" s="260"/>
      <c r="F96" s="260"/>
      <c r="G96" s="260"/>
      <c r="H96" s="260"/>
      <c r="I96" s="53">
        <f t="shared" si="3"/>
        <v>7.3687950000000111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280.30387500000006</v>
      </c>
      <c r="C97" s="261"/>
      <c r="D97" s="261"/>
      <c r="E97" s="260"/>
      <c r="F97" s="260"/>
      <c r="G97" s="260"/>
      <c r="H97" s="260"/>
      <c r="I97" s="53">
        <f t="shared" si="3"/>
        <v>8.1883350000000057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325.55520000000001</v>
      </c>
      <c r="C98" s="261"/>
      <c r="D98" s="261"/>
      <c r="E98" s="260"/>
      <c r="F98" s="260"/>
      <c r="G98" s="260"/>
      <c r="H98" s="260"/>
      <c r="I98" s="53">
        <f t="shared" si="3"/>
        <v>9.0502649999999907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6" zoomScaleNormal="86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tauzin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221.46841827695107</v>
      </c>
      <c r="BJ3" s="59">
        <f>IF('Données projet'!E11&gt;30,$BH$33-$H$33,LOOKUP('Données projet'!$E$11,$A$3:$A$203,BH3:BH203)-LOOKUP('Données projet'!$E$11,$A$3:$A$203,$H$3:$H$203))</f>
        <v>183.74298297204564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0.90432000000000001</v>
      </c>
      <c r="BD4" s="12">
        <f>IF('Données projet'!$A$88&gt;35,BD3+BC4-BL3,IF(A4&lt;'Données projet'!$A$88,$BA$205^A4,IF(A4='Données projet'!$A$88,'Données projet'!$B$88,BD3+BC4-BL3)))</f>
        <v>1.2463276028054662</v>
      </c>
      <c r="BE4" s="13">
        <f>BD4*VLOOKUP('Données projet'!$B$11,Paramètres!$A$1:$I$89,3,0)*VLOOKUP('Données projet'!$B$11,Paramètres!$A$1:$I$89,5,0)</f>
        <v>1.2443334786409774</v>
      </c>
      <c r="BF4" s="13">
        <f>EXP(-1.0587+0.8836*LN(BE4)+0.284)</f>
        <v>0.55903398298000617</v>
      </c>
      <c r="BG4" s="20">
        <f t="shared" ref="BG4:BG67" si="7">(BE4+BF4)*0.475*44/12</f>
        <v>3.1408649956565462</v>
      </c>
      <c r="BH4" s="59">
        <f t="shared" ref="BH4:BH67" si="8">BG4+(AY4+AZ4)*44/12</f>
        <v>296.47419832898987</v>
      </c>
      <c r="BI4" s="59">
        <f ca="1">AVERAGE(OFFSET($BH$3,0,0,'Données projet'!$E$11+1,1))-AVERAGE(OFFSET($H$3,0,0,'Données projet'!$E$11+1,1))</f>
        <v>221.46841827695107</v>
      </c>
      <c r="BJ4" s="59">
        <f>$BJ$3</f>
        <v>183.74298297204564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0.90432000000000001</v>
      </c>
      <c r="BD5" s="12">
        <f>IF('Données projet'!$A$88&gt;35,BD4+BC5-BL4,IF(A5&lt;'Données projet'!$A$88,$BA$205^A5,IF(A5='Données projet'!$A$88,'Données projet'!$B$88,BD4+BC5-BL4)))</f>
        <v>1.5533324935148198</v>
      </c>
      <c r="BE5" s="13">
        <f>BD5*VLOOKUP('Données projet'!$B$11,Paramètres!$A$1:$I$89,3,0)*VLOOKUP('Données projet'!$B$11,Paramètres!$A$1:$I$89,5,0)</f>
        <v>1.5508471615251962</v>
      </c>
      <c r="BF5" s="13">
        <f t="shared" ref="BF5:BF68" si="37">EXP(-1.0587+0.8836*LN(BE5)+0.284)</f>
        <v>0.67910797854165972</v>
      </c>
      <c r="BG5" s="20">
        <f t="shared" si="7"/>
        <v>3.8838385356164395</v>
      </c>
      <c r="BH5" s="59">
        <f t="shared" si="8"/>
        <v>297.21717186894978</v>
      </c>
      <c r="BI5" s="59">
        <f ca="1">AVERAGE(OFFSET($BH$3,0,0,'Données projet'!$E$11+1,1))-AVERAGE(OFFSET($H$3,0,0,'Données projet'!$E$11+1,1))</f>
        <v>221.46841827695107</v>
      </c>
      <c r="BJ5" s="59">
        <f t="shared" ref="BJ5:BJ68" si="38">$BJ$3</f>
        <v>183.74298297204564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0.90432000000000001</v>
      </c>
      <c r="BD6" s="12">
        <f>IF('Données projet'!$A$88&gt;35,BD5+BC6-BL5,IF(A6&lt;'Données projet'!$A$88,$BA$205^A6,IF(A6='Données projet'!$A$88,'Données projet'!$B$88,BD5+BC6-BL5)))</f>
        <v>1.9359611630021627</v>
      </c>
      <c r="BE6" s="13">
        <f>BD6*VLOOKUP('Données projet'!$B$11,Paramètres!$A$1:$I$89,3,0)*VLOOKUP('Données projet'!$B$11,Paramètres!$A$1:$I$89,5,0)</f>
        <v>1.9328636251413593</v>
      </c>
      <c r="BF6" s="13">
        <f t="shared" si="37"/>
        <v>0.82497247137019536</v>
      </c>
      <c r="BG6" s="20">
        <f t="shared" si="7"/>
        <v>4.8032312014242899</v>
      </c>
      <c r="BH6" s="59">
        <f t="shared" si="8"/>
        <v>298.13656453475761</v>
      </c>
      <c r="BI6" s="59">
        <f ca="1">AVERAGE(OFFSET($BH$3,0,0,'Données projet'!$E$11+1,1))-AVERAGE(OFFSET($H$3,0,0,'Données projet'!$E$11+1,1))</f>
        <v>221.46841827695107</v>
      </c>
      <c r="BJ6" s="59">
        <f t="shared" si="38"/>
        <v>183.74298297204564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0.90432000000000001</v>
      </c>
      <c r="BD7" s="12">
        <f>IF('Données projet'!$A$88&gt;35,BD6+BC7-BL6,IF(A7&lt;'Données projet'!$A$88,$BA$205^A7,IF(A7='Données projet'!$A$88,'Données projet'!$B$88,BD6+BC7-BL6)))</f>
        <v>2.412841835408968</v>
      </c>
      <c r="BE7" s="13">
        <f>BD7*VLOOKUP('Données projet'!$B$11,Paramètres!$A$1:$I$89,3,0)*VLOOKUP('Données projet'!$B$11,Paramètres!$A$1:$I$89,5,0)</f>
        <v>2.4089812884723139</v>
      </c>
      <c r="BF7" s="13">
        <f t="shared" si="37"/>
        <v>1.0021669602235395</v>
      </c>
      <c r="BG7" s="20">
        <f t="shared" si="7"/>
        <v>5.9410831998119447</v>
      </c>
      <c r="BH7" s="59">
        <f t="shared" si="8"/>
        <v>299.27441653314526</v>
      </c>
      <c r="BI7" s="59">
        <f ca="1">AVERAGE(OFFSET($BH$3,0,0,'Données projet'!$E$11+1,1))-AVERAGE(OFFSET($H$3,0,0,'Données projet'!$E$11+1,1))</f>
        <v>221.46841827695107</v>
      </c>
      <c r="BJ7" s="59">
        <f t="shared" si="38"/>
        <v>183.74298297204564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0.90432000000000001</v>
      </c>
      <c r="BD8" s="12">
        <f>IF('Données projet'!$A$88&gt;35,BD7+BC8-BL7,IF(A8&lt;'Données projet'!$A$88,$BA$205^A8,IF(A8='Données projet'!$A$88,'Données projet'!$B$88,BD7+BC8-BL7)))</f>
        <v>3.0071913806740005</v>
      </c>
      <c r="BE8" s="13">
        <f>BD8*VLOOKUP('Données projet'!$B$11,Paramètres!$A$1:$I$89,3,0)*VLOOKUP('Données projet'!$B$11,Paramètres!$A$1:$I$89,5,0)</f>
        <v>3.0023798744649226</v>
      </c>
      <c r="BF8" s="13">
        <f t="shared" si="37"/>
        <v>1.2174207637444985</v>
      </c>
      <c r="BG8" s="20">
        <f t="shared" si="7"/>
        <v>7.3494861115480736</v>
      </c>
      <c r="BH8" s="59">
        <f t="shared" si="8"/>
        <v>300.68281944488137</v>
      </c>
      <c r="BI8" s="59">
        <f ca="1">AVERAGE(OFFSET($BH$3,0,0,'Données projet'!$E$11+1,1))-AVERAGE(OFFSET($H$3,0,0,'Données projet'!$E$11+1,1))</f>
        <v>221.46841827695107</v>
      </c>
      <c r="BJ8" s="59">
        <f t="shared" si="38"/>
        <v>183.74298297204564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0.90432000000000001</v>
      </c>
      <c r="BD9" s="12">
        <f>IF('Données projet'!$A$88&gt;35,BD8+BC9-BL8,IF(A9&lt;'Données projet'!$A$88,$BA$205^A9,IF(A9='Données projet'!$A$88,'Données projet'!$B$88,BD8+BC9-BL8)))</f>
        <v>3.747945624652687</v>
      </c>
      <c r="BE9" s="13">
        <f>BD9*VLOOKUP('Données projet'!$B$11,Paramètres!$A$1:$I$89,3,0)*VLOOKUP('Données projet'!$B$11,Paramètres!$A$1:$I$89,5,0)</f>
        <v>3.7419489116532429</v>
      </c>
      <c r="BF9" s="13">
        <f t="shared" si="37"/>
        <v>1.4789085799292794</v>
      </c>
      <c r="BG9" s="20">
        <f t="shared" si="7"/>
        <v>9.0929934645062271</v>
      </c>
      <c r="BH9" s="59">
        <f t="shared" si="8"/>
        <v>302.42632679783952</v>
      </c>
      <c r="BI9" s="59">
        <f ca="1">AVERAGE(OFFSET($BH$3,0,0,'Données projet'!$E$11+1,1))-AVERAGE(OFFSET($H$3,0,0,'Données projet'!$E$11+1,1))</f>
        <v>221.46841827695107</v>
      </c>
      <c r="BJ9" s="59">
        <f t="shared" si="38"/>
        <v>183.74298297204564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0.90432000000000001</v>
      </c>
      <c r="BD10" s="12">
        <f>IF('Données projet'!$A$88&gt;35,BD9+BC10-BL9,IF(A10&lt;'Données projet'!$A$88,$BA$205^A10,IF(A10='Données projet'!$A$88,'Données projet'!$B$88,BD9+BC10-BL9)))</f>
        <v>4.6711680858186186</v>
      </c>
      <c r="BE10" s="13">
        <f>BD10*VLOOKUP('Données projet'!$B$11,Paramètres!$A$1:$I$89,3,0)*VLOOKUP('Données projet'!$B$11,Paramètres!$A$1:$I$89,5,0)</f>
        <v>4.6636942168813089</v>
      </c>
      <c r="BF10" s="13">
        <f t="shared" si="37"/>
        <v>1.7965609367965911</v>
      </c>
      <c r="BG10" s="20">
        <f t="shared" si="7"/>
        <v>11.251611059322341</v>
      </c>
      <c r="BH10" s="59">
        <f t="shared" si="8"/>
        <v>304.58494439265564</v>
      </c>
      <c r="BI10" s="59">
        <f ca="1">AVERAGE(OFFSET($BH$3,0,0,'Données projet'!$E$11+1,1))-AVERAGE(OFFSET($H$3,0,0,'Données projet'!$E$11+1,1))</f>
        <v>221.46841827695107</v>
      </c>
      <c r="BJ10" s="59">
        <f t="shared" si="38"/>
        <v>183.74298297204564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0.90432000000000001</v>
      </c>
      <c r="BD11" s="12">
        <f>IF('Données projet'!$A$88&gt;35,BD10+BC11-BL10,IF(A11&lt;'Données projet'!$A$88,$BA$205^A11,IF(A11='Données projet'!$A$88,'Données projet'!$B$88,BD10+BC11-BL10)))</f>
        <v>5.8218057226997173</v>
      </c>
      <c r="BE11" s="13">
        <f>BD11*VLOOKUP('Données projet'!$B$11,Paramètres!$A$1:$I$89,3,0)*VLOOKUP('Données projet'!$B$11,Paramètres!$A$1:$I$89,5,0)</f>
        <v>5.8124908335433982</v>
      </c>
      <c r="BF11" s="13">
        <f t="shared" si="37"/>
        <v>2.1824413242485816</v>
      </c>
      <c r="BG11" s="20">
        <f t="shared" si="7"/>
        <v>13.924506841487698</v>
      </c>
      <c r="BH11" s="59">
        <f t="shared" si="8"/>
        <v>307.25784017482101</v>
      </c>
      <c r="BI11" s="59">
        <f ca="1">AVERAGE(OFFSET($BH$3,0,0,'Données projet'!$E$11+1,1))-AVERAGE(OFFSET($H$3,0,0,'Données projet'!$E$11+1,1))</f>
        <v>221.46841827695107</v>
      </c>
      <c r="BJ11" s="59">
        <f t="shared" si="38"/>
        <v>183.74298297204564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0.90432000000000001</v>
      </c>
      <c r="BD12" s="12">
        <f>IF('Données projet'!$A$88&gt;35,BD11+BC12-BL11,IF(A12&lt;'Données projet'!$A$88,$BA$205^A12,IF(A12='Données projet'!$A$88,'Données projet'!$B$88,BD11+BC12-BL11)))</f>
        <v>7.2558771703714831</v>
      </c>
      <c r="BE12" s="13">
        <f>BD12*VLOOKUP('Données projet'!$B$11,Paramètres!$A$1:$I$89,3,0)*VLOOKUP('Données projet'!$B$11,Paramètres!$A$1:$I$89,5,0)</f>
        <v>7.2442677668988891</v>
      </c>
      <c r="BF12" s="13">
        <f t="shared" si="37"/>
        <v>2.6512043294678302</v>
      </c>
      <c r="BG12" s="20">
        <f t="shared" si="7"/>
        <v>17.234613901172036</v>
      </c>
      <c r="BH12" s="59">
        <f t="shared" si="8"/>
        <v>310.56794723450537</v>
      </c>
      <c r="BI12" s="59">
        <f ca="1">AVERAGE(OFFSET($BH$3,0,0,'Données projet'!$E$11+1,1))-AVERAGE(OFFSET($H$3,0,0,'Données projet'!$E$11+1,1))</f>
        <v>221.46841827695107</v>
      </c>
      <c r="BJ12" s="59">
        <f t="shared" si="38"/>
        <v>183.74298297204564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9.0432000000000006</v>
      </c>
      <c r="BB13" s="12">
        <f>VLOOKUP(A13,'Données projet'!$A$87:$I$107,9,0)</f>
        <v>0.90432000000000001</v>
      </c>
      <c r="BC13" s="12">
        <f t="array" ref="BC13">INDEX(BB:BB,MIN(IF(ISNUMBER(BB13:BB209),ROW(BB13:BB209),"")))</f>
        <v>0.90432000000000001</v>
      </c>
      <c r="BD13" s="12">
        <f>IF('Données projet'!$A$88&gt;35,BD12+BC13-BL12,IF(A13&lt;'Données projet'!$A$88,$BA$205^A13,IF(A13='Données projet'!$A$88,'Données projet'!$B$88,BD12+BC13-BL12)))</f>
        <v>9.0432000000000006</v>
      </c>
      <c r="BE13" s="13">
        <f>BD13*VLOOKUP('Données projet'!$B$11,Paramètres!$A$1:$I$89,3,0)*VLOOKUP('Données projet'!$B$11,Paramètres!$A$1:$I$89,5,0)</f>
        <v>9.0287308800000012</v>
      </c>
      <c r="BF13" s="13">
        <f t="shared" si="37"/>
        <v>3.2206521744675181</v>
      </c>
      <c r="BG13" s="20">
        <f t="shared" si="7"/>
        <v>21.334342153197596</v>
      </c>
      <c r="BH13" s="59">
        <f t="shared" si="8"/>
        <v>314.66767548653092</v>
      </c>
      <c r="BI13" s="59">
        <f ca="1">AVERAGE(OFFSET($BH$3,0,0,'Données projet'!$E$11+1,1))-AVERAGE(OFFSET($H$3,0,0,'Données projet'!$E$11+1,1))</f>
        <v>221.46841827695107</v>
      </c>
      <c r="BJ13" s="59">
        <f t="shared" si="38"/>
        <v>183.74298297204564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3.3205500000000017</v>
      </c>
      <c r="BD14" s="12">
        <f>IF('Données projet'!$A$88&gt;35,BD13+BC14-BL13,IF(A14&lt;'Données projet'!$A$88,$BA$205^A14,IF(A14='Données projet'!$A$88,'Données projet'!$B$88,BD13+BC14-BL13)))</f>
        <v>12.363750000000003</v>
      </c>
      <c r="BE14" s="13">
        <f>BD14*VLOOKUP('Données projet'!$B$11,Paramètres!$A$1:$I$89,3,0)*VLOOKUP('Données projet'!$B$11,Paramètres!$A$1:$I$89,5,0)</f>
        <v>12.343968000000004</v>
      </c>
      <c r="BF14" s="13">
        <f t="shared" si="37"/>
        <v>4.2458193780720901</v>
      </c>
      <c r="BG14" s="20">
        <f t="shared" si="7"/>
        <v>28.893879683475564</v>
      </c>
      <c r="BH14" s="59">
        <f t="shared" si="8"/>
        <v>322.22721301680889</v>
      </c>
      <c r="BI14" s="59">
        <f ca="1">AVERAGE(OFFSET($BH$3,0,0,'Données projet'!$E$11+1,1))-AVERAGE(OFFSET($H$3,0,0,'Données projet'!$E$11+1,1))</f>
        <v>221.46841827695107</v>
      </c>
      <c r="BJ14" s="59">
        <f t="shared" si="38"/>
        <v>183.74298297204564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3.3205500000000017</v>
      </c>
      <c r="BD15" s="12">
        <f>IF('Données projet'!$A$88&gt;35,BD14+BC15-BL14,IF(A15&lt;'Données projet'!$A$88,$BA$205^A15,IF(A15='Données projet'!$A$88,'Données projet'!$B$88,BD14+BC15-BL14)))</f>
        <v>15.684300000000004</v>
      </c>
      <c r="BE15" s="13">
        <f>BD15*VLOOKUP('Données projet'!$B$11,Paramètres!$A$1:$I$89,3,0)*VLOOKUP('Données projet'!$B$11,Paramètres!$A$1:$I$89,5,0)</f>
        <v>15.659205120000005</v>
      </c>
      <c r="BF15" s="13">
        <f t="shared" si="37"/>
        <v>5.2390263559011405</v>
      </c>
      <c r="BG15" s="20">
        <f t="shared" si="7"/>
        <v>36.39775315386116</v>
      </c>
      <c r="BH15" s="59">
        <f t="shared" si="8"/>
        <v>329.73108648719449</v>
      </c>
      <c r="BI15" s="59">
        <f ca="1">AVERAGE(OFFSET($BH$3,0,0,'Données projet'!$E$11+1,1))-AVERAGE(OFFSET($H$3,0,0,'Données projet'!$E$11+1,1))</f>
        <v>221.46841827695107</v>
      </c>
      <c r="BJ15" s="59">
        <f t="shared" si="38"/>
        <v>183.74298297204564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3.3205500000000017</v>
      </c>
      <c r="BD16" s="12">
        <f>IF('Données projet'!$A$88&gt;35,BD15+BC16-BL15,IF(A16&lt;'Données projet'!$A$88,$BA$205^A16,IF(A16='Données projet'!$A$88,'Données projet'!$B$88,BD15+BC16-BL15)))</f>
        <v>19.004850000000005</v>
      </c>
      <c r="BE16" s="13">
        <f>BD16*VLOOKUP('Données projet'!$B$11,Paramètres!$A$1:$I$89,3,0)*VLOOKUP('Données projet'!$B$11,Paramètres!$A$1:$I$89,5,0)</f>
        <v>18.974442240000005</v>
      </c>
      <c r="BF16" s="13">
        <f t="shared" si="37"/>
        <v>6.2078642240728357</v>
      </c>
      <c r="BG16" s="20">
        <f t="shared" si="7"/>
        <v>43.859183758260194</v>
      </c>
      <c r="BH16" s="59">
        <f t="shared" si="8"/>
        <v>337.19251709159352</v>
      </c>
      <c r="BI16" s="59">
        <f ca="1">AVERAGE(OFFSET($BH$3,0,0,'Données projet'!$E$11+1,1))-AVERAGE(OFFSET($H$3,0,0,'Données projet'!$E$11+1,1))</f>
        <v>221.46841827695107</v>
      </c>
      <c r="BJ16" s="59">
        <f t="shared" si="38"/>
        <v>183.74298297204564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3.3205500000000017</v>
      </c>
      <c r="BD17" s="12">
        <f>IF('Données projet'!$A$88&gt;35,BD16+BC17-BL16,IF(A17&lt;'Données projet'!$A$88,$BA$205^A17,IF(A17='Données projet'!$A$88,'Données projet'!$B$88,BD16+BC17-BL16)))</f>
        <v>22.325400000000005</v>
      </c>
      <c r="BE17" s="13">
        <f>BD17*VLOOKUP('Données projet'!$B$11,Paramètres!$A$1:$I$89,3,0)*VLOOKUP('Données projet'!$B$11,Paramètres!$A$1:$I$89,5,0)</f>
        <v>22.289679360000008</v>
      </c>
      <c r="BF17" s="13">
        <f t="shared" si="37"/>
        <v>7.1570920229515576</v>
      </c>
      <c r="BG17" s="20">
        <f t="shared" si="7"/>
        <v>51.286460158640637</v>
      </c>
      <c r="BH17" s="59">
        <f t="shared" si="8"/>
        <v>344.61979349197395</v>
      </c>
      <c r="BI17" s="59">
        <f ca="1">AVERAGE(OFFSET($BH$3,0,0,'Données projet'!$E$11+1,1))-AVERAGE(OFFSET($H$3,0,0,'Données projet'!$E$11+1,1))</f>
        <v>221.46841827695107</v>
      </c>
      <c r="BJ17" s="59">
        <f t="shared" si="38"/>
        <v>183.74298297204564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25.645950000000006</v>
      </c>
      <c r="BB18" s="12">
        <f>VLOOKUP(A18,'Données projet'!$A$87:$I$107,9,0)</f>
        <v>3.3205500000000017</v>
      </c>
      <c r="BC18" s="12">
        <f t="array" ref="BC18">INDEX(BB:BB,MIN(IF(ISNUMBER(BB18:BB214),ROW(BB18:BB214),"")))</f>
        <v>3.3205500000000017</v>
      </c>
      <c r="BD18" s="12">
        <f>IF('Données projet'!$A$88&gt;35,BD17+BC18-BL17,IF(A18&lt;'Données projet'!$A$88,$BA$205^A18,IF(A18='Données projet'!$A$88,'Données projet'!$B$88,BD17+BC18-BL17)))</f>
        <v>25.645950000000006</v>
      </c>
      <c r="BE18" s="13">
        <f>BD18*VLOOKUP('Données projet'!$B$11,Paramètres!$A$1:$I$89,3,0)*VLOOKUP('Données projet'!$B$11,Paramètres!$A$1:$I$89,5,0)</f>
        <v>25.604916480000007</v>
      </c>
      <c r="BF18" s="13">
        <f t="shared" si="37"/>
        <v>8.0899639978754632</v>
      </c>
      <c r="BG18" s="20">
        <f t="shared" si="7"/>
        <v>58.685250165633107</v>
      </c>
      <c r="BH18" s="59">
        <f t="shared" si="8"/>
        <v>352.01858349896645</v>
      </c>
      <c r="BI18" s="59">
        <f ca="1">AVERAGE(OFFSET($BH$3,0,0,'Données projet'!$E$11+1,1))-AVERAGE(OFFSET($H$3,0,0,'Données projet'!$E$11+1,1))</f>
        <v>221.46841827695107</v>
      </c>
      <c r="BJ18" s="59">
        <f t="shared" si="38"/>
        <v>183.74298297204564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4.4226899999999985</v>
      </c>
      <c r="BD19" s="12">
        <f>IF('Données projet'!$A$88&gt;35,BD18+BC19-BL18,IF(A19&lt;'Données projet'!$A$88,$BA$205^A19,IF(A19='Données projet'!$A$88,'Données projet'!$B$88,BD18+BC19-BL18)))</f>
        <v>30.068640000000006</v>
      </c>
      <c r="BE19" s="13">
        <f>BD19*VLOOKUP('Données projet'!$B$11,Paramètres!$A$1:$I$89,3,0)*VLOOKUP('Données projet'!$B$11,Paramètres!$A$1:$I$89,5,0)</f>
        <v>30.020530176000008</v>
      </c>
      <c r="BF19" s="13">
        <f t="shared" si="37"/>
        <v>9.31105572499259</v>
      </c>
      <c r="BG19" s="20">
        <f t="shared" si="7"/>
        <v>68.502512110895438</v>
      </c>
      <c r="BH19" s="59">
        <f t="shared" si="8"/>
        <v>361.83584544422877</v>
      </c>
      <c r="BI19" s="59">
        <f ca="1">AVERAGE(OFFSET($BH$3,0,0,'Données projet'!$E$11+1,1))-AVERAGE(OFFSET($H$3,0,0,'Données projet'!$E$11+1,1))</f>
        <v>221.46841827695107</v>
      </c>
      <c r="BJ19" s="59">
        <f t="shared" si="38"/>
        <v>183.74298297204564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4.4226899999999985</v>
      </c>
      <c r="BD20" s="12">
        <f>IF('Données projet'!$A$88&gt;35,BD19+BC20-BL19,IF(A20&lt;'Données projet'!$A$88,$BA$205^A20,IF(A20='Données projet'!$A$88,'Données projet'!$B$88,BD19+BC20-BL19)))</f>
        <v>34.491330000000005</v>
      </c>
      <c r="BE20" s="13">
        <f>BD20*VLOOKUP('Données projet'!$B$11,Paramètres!$A$1:$I$89,3,0)*VLOOKUP('Données projet'!$B$11,Paramètres!$A$1:$I$89,5,0)</f>
        <v>34.436143872000002</v>
      </c>
      <c r="BF20" s="13">
        <f t="shared" si="37"/>
        <v>10.511340122905676</v>
      </c>
      <c r="BG20" s="20">
        <f t="shared" si="7"/>
        <v>78.283534624460728</v>
      </c>
      <c r="BH20" s="59">
        <f t="shared" si="8"/>
        <v>371.61686795779406</v>
      </c>
      <c r="BI20" s="59">
        <f ca="1">AVERAGE(OFFSET($BH$3,0,0,'Données projet'!$E$11+1,1))-AVERAGE(OFFSET($H$3,0,0,'Données projet'!$E$11+1,1))</f>
        <v>221.46841827695107</v>
      </c>
      <c r="BJ20" s="59">
        <f t="shared" si="38"/>
        <v>183.74298297204564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4.4226899999999985</v>
      </c>
      <c r="BD21" s="12">
        <f>IF('Données projet'!$A$88&gt;35,BD20+BC21-BL20,IF(A21&lt;'Données projet'!$A$88,$BA$205^A21,IF(A21='Données projet'!$A$88,'Données projet'!$B$88,BD20+BC21-BL20)))</f>
        <v>38.914020000000001</v>
      </c>
      <c r="BE21" s="13">
        <f>BD21*VLOOKUP('Données projet'!$B$11,Paramètres!$A$1:$I$89,3,0)*VLOOKUP('Données projet'!$B$11,Paramètres!$A$1:$I$89,5,0)</f>
        <v>38.851757568000004</v>
      </c>
      <c r="BF21" s="13">
        <f t="shared" si="37"/>
        <v>11.693791146351797</v>
      </c>
      <c r="BG21" s="20">
        <f t="shared" si="7"/>
        <v>88.033497344162711</v>
      </c>
      <c r="BH21" s="59">
        <f t="shared" si="8"/>
        <v>381.36683067749601</v>
      </c>
      <c r="BI21" s="59">
        <f ca="1">AVERAGE(OFFSET($BH$3,0,0,'Données projet'!$E$11+1,1))-AVERAGE(OFFSET($H$3,0,0,'Données projet'!$E$11+1,1))</f>
        <v>221.46841827695107</v>
      </c>
      <c r="BJ21" s="59">
        <f t="shared" si="38"/>
        <v>183.74298297204564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4.4226899999999985</v>
      </c>
      <c r="BD22" s="12">
        <f>IF('Données projet'!$A$88&gt;35,BD21+BC22-BL21,IF(A22&lt;'Données projet'!$A$88,$BA$205^A22,IF(A22='Données projet'!$A$88,'Données projet'!$B$88,BD21+BC22-BL21)))</f>
        <v>43.336709999999997</v>
      </c>
      <c r="BE22" s="13">
        <f>BD22*VLOOKUP('Données projet'!$B$11,Paramètres!$A$1:$I$89,3,0)*VLOOKUP('Données projet'!$B$11,Paramètres!$A$1:$I$89,5,0)</f>
        <v>43.267371263999998</v>
      </c>
      <c r="BF22" s="13">
        <f t="shared" si="37"/>
        <v>12.860666953334286</v>
      </c>
      <c r="BG22" s="20">
        <f t="shared" si="7"/>
        <v>97.756333228523872</v>
      </c>
      <c r="BH22" s="59">
        <f t="shared" si="8"/>
        <v>391.0896665618572</v>
      </c>
      <c r="BI22" s="59">
        <f ca="1">AVERAGE(OFFSET($BH$3,0,0,'Données projet'!$E$11+1,1))-AVERAGE(OFFSET($H$3,0,0,'Données projet'!$E$11+1,1))</f>
        <v>221.46841827695107</v>
      </c>
      <c r="BJ22" s="59">
        <f t="shared" si="38"/>
        <v>183.74298297204564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47.759399999999999</v>
      </c>
      <c r="BB23" s="12">
        <f>VLOOKUP(A23,'Données projet'!$A$87:$I$107,9,0)</f>
        <v>4.4226899999999985</v>
      </c>
      <c r="BC23" s="12">
        <f t="array" ref="BC23">INDEX(BB:BB,MIN(IF(ISNUMBER(BB23:BB219),ROW(BB23:BB219),"")))</f>
        <v>4.4226899999999985</v>
      </c>
      <c r="BD23" s="12">
        <f>IF('Données projet'!$A$88&gt;35,BD22+BC23-BL22,IF(A23&lt;'Données projet'!$A$88,$BA$205^A23,IF(A23='Données projet'!$A$88,'Données projet'!$B$88,BD22+BC23-BL22)))</f>
        <v>47.759399999999992</v>
      </c>
      <c r="BE23" s="13">
        <f>BD23*VLOOKUP('Données projet'!$B$11,Paramètres!$A$1:$I$89,3,0)*VLOOKUP('Données projet'!$B$11,Paramètres!$A$1:$I$89,5,0)</f>
        <v>47.682984959999992</v>
      </c>
      <c r="BF23" s="13">
        <f t="shared" si="37"/>
        <v>14.013738060418509</v>
      </c>
      <c r="BG23" s="20">
        <f t="shared" si="7"/>
        <v>107.45512592722889</v>
      </c>
      <c r="BH23" s="59">
        <f t="shared" si="8"/>
        <v>400.78845926056221</v>
      </c>
      <c r="BI23" s="59">
        <f ca="1">AVERAGE(OFFSET($BH$3,0,0,'Données projet'!$E$11+1,1))-AVERAGE(OFFSET($H$3,0,0,'Données projet'!$E$11+1,1))</f>
        <v>221.46841827695107</v>
      </c>
      <c r="BJ23" s="59">
        <f t="shared" si="38"/>
        <v>183.74298297204564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4.7547449999999971</v>
      </c>
      <c r="BD24" s="12">
        <f>IF('Données projet'!$A$88&gt;35,BD23+BC24-BL23,IF(A24&lt;'Données projet'!$A$88,$BA$205^A24,IF(A24='Données projet'!$A$88,'Données projet'!$B$88,BD23+BC24-BL23)))</f>
        <v>52.514144999999992</v>
      </c>
      <c r="BE24" s="13">
        <f>BD24*VLOOKUP('Données projet'!$B$11,Paramètres!$A$1:$I$89,3,0)*VLOOKUP('Données projet'!$B$11,Paramètres!$A$1:$I$89,5,0)</f>
        <v>52.430122367999992</v>
      </c>
      <c r="BF24" s="13">
        <f t="shared" si="37"/>
        <v>15.239605429353967</v>
      </c>
      <c r="BG24" s="20">
        <f t="shared" si="7"/>
        <v>117.85810924705815</v>
      </c>
      <c r="BH24" s="59">
        <f t="shared" si="8"/>
        <v>411.19144258039148</v>
      </c>
      <c r="BI24" s="59">
        <f ca="1">AVERAGE(OFFSET($BH$3,0,0,'Données projet'!$E$11+1,1))-AVERAGE(OFFSET($H$3,0,0,'Données projet'!$E$11+1,1))</f>
        <v>221.46841827695107</v>
      </c>
      <c r="BJ24" s="59">
        <f t="shared" si="38"/>
        <v>183.74298297204564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4.7547449999999971</v>
      </c>
      <c r="BD25" s="12">
        <f>IF('Données projet'!$A$88&gt;35,BD24+BC25-BL24,IF(A25&lt;'Données projet'!$A$88,$BA$205^A25,IF(A25='Données projet'!$A$88,'Données projet'!$B$88,BD24+BC25-BL24)))</f>
        <v>57.268889999999992</v>
      </c>
      <c r="BE25" s="13">
        <f>BD25*VLOOKUP('Données projet'!$B$11,Paramètres!$A$1:$I$89,3,0)*VLOOKUP('Données projet'!$B$11,Paramètres!$A$1:$I$89,5,0)</f>
        <v>57.177259776</v>
      </c>
      <c r="BF25" s="13">
        <f t="shared" si="37"/>
        <v>16.452602542452933</v>
      </c>
      <c r="BG25" s="20">
        <f t="shared" si="7"/>
        <v>128.23867687130553</v>
      </c>
      <c r="BH25" s="59">
        <f t="shared" si="8"/>
        <v>421.57201020463884</v>
      </c>
      <c r="BI25" s="59">
        <f ca="1">AVERAGE(OFFSET($BH$3,0,0,'Données projet'!$E$11+1,1))-AVERAGE(OFFSET($H$3,0,0,'Données projet'!$E$11+1,1))</f>
        <v>221.46841827695107</v>
      </c>
      <c r="BJ25" s="59">
        <f t="shared" si="38"/>
        <v>183.74298297204564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4.7547449999999971</v>
      </c>
      <c r="BD26" s="12">
        <f>IF('Données projet'!$A$88&gt;35,BD25+BC26-BL25,IF(A26&lt;'Données projet'!$A$88,$BA$205^A26,IF(A26='Données projet'!$A$88,'Données projet'!$B$88,BD25+BC26-BL25)))</f>
        <v>62.023634999999992</v>
      </c>
      <c r="BE26" s="13">
        <f>BD26*VLOOKUP('Données projet'!$B$11,Paramètres!$A$1:$I$89,3,0)*VLOOKUP('Données projet'!$B$11,Paramètres!$A$1:$I$89,5,0)</f>
        <v>61.924397183999993</v>
      </c>
      <c r="BF26" s="13">
        <f t="shared" si="37"/>
        <v>17.653919436092789</v>
      </c>
      <c r="BG26" s="20">
        <f t="shared" si="7"/>
        <v>138.59890144666159</v>
      </c>
      <c r="BH26" s="59">
        <f t="shared" si="8"/>
        <v>431.93223477999493</v>
      </c>
      <c r="BI26" s="59">
        <f ca="1">AVERAGE(OFFSET($BH$3,0,0,'Données projet'!$E$11+1,1))-AVERAGE(OFFSET($H$3,0,0,'Données projet'!$E$11+1,1))</f>
        <v>221.46841827695107</v>
      </c>
      <c r="BJ26" s="59">
        <f t="shared" si="38"/>
        <v>183.74298297204564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4.7547449999999971</v>
      </c>
      <c r="BD27" s="12">
        <f>IF('Données projet'!$A$88&gt;35,BD26+BC27-BL26,IF(A27&lt;'Données projet'!$A$88,$BA$205^A27,IF(A27='Données projet'!$A$88,'Données projet'!$B$88,BD26+BC27-BL26)))</f>
        <v>66.778379999999984</v>
      </c>
      <c r="BE27" s="13">
        <f>BD27*VLOOKUP('Données projet'!$B$11,Paramètres!$A$1:$I$89,3,0)*VLOOKUP('Données projet'!$B$11,Paramètres!$A$1:$I$89,5,0)</f>
        <v>66.671534591999986</v>
      </c>
      <c r="BF27" s="13">
        <f t="shared" si="37"/>
        <v>18.844553326452054</v>
      </c>
      <c r="BG27" s="20">
        <f t="shared" si="7"/>
        <v>148.94051979130396</v>
      </c>
      <c r="BH27" s="59">
        <f t="shared" si="8"/>
        <v>442.2738531246373</v>
      </c>
      <c r="BI27" s="59">
        <f ca="1">AVERAGE(OFFSET($BH$3,0,0,'Données projet'!$E$11+1,1))-AVERAGE(OFFSET($H$3,0,0,'Données projet'!$E$11+1,1))</f>
        <v>221.46841827695107</v>
      </c>
      <c r="BJ27" s="59">
        <f t="shared" si="38"/>
        <v>183.74298297204564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71.533124999999984</v>
      </c>
      <c r="BB28" s="12">
        <f>VLOOKUP(A28,'Données projet'!$A$87:$I$107,9,0)</f>
        <v>4.7547449999999971</v>
      </c>
      <c r="BC28" s="12">
        <f t="array" ref="BC28">INDEX(BB:BB,MIN(IF(ISNUMBER(BB28:BB224),ROW(BB28:BB224),"")))</f>
        <v>4.7547449999999971</v>
      </c>
      <c r="BD28" s="12">
        <f>IF('Données projet'!$A$88&gt;35,BD27+BC28-BL27,IF(A28&lt;'Données projet'!$A$88,$BA$205^A28,IF(A28='Données projet'!$A$88,'Données projet'!$B$88,BD27+BC28-BL27)))</f>
        <v>71.533124999999984</v>
      </c>
      <c r="BE28" s="13">
        <f>BD28*VLOOKUP('Données projet'!$B$11,Paramètres!$A$1:$I$89,3,0)*VLOOKUP('Données projet'!$B$11,Paramètres!$A$1:$I$89,5,0)</f>
        <v>71.418671999999987</v>
      </c>
      <c r="BF28" s="13">
        <f t="shared" si="37"/>
        <v>20.02535137631466</v>
      </c>
      <c r="BG28" s="20">
        <f t="shared" si="7"/>
        <v>159.26500738041466</v>
      </c>
      <c r="BH28" s="59">
        <f t="shared" si="8"/>
        <v>452.59834071374797</v>
      </c>
      <c r="BI28" s="59">
        <f ca="1">AVERAGE(OFFSET($BH$3,0,0,'Données projet'!$E$11+1,1))-AVERAGE(OFFSET($H$3,0,0,'Données projet'!$E$11+1,1))</f>
        <v>221.46841827695107</v>
      </c>
      <c r="BJ28" s="59">
        <f t="shared" si="38"/>
        <v>183.74298297204564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6.1112250000000072</v>
      </c>
      <c r="BD29" s="12">
        <f>IF('Données projet'!$A$88&gt;35,BD28+BC29-BL28,IF(A29&lt;'Données projet'!$A$88,$BA$205^A29,IF(A29='Données projet'!$A$88,'Données projet'!$B$88,BD28+BC29-BL28)))</f>
        <v>77.644349999999989</v>
      </c>
      <c r="BE29" s="13">
        <f>BD29*VLOOKUP('Données projet'!$B$11,Paramètres!$A$1:$I$89,3,0)*VLOOKUP('Données projet'!$B$11,Paramètres!$A$1:$I$89,5,0)</f>
        <v>77.520119039999997</v>
      </c>
      <c r="BF29" s="13">
        <f t="shared" si="37"/>
        <v>21.529733598859078</v>
      </c>
      <c r="BG29" s="20">
        <f t="shared" si="7"/>
        <v>172.51182667934623</v>
      </c>
      <c r="BH29" s="59">
        <f t="shared" si="8"/>
        <v>465.84516001267957</v>
      </c>
      <c r="BI29" s="59">
        <f ca="1">AVERAGE(OFFSET($BH$3,0,0,'Données projet'!$E$11+1,1))-AVERAGE(OFFSET($H$3,0,0,'Données projet'!$E$11+1,1))</f>
        <v>221.46841827695107</v>
      </c>
      <c r="BJ29" s="59">
        <f t="shared" si="38"/>
        <v>183.74298297204564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6.1112250000000072</v>
      </c>
      <c r="BD30" s="12">
        <f>IF('Données projet'!$A$88&gt;35,BD29+BC30-BL29,IF(A30&lt;'Données projet'!$A$88,$BA$205^A30,IF(A30='Données projet'!$A$88,'Données projet'!$B$88,BD29+BC30-BL29)))</f>
        <v>83.755574999999993</v>
      </c>
      <c r="BE30" s="13">
        <f>BD30*VLOOKUP('Données projet'!$B$11,Paramètres!$A$1:$I$89,3,0)*VLOOKUP('Données projet'!$B$11,Paramètres!$A$1:$I$89,5,0)</f>
        <v>83.621566079999994</v>
      </c>
      <c r="BF30" s="13">
        <f t="shared" si="37"/>
        <v>23.020381253816968</v>
      </c>
      <c r="BG30" s="20">
        <f t="shared" si="7"/>
        <v>185.73472493973122</v>
      </c>
      <c r="BH30" s="59">
        <f t="shared" si="8"/>
        <v>479.06805827306454</v>
      </c>
      <c r="BI30" s="59">
        <f ca="1">AVERAGE(OFFSET($BH$3,0,0,'Données projet'!$E$11+1,1))-AVERAGE(OFFSET($H$3,0,0,'Données projet'!$E$11+1,1))</f>
        <v>221.46841827695107</v>
      </c>
      <c r="BJ30" s="59">
        <f t="shared" si="38"/>
        <v>183.74298297204564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6.1112250000000072</v>
      </c>
      <c r="BD31" s="12">
        <f>IF('Données projet'!$A$88&gt;35,BD30+BC31-BL30,IF(A31&lt;'Données projet'!$A$88,$BA$205^A31,IF(A31='Données projet'!$A$88,'Données projet'!$B$88,BD30+BC31-BL30)))</f>
        <v>89.866799999999998</v>
      </c>
      <c r="BE31" s="13">
        <f>BD31*VLOOKUP('Données projet'!$B$11,Paramètres!$A$1:$I$89,3,0)*VLOOKUP('Données projet'!$B$11,Paramètres!$A$1:$I$89,5,0)</f>
        <v>89.723013120000005</v>
      </c>
      <c r="BF31" s="13">
        <f t="shared" si="37"/>
        <v>24.498410449002787</v>
      </c>
      <c r="BG31" s="20">
        <f t="shared" si="7"/>
        <v>198.93564604934656</v>
      </c>
      <c r="BH31" s="59">
        <f t="shared" si="8"/>
        <v>492.26897938267985</v>
      </c>
      <c r="BI31" s="59">
        <f ca="1">AVERAGE(OFFSET($BH$3,0,0,'Données projet'!$E$11+1,1))-AVERAGE(OFFSET($H$3,0,0,'Données projet'!$E$11+1,1))</f>
        <v>221.46841827695107</v>
      </c>
      <c r="BJ31" s="59">
        <f t="shared" si="38"/>
        <v>183.74298297204564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6.1112250000000072</v>
      </c>
      <c r="BD32" s="12">
        <f>IF('Données projet'!$A$88&gt;35,BD31+BC32-BL31,IF(A32&lt;'Données projet'!$A$88,$BA$205^A32,IF(A32='Données projet'!$A$88,'Données projet'!$B$88,BD31+BC32-BL31)))</f>
        <v>95.978025000000002</v>
      </c>
      <c r="BE32" s="13">
        <f>BD32*VLOOKUP('Données projet'!$B$11,Paramètres!$A$1:$I$89,3,0)*VLOOKUP('Données projet'!$B$11,Paramètres!$A$1:$I$89,5,0)</f>
        <v>95.824460160000001</v>
      </c>
      <c r="BF32" s="13">
        <f t="shared" si="37"/>
        <v>25.96477690327389</v>
      </c>
      <c r="BG32" s="20">
        <f t="shared" si="7"/>
        <v>212.11625455186868</v>
      </c>
      <c r="BH32" s="59">
        <f t="shared" si="8"/>
        <v>505.44958788520199</v>
      </c>
      <c r="BI32" s="59">
        <f ca="1">AVERAGE(OFFSET($BH$3,0,0,'Données projet'!$E$11+1,1))-AVERAGE(OFFSET($H$3,0,0,'Données projet'!$E$11+1,1))</f>
        <v>221.46841827695107</v>
      </c>
      <c r="BJ32" s="59">
        <f t="shared" si="38"/>
        <v>183.74298297204564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102.08925000000002</v>
      </c>
      <c r="BB33" s="12">
        <f>VLOOKUP(A33,'Données projet'!$A$87:$I$107,9,0)</f>
        <v>6.1112250000000072</v>
      </c>
      <c r="BC33" s="12">
        <f t="array" ref="BC33">INDEX(BB:BB,MIN(IF(ISNUMBER(BB33:BB229),ROW(BB33:BB229),"")))</f>
        <v>6.1112250000000072</v>
      </c>
      <c r="BD33" s="12">
        <f>IF('Données projet'!$A$88&gt;35,BD32+BC33-BL32,IF(A33&lt;'Données projet'!$A$88,$BA$205^A33,IF(A33='Données projet'!$A$88,'Données projet'!$B$88,BD32+BC33-BL32)))</f>
        <v>102.08925000000001</v>
      </c>
      <c r="BE33" s="13">
        <f>BD33*VLOOKUP('Données projet'!$B$11,Paramètres!$A$1:$I$89,3,0)*VLOOKUP('Données projet'!$B$11,Paramètres!$A$1:$I$89,5,0)</f>
        <v>101.9259072</v>
      </c>
      <c r="BF33" s="13">
        <f t="shared" si="37"/>
        <v>27.420307747684468</v>
      </c>
      <c r="BG33" s="20">
        <f t="shared" si="7"/>
        <v>225.27799103388375</v>
      </c>
      <c r="BH33" s="59">
        <f t="shared" si="8"/>
        <v>518.61132436721709</v>
      </c>
      <c r="BI33" s="59">
        <f ca="1">AVERAGE(OFFSET($BH$3,0,0,'Données projet'!$E$11+1,1))-AVERAGE(OFFSET($H$3,0,0,'Données projet'!$E$11+1,1))</f>
        <v>221.46841827695107</v>
      </c>
      <c r="BJ33" s="59">
        <f t="shared" si="38"/>
        <v>183.74298297204564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4.761809999999997</v>
      </c>
      <c r="BD34" s="12">
        <f>IF('Données projet'!$A$88&gt;35,BD33+BC34-BL33,IF(A34&lt;'Données projet'!$A$88,$BA$205^A34,IF(A34='Données projet'!$A$88,'Données projet'!$B$88,BD33+BC34-BL33)))</f>
        <v>106.85106</v>
      </c>
      <c r="BE34" s="13">
        <f>BD34*VLOOKUP('Données projet'!$B$11,Paramètres!$A$1:$I$89,3,0)*VLOOKUP('Données projet'!$B$11,Paramètres!$A$1:$I$89,5,0)</f>
        <v>106.680098304</v>
      </c>
      <c r="BF34" s="13">
        <f t="shared" si="37"/>
        <v>28.547400207924106</v>
      </c>
      <c r="BG34" s="20">
        <f t="shared" si="7"/>
        <v>235.52122657493445</v>
      </c>
      <c r="BH34" s="59">
        <f t="shared" si="8"/>
        <v>528.85455990826779</v>
      </c>
      <c r="BI34" s="59">
        <f ca="1">AVERAGE(OFFSET($BH$3,0,0,'Données projet'!$E$11+1,1))-AVERAGE(OFFSET($H$3,0,0,'Données projet'!$E$11+1,1))</f>
        <v>221.46841827695107</v>
      </c>
      <c r="BJ34" s="59">
        <f t="shared" si="38"/>
        <v>183.74298297204564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4.761809999999997</v>
      </c>
      <c r="BD35" s="12">
        <f>IF('Données projet'!$A$88&gt;35,BD34+BC35-BL34,IF(A35&lt;'Données projet'!$A$88,$BA$205^A35,IF(A35='Données projet'!$A$88,'Données projet'!$B$88,BD34+BC35-BL34)))</f>
        <v>111.61287</v>
      </c>
      <c r="BE35" s="13">
        <f>BD35*VLOOKUP('Données projet'!$B$11,Paramètres!$A$1:$I$89,3,0)*VLOOKUP('Données projet'!$B$11,Paramètres!$A$1:$I$89,5,0)</f>
        <v>111.434289408</v>
      </c>
      <c r="BF35" s="13">
        <f t="shared" si="37"/>
        <v>29.66865913535219</v>
      </c>
      <c r="BG35" s="20">
        <f t="shared" si="7"/>
        <v>245.75430204633844</v>
      </c>
      <c r="BH35" s="59">
        <f t="shared" si="8"/>
        <v>539.08763537967172</v>
      </c>
      <c r="BI35" s="59">
        <f ca="1">AVERAGE(OFFSET($BH$3,0,0,'Données projet'!$E$11+1,1))-AVERAGE(OFFSET($H$3,0,0,'Données projet'!$E$11+1,1))</f>
        <v>221.46841827695107</v>
      </c>
      <c r="BJ35" s="59">
        <f t="shared" si="38"/>
        <v>183.74298297204564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4.761809999999997</v>
      </c>
      <c r="BD36" s="12">
        <f>IF('Données projet'!$A$88&gt;35,BD35+BC36-BL35,IF(A36&lt;'Données projet'!$A$88,$BA$205^A36,IF(A36='Données projet'!$A$88,'Données projet'!$B$88,BD35+BC36-BL35)))</f>
        <v>116.37468</v>
      </c>
      <c r="BE36" s="13">
        <f>BD36*VLOOKUP('Données projet'!$B$11,Paramètres!$A$1:$I$89,3,0)*VLOOKUP('Données projet'!$B$11,Paramètres!$A$1:$I$89,5,0)</f>
        <v>116.188480512</v>
      </c>
      <c r="BF36" s="13">
        <f t="shared" si="37"/>
        <v>30.784361862151385</v>
      </c>
      <c r="BG36" s="20">
        <f t="shared" si="7"/>
        <v>255.97770046831366</v>
      </c>
      <c r="BH36" s="59">
        <f t="shared" si="8"/>
        <v>549.311033801647</v>
      </c>
      <c r="BI36" s="59">
        <f ca="1">AVERAGE(OFFSET($BH$3,0,0,'Données projet'!$E$11+1,1))-AVERAGE(OFFSET($H$3,0,0,'Données projet'!$E$11+1,1))</f>
        <v>221.46841827695107</v>
      </c>
      <c r="BJ36" s="59">
        <f t="shared" si="38"/>
        <v>183.74298297204564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4.761809999999997</v>
      </c>
      <c r="BD37" s="12">
        <f>IF('Données projet'!$A$88&gt;35,BD36+BC37-BL36,IF(A37&lt;'Données projet'!$A$88,$BA$205^A37,IF(A37='Données projet'!$A$88,'Données projet'!$B$88,BD36+BC37-BL36)))</f>
        <v>121.13648999999999</v>
      </c>
      <c r="BE37" s="13">
        <f>BD37*VLOOKUP('Données projet'!$B$11,Paramètres!$A$1:$I$89,3,0)*VLOOKUP('Données projet'!$B$11,Paramètres!$A$1:$I$89,5,0)</f>
        <v>120.942671616</v>
      </c>
      <c r="BF37" s="13">
        <f t="shared" si="37"/>
        <v>31.894761740491603</v>
      </c>
      <c r="BG37" s="20">
        <f t="shared" si="7"/>
        <v>266.19186309588957</v>
      </c>
      <c r="BH37" s="59">
        <f t="shared" si="8"/>
        <v>559.52519642922289</v>
      </c>
      <c r="BI37" s="59">
        <f ca="1">AVERAGE(OFFSET($BH$3,0,0,'Données projet'!$E$11+1,1))-AVERAGE(OFFSET($H$3,0,0,'Données projet'!$E$11+1,1))</f>
        <v>221.46841827695107</v>
      </c>
      <c r="BJ37" s="59">
        <f t="shared" si="38"/>
        <v>183.74298297204564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125.89830000000001</v>
      </c>
      <c r="BB38" s="12">
        <f>VLOOKUP(A38,'Données projet'!$A$87:$I$107,9,0)</f>
        <v>4.761809999999997</v>
      </c>
      <c r="BC38" s="12">
        <f t="array" ref="BC38">INDEX(BB:BB,MIN(IF(ISNUMBER(BB38:BB234),ROW(BB38:BB234),"")))</f>
        <v>4.761809999999997</v>
      </c>
      <c r="BD38" s="12">
        <f>IF('Données projet'!$A$88&gt;35,BD37+BC38-BL37,IF(A38&lt;'Données projet'!$A$88,$BA$205^A38,IF(A38='Données projet'!$A$88,'Données projet'!$B$88,BD37+BC38-BL37)))</f>
        <v>125.89829999999999</v>
      </c>
      <c r="BE38" s="13">
        <f>BD38*VLOOKUP('Données projet'!$B$11,Paramètres!$A$1:$I$89,3,0)*VLOOKUP('Données projet'!$B$11,Paramètres!$A$1:$I$89,5,0)</f>
        <v>125.69686272</v>
      </c>
      <c r="BF38" s="13">
        <f t="shared" si="37"/>
        <v>33.00009107658682</v>
      </c>
      <c r="BG38" s="20">
        <f t="shared" si="7"/>
        <v>276.39719452905535</v>
      </c>
      <c r="BH38" s="59">
        <f t="shared" si="8"/>
        <v>569.73052786238873</v>
      </c>
      <c r="BI38" s="59">
        <f ca="1">AVERAGE(OFFSET($BH$3,0,0,'Données projet'!$E$11+1,1))-AVERAGE(OFFSET($H$3,0,0,'Données projet'!$E$11+1,1))</f>
        <v>221.46841827695107</v>
      </c>
      <c r="BJ38" s="59">
        <f t="shared" si="38"/>
        <v>183.74298297204564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8.7323399999999989</v>
      </c>
      <c r="BD39" s="12">
        <f>IF('Données projet'!$A$88&gt;35,BD38+BC39-BL38,IF(A39&lt;'Données projet'!$A$88,$BA$205^A39,IF(A39='Données projet'!$A$88,'Données projet'!$B$88,BD38+BC39-BL38)))</f>
        <v>134.63064</v>
      </c>
      <c r="BE39" s="13">
        <f>BD39*VLOOKUP('Données projet'!$B$11,Paramètres!$A$1:$I$89,3,0)*VLOOKUP('Données projet'!$B$11,Paramètres!$A$1:$I$89,5,0)</f>
        <v>134.415230976</v>
      </c>
      <c r="BF39" s="13">
        <f t="shared" si="37"/>
        <v>35.014597962867427</v>
      </c>
      <c r="BG39" s="20">
        <f t="shared" si="7"/>
        <v>295.09028540186074</v>
      </c>
      <c r="BH39" s="59">
        <f t="shared" si="8"/>
        <v>588.42361873519405</v>
      </c>
      <c r="BI39" s="59">
        <f ca="1">AVERAGE(OFFSET($BH$3,0,0,'Données projet'!$E$11+1,1))-AVERAGE(OFFSET($H$3,0,0,'Données projet'!$E$11+1,1))</f>
        <v>221.46841827695107</v>
      </c>
      <c r="BJ39" s="59">
        <f t="shared" si="38"/>
        <v>183.74298297204564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8.7323399999999989</v>
      </c>
      <c r="BD40" s="12">
        <f>IF('Données projet'!$A$88&gt;35,BD39+BC40-BL39,IF(A40&lt;'Données projet'!$A$88,$BA$205^A40,IF(A40='Données projet'!$A$88,'Données projet'!$B$88,BD39+BC40-BL39)))</f>
        <v>143.36297999999999</v>
      </c>
      <c r="BE40" s="13">
        <f>BD40*VLOOKUP('Données projet'!$B$11,Paramètres!$A$1:$I$89,3,0)*VLOOKUP('Données projet'!$B$11,Paramètres!$A$1:$I$89,5,0)</f>
        <v>143.13359923200002</v>
      </c>
      <c r="BF40" s="13">
        <f t="shared" si="37"/>
        <v>37.013941625919351</v>
      </c>
      <c r="BG40" s="20">
        <f t="shared" si="7"/>
        <v>313.75696699420956</v>
      </c>
      <c r="BH40" s="59">
        <f t="shared" si="8"/>
        <v>607.09030032754288</v>
      </c>
      <c r="BI40" s="59">
        <f ca="1">AVERAGE(OFFSET($BH$3,0,0,'Données projet'!$E$11+1,1))-AVERAGE(OFFSET($H$3,0,0,'Données projet'!$E$11+1,1))</f>
        <v>221.46841827695107</v>
      </c>
      <c r="BJ40" s="59">
        <f t="shared" si="38"/>
        <v>183.74298297204564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8.7323399999999989</v>
      </c>
      <c r="BD41" s="12">
        <f>IF('Données projet'!$A$88&gt;35,BD40+BC41-BL40,IF(A41&lt;'Données projet'!$A$88,$BA$205^A41,IF(A41='Données projet'!$A$88,'Données projet'!$B$88,BD40+BC41-BL40)))</f>
        <v>152.09531999999999</v>
      </c>
      <c r="BE41" s="13">
        <f>BD41*VLOOKUP('Données projet'!$B$11,Paramètres!$A$1:$I$89,3,0)*VLOOKUP('Données projet'!$B$11,Paramètres!$A$1:$I$89,5,0)</f>
        <v>151.85196748799999</v>
      </c>
      <c r="BF41" s="13">
        <f t="shared" si="37"/>
        <v>38.999150839417162</v>
      </c>
      <c r="BG41" s="20">
        <f t="shared" si="7"/>
        <v>332.39903108691817</v>
      </c>
      <c r="BH41" s="59">
        <f t="shared" si="8"/>
        <v>625.73236442025154</v>
      </c>
      <c r="BI41" s="59">
        <f ca="1">AVERAGE(OFFSET($BH$3,0,0,'Données projet'!$E$11+1,1))-AVERAGE(OFFSET($H$3,0,0,'Données projet'!$E$11+1,1))</f>
        <v>221.46841827695107</v>
      </c>
      <c r="BJ41" s="59">
        <f t="shared" si="38"/>
        <v>183.74298297204564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8.7323399999999989</v>
      </c>
      <c r="BD42" s="12">
        <f>IF('Données projet'!$A$88&gt;35,BD41+BC42-BL41,IF(A42&lt;'Données projet'!$A$88,$BA$205^A42,IF(A42='Données projet'!$A$88,'Données projet'!$B$88,BD41+BC42-BL41)))</f>
        <v>160.82765999999998</v>
      </c>
      <c r="BE42" s="13">
        <f>BD42*VLOOKUP('Données projet'!$B$11,Paramètres!$A$1:$I$89,3,0)*VLOOKUP('Données projet'!$B$11,Paramètres!$A$1:$I$89,5,0)</f>
        <v>160.570335744</v>
      </c>
      <c r="BF42" s="13">
        <f t="shared" si="37"/>
        <v>40.971129573310847</v>
      </c>
      <c r="BG42" s="20">
        <f t="shared" si="7"/>
        <v>351.01805209431637</v>
      </c>
      <c r="BH42" s="59">
        <f t="shared" si="8"/>
        <v>644.35138542764969</v>
      </c>
      <c r="BI42" s="59">
        <f ca="1">AVERAGE(OFFSET($BH$3,0,0,'Données projet'!$E$11+1,1))-AVERAGE(OFFSET($H$3,0,0,'Données projet'!$E$11+1,1))</f>
        <v>221.46841827695107</v>
      </c>
      <c r="BJ42" s="59">
        <f t="shared" si="38"/>
        <v>183.74298297204564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169.56</v>
      </c>
      <c r="BB43" s="12">
        <f>VLOOKUP(A43,'Données projet'!$A$87:$I$107,9,0)</f>
        <v>8.7323399999999989</v>
      </c>
      <c r="BC43" s="12">
        <f t="array" ref="BC43">INDEX(BB:BB,MIN(IF(ISNUMBER(BB43:BB239),ROW(BB43:BB239),"")))</f>
        <v>8.7323399999999989</v>
      </c>
      <c r="BD43" s="12">
        <f>IF('Données projet'!$A$88&gt;35,BD42+BC43-BL42,IF(A43&lt;'Données projet'!$A$88,$BA$205^A43,IF(A43='Données projet'!$A$88,'Données projet'!$B$88,BD42+BC43-BL42)))</f>
        <v>169.55999999999997</v>
      </c>
      <c r="BE43" s="13">
        <f>BD43*VLOOKUP('Données projet'!$B$11,Paramètres!$A$1:$I$89,3,0)*VLOOKUP('Données projet'!$B$11,Paramètres!$A$1:$I$89,5,0)</f>
        <v>169.288704</v>
      </c>
      <c r="BF43" s="13">
        <f t="shared" si="37"/>
        <v>42.930678089054929</v>
      </c>
      <c r="BG43" s="20">
        <f t="shared" si="7"/>
        <v>369.615423805104</v>
      </c>
      <c r="BH43" s="59">
        <f t="shared" si="8"/>
        <v>662.94875713843726</v>
      </c>
      <c r="BI43" s="59">
        <f ca="1">AVERAGE(OFFSET($BH$3,0,0,'Données projet'!$E$11+1,1))-AVERAGE(OFFSET($H$3,0,0,'Données projet'!$E$11+1,1))</f>
        <v>221.46841827695107</v>
      </c>
      <c r="BJ43" s="59">
        <f t="shared" si="38"/>
        <v>183.74298297204564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6.5916449999999944</v>
      </c>
      <c r="BD44" s="12">
        <f>IF('Données projet'!$A$88&gt;35,BD43+BC44-BL43,IF(A44&lt;'Données projet'!$A$88,$BA$205^A44,IF(A44='Données projet'!$A$88,'Données projet'!$B$88,BD43+BC44-BL43)))</f>
        <v>176.15164499999997</v>
      </c>
      <c r="BE44" s="13">
        <f>BD44*VLOOKUP('Données projet'!$B$11,Paramètres!$A$1:$I$89,3,0)*VLOOKUP('Données projet'!$B$11,Paramètres!$A$1:$I$89,5,0)</f>
        <v>175.86980236799999</v>
      </c>
      <c r="BF44" s="13">
        <f t="shared" si="37"/>
        <v>44.402055563010222</v>
      </c>
      <c r="BG44" s="20">
        <f t="shared" si="7"/>
        <v>383.64015256317612</v>
      </c>
      <c r="BH44" s="59">
        <f t="shared" si="8"/>
        <v>676.97348589650937</v>
      </c>
      <c r="BI44" s="59">
        <f ca="1">AVERAGE(OFFSET($BH$3,0,0,'Données projet'!$E$11+1,1))-AVERAGE(OFFSET($H$3,0,0,'Données projet'!$E$11+1,1))</f>
        <v>221.46841827695107</v>
      </c>
      <c r="BJ44" s="59">
        <f t="shared" si="38"/>
        <v>183.74298297204564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6.5916449999999944</v>
      </c>
      <c r="BD45" s="12">
        <f>IF('Données projet'!$A$88&gt;35,BD44+BC45-BL44,IF(A45&lt;'Données projet'!$A$88,$BA$205^A45,IF(A45='Données projet'!$A$88,'Données projet'!$B$88,BD44+BC45-BL44)))</f>
        <v>182.74328999999997</v>
      </c>
      <c r="BE45" s="13">
        <f>BD45*VLOOKUP('Données projet'!$B$11,Paramètres!$A$1:$I$89,3,0)*VLOOKUP('Données projet'!$B$11,Paramètres!$A$1:$I$89,5,0)</f>
        <v>182.45090073599999</v>
      </c>
      <c r="BF45" s="13">
        <f t="shared" si="37"/>
        <v>45.867036487379067</v>
      </c>
      <c r="BG45" s="20">
        <f t="shared" si="7"/>
        <v>397.65374066405184</v>
      </c>
      <c r="BH45" s="59">
        <f t="shared" si="8"/>
        <v>690.9870739973851</v>
      </c>
      <c r="BI45" s="59">
        <f ca="1">AVERAGE(OFFSET($BH$3,0,0,'Données projet'!$E$11+1,1))-AVERAGE(OFFSET($H$3,0,0,'Données projet'!$E$11+1,1))</f>
        <v>221.46841827695107</v>
      </c>
      <c r="BJ45" s="59">
        <f t="shared" si="38"/>
        <v>183.74298297204564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6.5916449999999944</v>
      </c>
      <c r="BD46" s="12">
        <f>IF('Données projet'!$A$88&gt;35,BD45+BC46-BL45,IF(A46&lt;'Données projet'!$A$88,$BA$205^A46,IF(A46='Données projet'!$A$88,'Données projet'!$B$88,BD45+BC46-BL45)))</f>
        <v>189.33493499999997</v>
      </c>
      <c r="BE46" s="13">
        <f>BD46*VLOOKUP('Données projet'!$B$11,Paramètres!$A$1:$I$89,3,0)*VLOOKUP('Données projet'!$B$11,Paramètres!$A$1:$I$89,5,0)</f>
        <v>189.03199910399999</v>
      </c>
      <c r="BF46" s="13">
        <f t="shared" si="37"/>
        <v>47.325878019046527</v>
      </c>
      <c r="BG46" s="20">
        <f t="shared" si="7"/>
        <v>411.65663598930604</v>
      </c>
      <c r="BH46" s="59">
        <f t="shared" si="8"/>
        <v>704.98996932263935</v>
      </c>
      <c r="BI46" s="59">
        <f ca="1">AVERAGE(OFFSET($BH$3,0,0,'Données projet'!$E$11+1,1))-AVERAGE(OFFSET($H$3,0,0,'Données projet'!$E$11+1,1))</f>
        <v>221.46841827695107</v>
      </c>
      <c r="BJ46" s="59">
        <f t="shared" si="38"/>
        <v>183.74298297204564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6.5916449999999944</v>
      </c>
      <c r="BD47" s="12">
        <f>IF('Données projet'!$A$88&gt;35,BD46+BC47-BL46,IF(A47&lt;'Données projet'!$A$88,$BA$205^A47,IF(A47='Données projet'!$A$88,'Données projet'!$B$88,BD46+BC47-BL46)))</f>
        <v>195.92657999999997</v>
      </c>
      <c r="BE47" s="13">
        <f>BD47*VLOOKUP('Données projet'!$B$11,Paramètres!$A$1:$I$89,3,0)*VLOOKUP('Données projet'!$B$11,Paramètres!$A$1:$I$89,5,0)</f>
        <v>195.61309747199999</v>
      </c>
      <c r="BF47" s="13">
        <f t="shared" si="37"/>
        <v>48.778818393789876</v>
      </c>
      <c r="BG47" s="20">
        <f t="shared" si="7"/>
        <v>425.64925346625068</v>
      </c>
      <c r="BH47" s="59">
        <f t="shared" si="8"/>
        <v>718.98258679958394</v>
      </c>
      <c r="BI47" s="59">
        <f ca="1">AVERAGE(OFFSET($BH$3,0,0,'Données projet'!$E$11+1,1))-AVERAGE(OFFSET($H$3,0,0,'Données projet'!$E$11+1,1))</f>
        <v>221.46841827695107</v>
      </c>
      <c r="BJ47" s="59">
        <f t="shared" si="38"/>
        <v>183.74298297204564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202.51822499999997</v>
      </c>
      <c r="BB48" s="12">
        <f>VLOOKUP(A48,'Données projet'!$A$87:$I$107,9,0)</f>
        <v>6.5916449999999944</v>
      </c>
      <c r="BC48" s="12">
        <f t="array" ref="BC48">INDEX(BB:BB,MIN(IF(ISNUMBER(BB48:BB244),ROW(BB48:BB244),"")))</f>
        <v>6.5916449999999944</v>
      </c>
      <c r="BD48" s="12">
        <f>IF('Données projet'!$A$88&gt;35,BD47+BC48-BL47,IF(A48&lt;'Données projet'!$A$88,$BA$205^A48,IF(A48='Données projet'!$A$88,'Données projet'!$B$88,BD47+BC48-BL47)))</f>
        <v>202.51822499999997</v>
      </c>
      <c r="BE48" s="13">
        <f>BD48*VLOOKUP('Données projet'!$B$11,Paramètres!$A$1:$I$89,3,0)*VLOOKUP('Données projet'!$B$11,Paramètres!$A$1:$I$89,5,0)</f>
        <v>202.19419583999999</v>
      </c>
      <c r="BF48" s="13">
        <f t="shared" si="37"/>
        <v>50.226078907738454</v>
      </c>
      <c r="BG48" s="20">
        <f t="shared" si="7"/>
        <v>439.6319785189778</v>
      </c>
      <c r="BH48" s="59">
        <f t="shared" si="8"/>
        <v>732.96531185231106</v>
      </c>
      <c r="BI48" s="59">
        <f ca="1">AVERAGE(OFFSET($BH$3,0,0,'Données projet'!$E$11+1,1))-AVERAGE(OFFSET($H$3,0,0,'Données projet'!$E$11+1,1))</f>
        <v>221.46841827695107</v>
      </c>
      <c r="BJ48" s="59">
        <f t="shared" si="38"/>
        <v>183.74298297204564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7.3687950000000111</v>
      </c>
      <c r="BD49" s="12">
        <f>IF('Données projet'!$A$88&gt;35,BD48+BC49-BL48,IF(A49&lt;'Données projet'!$A$88,$BA$205^A49,IF(A49='Données projet'!$A$88,'Données projet'!$B$88,BD48+BC49-BL48)))</f>
        <v>209.88701999999998</v>
      </c>
      <c r="BE49" s="13">
        <f>BD49*VLOOKUP('Données projet'!$B$11,Paramètres!$A$1:$I$89,3,0)*VLOOKUP('Données projet'!$B$11,Paramètres!$A$1:$I$89,5,0)</f>
        <v>209.551200768</v>
      </c>
      <c r="BF49" s="13">
        <f t="shared" si="37"/>
        <v>51.837499566190338</v>
      </c>
      <c r="BG49" s="20">
        <f t="shared" si="7"/>
        <v>455.25198641538145</v>
      </c>
      <c r="BH49" s="59">
        <f t="shared" si="8"/>
        <v>748.58531974871471</v>
      </c>
      <c r="BI49" s="59">
        <f ca="1">AVERAGE(OFFSET($BH$3,0,0,'Données projet'!$E$11+1,1))-AVERAGE(OFFSET($H$3,0,0,'Données projet'!$E$11+1,1))</f>
        <v>221.46841827695107</v>
      </c>
      <c r="BJ49" s="59">
        <f t="shared" si="38"/>
        <v>183.74298297204564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7.3687950000000111</v>
      </c>
      <c r="BD50" s="12">
        <f>IF('Données projet'!$A$88&gt;35,BD49+BC50-BL49,IF(A50&lt;'Données projet'!$A$88,$BA$205^A50,IF(A50='Données projet'!$A$88,'Données projet'!$B$88,BD49+BC50-BL49)))</f>
        <v>217.25581499999998</v>
      </c>
      <c r="BE50" s="13">
        <f>BD50*VLOOKUP('Données projet'!$B$11,Paramètres!$A$1:$I$89,3,0)*VLOOKUP('Données projet'!$B$11,Paramètres!$A$1:$I$89,5,0)</f>
        <v>216.90820569600001</v>
      </c>
      <c r="BF50" s="13">
        <f t="shared" si="37"/>
        <v>53.442346977491354</v>
      </c>
      <c r="BG50" s="20">
        <f t="shared" si="7"/>
        <v>470.8605459063308</v>
      </c>
      <c r="BH50" s="59">
        <f t="shared" si="8"/>
        <v>764.19387923966406</v>
      </c>
      <c r="BI50" s="59">
        <f ca="1">AVERAGE(OFFSET($BH$3,0,0,'Données projet'!$E$11+1,1))-AVERAGE(OFFSET($H$3,0,0,'Données projet'!$E$11+1,1))</f>
        <v>221.46841827695107</v>
      </c>
      <c r="BJ50" s="59">
        <f t="shared" si="38"/>
        <v>183.74298297204564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7.3687950000000111</v>
      </c>
      <c r="BD51" s="12">
        <f>IF('Données projet'!$A$88&gt;35,BD50+BC51-BL50,IF(A51&lt;'Données projet'!$A$88,$BA$205^A51,IF(A51='Données projet'!$A$88,'Données projet'!$B$88,BD50+BC51-BL50)))</f>
        <v>224.62460999999999</v>
      </c>
      <c r="BE51" s="13">
        <f>BD51*VLOOKUP('Données projet'!$B$11,Paramètres!$A$1:$I$89,3,0)*VLOOKUP('Données projet'!$B$11,Paramètres!$A$1:$I$89,5,0)</f>
        <v>224.26521062400002</v>
      </c>
      <c r="BF51" s="13">
        <f t="shared" si="37"/>
        <v>55.040869647740202</v>
      </c>
      <c r="BG51" s="20">
        <f t="shared" si="7"/>
        <v>486.45808980661423</v>
      </c>
      <c r="BH51" s="59">
        <f t="shared" si="8"/>
        <v>779.79142313994748</v>
      </c>
      <c r="BI51" s="59">
        <f ca="1">AVERAGE(OFFSET($BH$3,0,0,'Données projet'!$E$11+1,1))-AVERAGE(OFFSET($H$3,0,0,'Données projet'!$E$11+1,1))</f>
        <v>221.46841827695107</v>
      </c>
      <c r="BJ51" s="59">
        <f t="shared" si="38"/>
        <v>183.74298297204564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7.3687950000000111</v>
      </c>
      <c r="BD52" s="12">
        <f>IF('Données projet'!$A$88&gt;35,BD51+BC52-BL51,IF(A52&lt;'Données projet'!$A$88,$BA$205^A52,IF(A52='Données projet'!$A$88,'Données projet'!$B$88,BD51+BC52-BL51)))</f>
        <v>231.993405</v>
      </c>
      <c r="BE52" s="13">
        <f>BD52*VLOOKUP('Données projet'!$B$11,Paramètres!$A$1:$I$89,3,0)*VLOOKUP('Données projet'!$B$11,Paramètres!$A$1:$I$89,5,0)</f>
        <v>231.62221555200003</v>
      </c>
      <c r="BF52" s="13">
        <f t="shared" si="37"/>
        <v>56.633298853172512</v>
      </c>
      <c r="BG52" s="20">
        <f t="shared" si="7"/>
        <v>502.04502092234219</v>
      </c>
      <c r="BH52" s="59">
        <f t="shared" si="8"/>
        <v>795.3783542556755</v>
      </c>
      <c r="BI52" s="59">
        <f ca="1">AVERAGE(OFFSET($BH$3,0,0,'Données projet'!$E$11+1,1))-AVERAGE(OFFSET($H$3,0,0,'Données projet'!$E$11+1,1))</f>
        <v>221.46841827695107</v>
      </c>
      <c r="BJ52" s="59">
        <f t="shared" si="38"/>
        <v>183.74298297204564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239.36220000000003</v>
      </c>
      <c r="BB53" s="12">
        <f>VLOOKUP(A53,'Données projet'!$A$87:$I$107,9,0)</f>
        <v>7.3687950000000111</v>
      </c>
      <c r="BC53" s="12">
        <f t="array" ref="BC53">INDEX(BB:BB,MIN(IF(ISNUMBER(BB53:BB249),ROW(BB53:BB249),"")))</f>
        <v>7.3687950000000111</v>
      </c>
      <c r="BD53" s="12">
        <f>IF('Données projet'!$A$88&gt;35,BD52+BC53-BL52,IF(A53&lt;'Données projet'!$A$88,$BA$205^A53,IF(A53='Données projet'!$A$88,'Données projet'!$B$88,BD52+BC53-BL52)))</f>
        <v>239.3622</v>
      </c>
      <c r="BE53" s="13">
        <f>BD53*VLOOKUP('Données projet'!$B$11,Paramètres!$A$1:$I$89,3,0)*VLOOKUP('Données projet'!$B$11,Paramètres!$A$1:$I$89,5,0)</f>
        <v>238.97922048000001</v>
      </c>
      <c r="BF53" s="13">
        <f t="shared" si="37"/>
        <v>58.219850343695988</v>
      </c>
      <c r="BG53" s="20">
        <f t="shared" si="7"/>
        <v>517.62171501793716</v>
      </c>
      <c r="BH53" s="59">
        <f t="shared" si="8"/>
        <v>810.95504835127053</v>
      </c>
      <c r="BI53" s="59">
        <f ca="1">AVERAGE(OFFSET($BH$3,0,0,'Données projet'!$E$11+1,1))-AVERAGE(OFFSET($H$3,0,0,'Données projet'!$E$11+1,1))</f>
        <v>221.46841827695107</v>
      </c>
      <c r="BJ53" s="59">
        <f t="shared" si="38"/>
        <v>183.74298297204564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8.1883350000000057</v>
      </c>
      <c r="BD54" s="12">
        <f>IF('Données projet'!$A$88&gt;35,BD53+BC54-BL53,IF(A54&lt;'Données projet'!$A$88,$BA$205^A54,IF(A54='Données projet'!$A$88,'Données projet'!$B$88,BD53+BC54-BL53)))</f>
        <v>247.550535</v>
      </c>
      <c r="BE54" s="13">
        <f>BD54*VLOOKUP('Données projet'!$B$11,Paramètres!$A$1:$I$89,3,0)*VLOOKUP('Données projet'!$B$11,Paramètres!$A$1:$I$89,5,0)</f>
        <v>247.15445414400003</v>
      </c>
      <c r="BF54" s="13">
        <f t="shared" si="37"/>
        <v>59.976204667526993</v>
      </c>
      <c r="BG54" s="20">
        <f t="shared" si="7"/>
        <v>534.91923076340959</v>
      </c>
      <c r="BH54" s="59">
        <f t="shared" si="8"/>
        <v>828.25256409674284</v>
      </c>
      <c r="BI54" s="59">
        <f ca="1">AVERAGE(OFFSET($BH$3,0,0,'Données projet'!$E$11+1,1))-AVERAGE(OFFSET($H$3,0,0,'Données projet'!$E$11+1,1))</f>
        <v>221.46841827695107</v>
      </c>
      <c r="BJ54" s="59">
        <f t="shared" si="38"/>
        <v>183.74298297204564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8.1883350000000057</v>
      </c>
      <c r="BD55" s="12">
        <f>IF('Données projet'!$A$88&gt;35,BD54+BC55-BL54,IF(A55&lt;'Données projet'!$A$88,$BA$205^A55,IF(A55='Données projet'!$A$88,'Données projet'!$B$88,BD54+BC55-BL54)))</f>
        <v>255.73886999999999</v>
      </c>
      <c r="BE55" s="13">
        <f>BD55*VLOOKUP('Données projet'!$B$11,Paramètres!$A$1:$I$89,3,0)*VLOOKUP('Données projet'!$B$11,Paramètres!$A$1:$I$89,5,0)</f>
        <v>255.32968780800002</v>
      </c>
      <c r="BF55" s="13">
        <f t="shared" si="37"/>
        <v>61.725808354822284</v>
      </c>
      <c r="BG55" s="20">
        <f t="shared" si="7"/>
        <v>552.20498915024882</v>
      </c>
      <c r="BH55" s="59">
        <f t="shared" si="8"/>
        <v>845.53832248358208</v>
      </c>
      <c r="BI55" s="59">
        <f ca="1">AVERAGE(OFFSET($BH$3,0,0,'Données projet'!$E$11+1,1))-AVERAGE(OFFSET($H$3,0,0,'Données projet'!$E$11+1,1))</f>
        <v>221.46841827695107</v>
      </c>
      <c r="BJ55" s="59">
        <f t="shared" si="38"/>
        <v>183.74298297204564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8.1883350000000057</v>
      </c>
      <c r="BD56" s="12">
        <f>IF('Données projet'!$A$88&gt;35,BD55+BC56-BL55,IF(A56&lt;'Données projet'!$A$88,$BA$205^A56,IF(A56='Données projet'!$A$88,'Données projet'!$B$88,BD55+BC56-BL55)))</f>
        <v>263.92720500000001</v>
      </c>
      <c r="BE56" s="13">
        <f>BD56*VLOOKUP('Données projet'!$B$11,Paramètres!$A$1:$I$89,3,0)*VLOOKUP('Données projet'!$B$11,Paramètres!$A$1:$I$89,5,0)</f>
        <v>263.50492147200004</v>
      </c>
      <c r="BF56" s="13">
        <f t="shared" si="37"/>
        <v>63.468902343427182</v>
      </c>
      <c r="BG56" s="20">
        <f t="shared" si="7"/>
        <v>569.47940981186912</v>
      </c>
      <c r="BH56" s="59">
        <f t="shared" si="8"/>
        <v>862.81274314520238</v>
      </c>
      <c r="BI56" s="59">
        <f ca="1">AVERAGE(OFFSET($BH$3,0,0,'Données projet'!$E$11+1,1))-AVERAGE(OFFSET($H$3,0,0,'Données projet'!$E$11+1,1))</f>
        <v>221.46841827695107</v>
      </c>
      <c r="BJ56" s="59">
        <f t="shared" si="38"/>
        <v>183.74298297204564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8.1883350000000057</v>
      </c>
      <c r="BD57" s="12">
        <f>IF('Données projet'!$A$88&gt;35,BD56+BC57-BL56,IF(A57&lt;'Données projet'!$A$88,$BA$205^A57,IF(A57='Données projet'!$A$88,'Données projet'!$B$88,BD56+BC57-BL56)))</f>
        <v>272.11554000000001</v>
      </c>
      <c r="BE57" s="13">
        <f>BD57*VLOOKUP('Données projet'!$B$11,Paramètres!$A$1:$I$89,3,0)*VLOOKUP('Données projet'!$B$11,Paramètres!$A$1:$I$89,5,0)</f>
        <v>271.68015513600005</v>
      </c>
      <c r="BF57" s="13">
        <f t="shared" si="37"/>
        <v>65.205711771748057</v>
      </c>
      <c r="BG57" s="20">
        <f t="shared" si="7"/>
        <v>586.74288486432795</v>
      </c>
      <c r="BH57" s="59">
        <f t="shared" si="8"/>
        <v>880.07621819766132</v>
      </c>
      <c r="BI57" s="59">
        <f ca="1">AVERAGE(OFFSET($BH$3,0,0,'Données projet'!$E$11+1,1))-AVERAGE(OFFSET($H$3,0,0,'Données projet'!$E$11+1,1))</f>
        <v>221.46841827695107</v>
      </c>
      <c r="BJ57" s="59">
        <f t="shared" si="38"/>
        <v>183.74298297204564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280.30387500000006</v>
      </c>
      <c r="BB58" s="12">
        <f>VLOOKUP(A58,'Données projet'!$A$87:$I$107,9,0)</f>
        <v>8.1883350000000057</v>
      </c>
      <c r="BC58" s="12">
        <f t="array" ref="BC58">INDEX(BB:BB,MIN(IF(ISNUMBER(BB58:BB254),ROW(BB58:BB254),"")))</f>
        <v>8.1883350000000057</v>
      </c>
      <c r="BD58" s="12">
        <f>IF('Données projet'!$A$88&gt;35,BD57+BC58-BL57,IF(A58&lt;'Données projet'!$A$88,$BA$205^A58,IF(A58='Données projet'!$A$88,'Données projet'!$B$88,BD57+BC58-BL57)))</f>
        <v>280.30387500000001</v>
      </c>
      <c r="BE58" s="13">
        <f>BD58*VLOOKUP('Données projet'!$B$11,Paramètres!$A$1:$I$89,3,0)*VLOOKUP('Données projet'!$B$11,Paramètres!$A$1:$I$89,5,0)</f>
        <v>279.85538880000001</v>
      </c>
      <c r="BF58" s="13">
        <f t="shared" si="37"/>
        <v>66.936447458689429</v>
      </c>
      <c r="BG58" s="20">
        <f t="shared" si="7"/>
        <v>603.99578148388412</v>
      </c>
      <c r="BH58" s="59">
        <f t="shared" si="8"/>
        <v>897.32911481721749</v>
      </c>
      <c r="BI58" s="59">
        <f ca="1">AVERAGE(OFFSET($BH$3,0,0,'Données projet'!$E$11+1,1))-AVERAGE(OFFSET($H$3,0,0,'Données projet'!$E$11+1,1))</f>
        <v>221.46841827695107</v>
      </c>
      <c r="BJ58" s="59">
        <f t="shared" si="38"/>
        <v>183.74298297204564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9.0502649999999907</v>
      </c>
      <c r="BD59" s="12">
        <f>IF('Données projet'!$A$88&gt;35,BD58+BC59-BL58,IF(A59&lt;'Données projet'!$A$88,$BA$205^A59,IF(A59='Données projet'!$A$88,'Données projet'!$B$88,BD58+BC59-BL58)))</f>
        <v>289.35413999999997</v>
      </c>
      <c r="BE59" s="13">
        <f>BD59*VLOOKUP('Données projet'!$B$11,Paramètres!$A$1:$I$89,3,0)*VLOOKUP('Données projet'!$B$11,Paramètres!$A$1:$I$89,5,0)</f>
        <v>288.89117337599998</v>
      </c>
      <c r="BF59" s="13">
        <f t="shared" si="37"/>
        <v>68.842537268665311</v>
      </c>
      <c r="BG59" s="20">
        <f t="shared" si="7"/>
        <v>623.05287937279206</v>
      </c>
      <c r="BH59" s="59">
        <f t="shared" si="8"/>
        <v>916.38621270612543</v>
      </c>
      <c r="BI59" s="59">
        <f ca="1">AVERAGE(OFFSET($BH$3,0,0,'Données projet'!$E$11+1,1))-AVERAGE(OFFSET($H$3,0,0,'Données projet'!$E$11+1,1))</f>
        <v>221.46841827695107</v>
      </c>
      <c r="BJ59" s="59">
        <f t="shared" si="38"/>
        <v>183.74298297204564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9.0502649999999907</v>
      </c>
      <c r="BD60" s="12">
        <f>IF('Données projet'!$A$88&gt;35,BD59+BC60-BL59,IF(A60&lt;'Données projet'!$A$88,$BA$205^A60,IF(A60='Données projet'!$A$88,'Données projet'!$B$88,BD59+BC60-BL59)))</f>
        <v>298.40440499999994</v>
      </c>
      <c r="BE60" s="13">
        <f>BD60*VLOOKUP('Données projet'!$B$11,Paramètres!$A$1:$I$89,3,0)*VLOOKUP('Données projet'!$B$11,Paramètres!$A$1:$I$89,5,0)</f>
        <v>297.92695795199995</v>
      </c>
      <c r="BF60" s="13">
        <f t="shared" si="37"/>
        <v>70.74169900608814</v>
      </c>
      <c r="BG60" s="20">
        <f t="shared" si="7"/>
        <v>642.09791086867006</v>
      </c>
      <c r="BH60" s="59">
        <f t="shared" si="8"/>
        <v>935.43124420200343</v>
      </c>
      <c r="BI60" s="59">
        <f ca="1">AVERAGE(OFFSET($BH$3,0,0,'Données projet'!$E$11+1,1))-AVERAGE(OFFSET($H$3,0,0,'Données projet'!$E$11+1,1))</f>
        <v>221.46841827695107</v>
      </c>
      <c r="BJ60" s="59">
        <f t="shared" si="38"/>
        <v>183.74298297204564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9.0502649999999907</v>
      </c>
      <c r="BD61" s="12">
        <f>IF('Données projet'!$A$88&gt;35,BD60+BC61-BL60,IF(A61&lt;'Données projet'!$A$88,$BA$205^A61,IF(A61='Données projet'!$A$88,'Données projet'!$B$88,BD60+BC61-BL60)))</f>
        <v>307.45466999999991</v>
      </c>
      <c r="BE61" s="13">
        <f>BD61*VLOOKUP('Données projet'!$B$11,Paramètres!$A$1:$I$89,3,0)*VLOOKUP('Données projet'!$B$11,Paramètres!$A$1:$I$89,5,0)</f>
        <v>306.96274252799992</v>
      </c>
      <c r="BF61" s="13">
        <f t="shared" si="37"/>
        <v>72.634166908776592</v>
      </c>
      <c r="BG61" s="20">
        <f t="shared" si="7"/>
        <v>661.13128393571913</v>
      </c>
      <c r="BH61" s="59">
        <f t="shared" si="8"/>
        <v>954.4646172690525</v>
      </c>
      <c r="BI61" s="59">
        <f ca="1">AVERAGE(OFFSET($BH$3,0,0,'Données projet'!$E$11+1,1))-AVERAGE(OFFSET($H$3,0,0,'Données projet'!$E$11+1,1))</f>
        <v>221.46841827695107</v>
      </c>
      <c r="BJ61" s="59">
        <f t="shared" si="38"/>
        <v>183.74298297204564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9.0502649999999907</v>
      </c>
      <c r="BD62" s="12">
        <f>IF('Données projet'!$A$88&gt;35,BD61+BC62-BL61,IF(A62&lt;'Données projet'!$A$88,$BA$205^A62,IF(A62='Données projet'!$A$88,'Données projet'!$B$88,BD61+BC62-BL61)))</f>
        <v>316.50493499999988</v>
      </c>
      <c r="BE62" s="13">
        <f>BD62*VLOOKUP('Données projet'!$B$11,Paramètres!$A$1:$I$89,3,0)*VLOOKUP('Données projet'!$B$11,Paramètres!$A$1:$I$89,5,0)</f>
        <v>315.99852710399989</v>
      </c>
      <c r="BF62" s="13">
        <f t="shared" si="37"/>
        <v>74.520160640469413</v>
      </c>
      <c r="BG62" s="20">
        <f t="shared" si="7"/>
        <v>680.15338115495069</v>
      </c>
      <c r="BH62" s="59">
        <f t="shared" si="8"/>
        <v>973.48671448828395</v>
      </c>
      <c r="BI62" s="59">
        <f ca="1">AVERAGE(OFFSET($BH$3,0,0,'Données projet'!$E$11+1,1))-AVERAGE(OFFSET($H$3,0,0,'Données projet'!$E$11+1,1))</f>
        <v>221.46841827695107</v>
      </c>
      <c r="BJ62" s="59">
        <f t="shared" si="38"/>
        <v>183.74298297204564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325.55520000000001</v>
      </c>
      <c r="BB63" s="12">
        <f>VLOOKUP(A63,'Données projet'!$A$87:$I$107,9,0)</f>
        <v>9.0502649999999907</v>
      </c>
      <c r="BC63" s="12">
        <f t="array" ref="BC63">INDEX(BB:BB,MIN(IF(ISNUMBER(BB63:BB259),ROW(BB63:BB259),"")))</f>
        <v>9.0502649999999907</v>
      </c>
      <c r="BD63" s="12">
        <f>IF('Données projet'!$A$88&gt;35,BD62+BC63-BL62,IF(A63&lt;'Données projet'!$A$88,$BA$205^A63,IF(A63='Données projet'!$A$88,'Données projet'!$B$88,BD62+BC63-BL62)))</f>
        <v>325.55519999999984</v>
      </c>
      <c r="BE63" s="13">
        <f>BD63*VLOOKUP('Données projet'!$B$11,Paramètres!$A$1:$I$89,3,0)*VLOOKUP('Données projet'!$B$11,Paramètres!$A$1:$I$89,5,0)</f>
        <v>325.03431167999986</v>
      </c>
      <c r="BF63" s="13">
        <f t="shared" si="37"/>
        <v>76.399886588103072</v>
      </c>
      <c r="BG63" s="20">
        <f t="shared" si="7"/>
        <v>699.16456198361254</v>
      </c>
      <c r="BH63" s="59">
        <f t="shared" si="8"/>
        <v>992.49789531694591</v>
      </c>
      <c r="BI63" s="59">
        <f ca="1">AVERAGE(OFFSET($BH$3,0,0,'Données projet'!$E$11+1,1))-AVERAGE(OFFSET($H$3,0,0,'Données projet'!$E$11+1,1))</f>
        <v>221.46841827695107</v>
      </c>
      <c r="BJ63" s="59">
        <f t="shared" si="38"/>
        <v>183.74298297204564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325.55519999999984</v>
      </c>
      <c r="BE64" s="13">
        <f>BD64*VLOOKUP('Données projet'!$B$11,Paramètres!$A$1:$I$89,3,0)*VLOOKUP('Données projet'!$B$11,Paramètres!$A$1:$I$89,5,0)</f>
        <v>325.03431167999986</v>
      </c>
      <c r="BF64" s="13">
        <f t="shared" si="37"/>
        <v>76.399886588103072</v>
      </c>
      <c r="BG64" s="20">
        <f t="shared" si="7"/>
        <v>699.16456198361254</v>
      </c>
      <c r="BH64" s="59">
        <f t="shared" si="8"/>
        <v>992.49789531694591</v>
      </c>
      <c r="BI64" s="59">
        <f ca="1">AVERAGE(OFFSET($BH$3,0,0,'Données projet'!$E$11+1,1))-AVERAGE(OFFSET($H$3,0,0,'Données projet'!$E$11+1,1))</f>
        <v>221.46841827695107</v>
      </c>
      <c r="BJ64" s="59">
        <f t="shared" si="38"/>
        <v>183.74298297204564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325.55519999999984</v>
      </c>
      <c r="BE65" s="13">
        <f>BD65*VLOOKUP('Données projet'!$B$11,Paramètres!$A$1:$I$89,3,0)*VLOOKUP('Données projet'!$B$11,Paramètres!$A$1:$I$89,5,0)</f>
        <v>325.03431167999986</v>
      </c>
      <c r="BF65" s="13">
        <f t="shared" si="37"/>
        <v>76.399886588103072</v>
      </c>
      <c r="BG65" s="20">
        <f t="shared" si="7"/>
        <v>699.16456198361254</v>
      </c>
      <c r="BH65" s="59">
        <f t="shared" si="8"/>
        <v>992.49789531694591</v>
      </c>
      <c r="BI65" s="59">
        <f ca="1">AVERAGE(OFFSET($BH$3,0,0,'Données projet'!$E$11+1,1))-AVERAGE(OFFSET($H$3,0,0,'Données projet'!$E$11+1,1))</f>
        <v>221.46841827695107</v>
      </c>
      <c r="BJ65" s="59">
        <f t="shared" si="38"/>
        <v>183.74298297204564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325.55519999999984</v>
      </c>
      <c r="BE66" s="13">
        <f>BD66*VLOOKUP('Données projet'!$B$11,Paramètres!$A$1:$I$89,3,0)*VLOOKUP('Données projet'!$B$11,Paramètres!$A$1:$I$89,5,0)</f>
        <v>325.03431167999986</v>
      </c>
      <c r="BF66" s="13">
        <f t="shared" si="37"/>
        <v>76.399886588103072</v>
      </c>
      <c r="BG66" s="20">
        <f t="shared" si="7"/>
        <v>699.16456198361254</v>
      </c>
      <c r="BH66" s="59">
        <f t="shared" si="8"/>
        <v>992.49789531694591</v>
      </c>
      <c r="BI66" s="59">
        <f ca="1">AVERAGE(OFFSET($BH$3,0,0,'Données projet'!$E$11+1,1))-AVERAGE(OFFSET($H$3,0,0,'Données projet'!$E$11+1,1))</f>
        <v>221.46841827695107</v>
      </c>
      <c r="BJ66" s="59">
        <f t="shared" si="38"/>
        <v>183.74298297204564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325.55519999999984</v>
      </c>
      <c r="BE67" s="13">
        <f>BD67*VLOOKUP('Données projet'!$B$11,Paramètres!$A$1:$I$89,3,0)*VLOOKUP('Données projet'!$B$11,Paramètres!$A$1:$I$89,5,0)</f>
        <v>325.03431167999986</v>
      </c>
      <c r="BF67" s="13">
        <f t="shared" si="37"/>
        <v>76.399886588103072</v>
      </c>
      <c r="BG67" s="20">
        <f t="shared" si="7"/>
        <v>699.16456198361254</v>
      </c>
      <c r="BH67" s="59">
        <f t="shared" si="8"/>
        <v>992.49789531694591</v>
      </c>
      <c r="BI67" s="59">
        <f ca="1">AVERAGE(OFFSET($BH$3,0,0,'Données projet'!$E$11+1,1))-AVERAGE(OFFSET($H$3,0,0,'Données projet'!$E$11+1,1))</f>
        <v>221.46841827695107</v>
      </c>
      <c r="BJ67" s="59">
        <f t="shared" si="38"/>
        <v>183.74298297204564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325.55519999999984</v>
      </c>
      <c r="BE68" s="13">
        <f>BD68*VLOOKUP('Données projet'!$B$11,Paramètres!$A$1:$I$89,3,0)*VLOOKUP('Données projet'!$B$11,Paramètres!$A$1:$I$89,5,0)</f>
        <v>325.03431167999986</v>
      </c>
      <c r="BF68" s="13">
        <f t="shared" si="37"/>
        <v>76.399886588103072</v>
      </c>
      <c r="BG68" s="20">
        <f t="shared" ref="BG68:BG131" si="61">(BE68+BF68)*0.475*44/12</f>
        <v>699.16456198361254</v>
      </c>
      <c r="BH68" s="59">
        <f t="shared" ref="BH68:BH131" si="62">BG68+(AY68+AZ68)*44/12</f>
        <v>992.49789531694591</v>
      </c>
      <c r="BI68" s="59">
        <f ca="1">AVERAGE(OFFSET($BH$3,0,0,'Données projet'!$E$11+1,1))-AVERAGE(OFFSET($H$3,0,0,'Données projet'!$E$11+1,1))</f>
        <v>221.46841827695107</v>
      </c>
      <c r="BJ68" s="59">
        <f t="shared" si="38"/>
        <v>183.74298297204564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325.55519999999984</v>
      </c>
      <c r="BE69" s="13">
        <f>BD69*VLOOKUP('Données projet'!$B$11,Paramètres!$A$1:$I$89,3,0)*VLOOKUP('Données projet'!$B$11,Paramètres!$A$1:$I$89,5,0)</f>
        <v>325.03431167999986</v>
      </c>
      <c r="BF69" s="13">
        <f t="shared" ref="BF69:BF132" si="91">EXP(-1.0587+0.8836*LN(BE69)+0.284)</f>
        <v>76.399886588103072</v>
      </c>
      <c r="BG69" s="20">
        <f t="shared" si="61"/>
        <v>699.16456198361254</v>
      </c>
      <c r="BH69" s="59">
        <f t="shared" si="62"/>
        <v>992.49789531694591</v>
      </c>
      <c r="BI69" s="59">
        <f ca="1">AVERAGE(OFFSET($BH$3,0,0,'Données projet'!$E$11+1,1))-AVERAGE(OFFSET($H$3,0,0,'Données projet'!$E$11+1,1))</f>
        <v>221.46841827695107</v>
      </c>
      <c r="BJ69" s="59">
        <f t="shared" ref="BJ69:BJ132" si="92">$BJ$3</f>
        <v>183.74298297204564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325.55519999999984</v>
      </c>
      <c r="BE70" s="13">
        <f>BD70*VLOOKUP('Données projet'!$B$11,Paramètres!$A$1:$I$89,3,0)*VLOOKUP('Données projet'!$B$11,Paramètres!$A$1:$I$89,5,0)</f>
        <v>325.03431167999986</v>
      </c>
      <c r="BF70" s="13">
        <f t="shared" si="91"/>
        <v>76.399886588103072</v>
      </c>
      <c r="BG70" s="20">
        <f t="shared" si="61"/>
        <v>699.16456198361254</v>
      </c>
      <c r="BH70" s="59">
        <f t="shared" si="62"/>
        <v>992.49789531694591</v>
      </c>
      <c r="BI70" s="59">
        <f ca="1">AVERAGE(OFFSET($BH$3,0,0,'Données projet'!$E$11+1,1))-AVERAGE(OFFSET($H$3,0,0,'Données projet'!$E$11+1,1))</f>
        <v>221.46841827695107</v>
      </c>
      <c r="BJ70" s="59">
        <f t="shared" si="92"/>
        <v>183.74298297204564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325.55519999999984</v>
      </c>
      <c r="BE71" s="13">
        <f>BD71*VLOOKUP('Données projet'!$B$11,Paramètres!$A$1:$I$89,3,0)*VLOOKUP('Données projet'!$B$11,Paramètres!$A$1:$I$89,5,0)</f>
        <v>325.03431167999986</v>
      </c>
      <c r="BF71" s="13">
        <f t="shared" si="91"/>
        <v>76.399886588103072</v>
      </c>
      <c r="BG71" s="20">
        <f t="shared" si="61"/>
        <v>699.16456198361254</v>
      </c>
      <c r="BH71" s="59">
        <f t="shared" si="62"/>
        <v>992.49789531694591</v>
      </c>
      <c r="BI71" s="59">
        <f ca="1">AVERAGE(OFFSET($BH$3,0,0,'Données projet'!$E$11+1,1))-AVERAGE(OFFSET($H$3,0,0,'Données projet'!$E$11+1,1))</f>
        <v>221.46841827695107</v>
      </c>
      <c r="BJ71" s="59">
        <f t="shared" si="92"/>
        <v>183.74298297204564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325.55519999999984</v>
      </c>
      <c r="BE72" s="13">
        <f>BD72*VLOOKUP('Données projet'!$B$11,Paramètres!$A$1:$I$89,3,0)*VLOOKUP('Données projet'!$B$11,Paramètres!$A$1:$I$89,5,0)</f>
        <v>325.03431167999986</v>
      </c>
      <c r="BF72" s="13">
        <f t="shared" si="91"/>
        <v>76.399886588103072</v>
      </c>
      <c r="BG72" s="20">
        <f t="shared" si="61"/>
        <v>699.16456198361254</v>
      </c>
      <c r="BH72" s="59">
        <f t="shared" si="62"/>
        <v>992.49789531694591</v>
      </c>
      <c r="BI72" s="59">
        <f ca="1">AVERAGE(OFFSET($BH$3,0,0,'Données projet'!$E$11+1,1))-AVERAGE(OFFSET($H$3,0,0,'Données projet'!$E$11+1,1))</f>
        <v>221.46841827695107</v>
      </c>
      <c r="BJ72" s="59">
        <f t="shared" si="92"/>
        <v>183.74298297204564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325.55519999999984</v>
      </c>
      <c r="BE73" s="13">
        <f>BD73*VLOOKUP('Données projet'!$B$11,Paramètres!$A$1:$I$89,3,0)*VLOOKUP('Données projet'!$B$11,Paramètres!$A$1:$I$89,5,0)</f>
        <v>325.03431167999986</v>
      </c>
      <c r="BF73" s="13">
        <f t="shared" si="91"/>
        <v>76.399886588103072</v>
      </c>
      <c r="BG73" s="20">
        <f t="shared" si="61"/>
        <v>699.16456198361254</v>
      </c>
      <c r="BH73" s="59">
        <f t="shared" si="62"/>
        <v>992.49789531694591</v>
      </c>
      <c r="BI73" s="59">
        <f ca="1">AVERAGE(OFFSET($BH$3,0,0,'Données projet'!$E$11+1,1))-AVERAGE(OFFSET($H$3,0,0,'Données projet'!$E$11+1,1))</f>
        <v>221.46841827695107</v>
      </c>
      <c r="BJ73" s="59">
        <f t="shared" si="92"/>
        <v>183.74298297204564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325.55519999999984</v>
      </c>
      <c r="BE74" s="13">
        <f>BD74*VLOOKUP('Données projet'!$B$11,Paramètres!$A$1:$I$89,3,0)*VLOOKUP('Données projet'!$B$11,Paramètres!$A$1:$I$89,5,0)</f>
        <v>325.03431167999986</v>
      </c>
      <c r="BF74" s="13">
        <f t="shared" si="91"/>
        <v>76.399886588103072</v>
      </c>
      <c r="BG74" s="20">
        <f t="shared" si="61"/>
        <v>699.16456198361254</v>
      </c>
      <c r="BH74" s="59">
        <f t="shared" si="62"/>
        <v>992.49789531694591</v>
      </c>
      <c r="BI74" s="59">
        <f ca="1">AVERAGE(OFFSET($BH$3,0,0,'Données projet'!$E$11+1,1))-AVERAGE(OFFSET($H$3,0,0,'Données projet'!$E$11+1,1))</f>
        <v>221.46841827695107</v>
      </c>
      <c r="BJ74" s="59">
        <f t="shared" si="92"/>
        <v>183.74298297204564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325.55519999999984</v>
      </c>
      <c r="BE75" s="13">
        <f>BD75*VLOOKUP('Données projet'!$B$11,Paramètres!$A$1:$I$89,3,0)*VLOOKUP('Données projet'!$B$11,Paramètres!$A$1:$I$89,5,0)</f>
        <v>325.03431167999986</v>
      </c>
      <c r="BF75" s="13">
        <f t="shared" si="91"/>
        <v>76.399886588103072</v>
      </c>
      <c r="BG75" s="20">
        <f t="shared" si="61"/>
        <v>699.16456198361254</v>
      </c>
      <c r="BH75" s="59">
        <f t="shared" si="62"/>
        <v>992.49789531694591</v>
      </c>
      <c r="BI75" s="59">
        <f ca="1">AVERAGE(OFFSET($BH$3,0,0,'Données projet'!$E$11+1,1))-AVERAGE(OFFSET($H$3,0,0,'Données projet'!$E$11+1,1))</f>
        <v>221.46841827695107</v>
      </c>
      <c r="BJ75" s="59">
        <f t="shared" si="92"/>
        <v>183.74298297204564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325.55519999999984</v>
      </c>
      <c r="BE76" s="13">
        <f>BD76*VLOOKUP('Données projet'!$B$11,Paramètres!$A$1:$I$89,3,0)*VLOOKUP('Données projet'!$B$11,Paramètres!$A$1:$I$89,5,0)</f>
        <v>325.03431167999986</v>
      </c>
      <c r="BF76" s="13">
        <f t="shared" si="91"/>
        <v>76.399886588103072</v>
      </c>
      <c r="BG76" s="20">
        <f t="shared" si="61"/>
        <v>699.16456198361254</v>
      </c>
      <c r="BH76" s="59">
        <f t="shared" si="62"/>
        <v>992.49789531694591</v>
      </c>
      <c r="BI76" s="59">
        <f ca="1">AVERAGE(OFFSET($BH$3,0,0,'Données projet'!$E$11+1,1))-AVERAGE(OFFSET($H$3,0,0,'Données projet'!$E$11+1,1))</f>
        <v>221.46841827695107</v>
      </c>
      <c r="BJ76" s="59">
        <f t="shared" si="92"/>
        <v>183.74298297204564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325.55519999999984</v>
      </c>
      <c r="BE77" s="13">
        <f>BD77*VLOOKUP('Données projet'!$B$11,Paramètres!$A$1:$I$89,3,0)*VLOOKUP('Données projet'!$B$11,Paramètres!$A$1:$I$89,5,0)</f>
        <v>325.03431167999986</v>
      </c>
      <c r="BF77" s="13">
        <f t="shared" si="91"/>
        <v>76.399886588103072</v>
      </c>
      <c r="BG77" s="20">
        <f t="shared" si="61"/>
        <v>699.16456198361254</v>
      </c>
      <c r="BH77" s="59">
        <f t="shared" si="62"/>
        <v>992.49789531694591</v>
      </c>
      <c r="BI77" s="59">
        <f ca="1">AVERAGE(OFFSET($BH$3,0,0,'Données projet'!$E$11+1,1))-AVERAGE(OFFSET($H$3,0,0,'Données projet'!$E$11+1,1))</f>
        <v>221.46841827695107</v>
      </c>
      <c r="BJ77" s="59">
        <f t="shared" si="92"/>
        <v>183.74298297204564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325.55519999999984</v>
      </c>
      <c r="BE78" s="13">
        <f>BD78*VLOOKUP('Données projet'!$B$11,Paramètres!$A$1:$I$89,3,0)*VLOOKUP('Données projet'!$B$11,Paramètres!$A$1:$I$89,5,0)</f>
        <v>325.03431167999986</v>
      </c>
      <c r="BF78" s="13">
        <f t="shared" si="91"/>
        <v>76.399886588103072</v>
      </c>
      <c r="BG78" s="20">
        <f t="shared" si="61"/>
        <v>699.16456198361254</v>
      </c>
      <c r="BH78" s="59">
        <f t="shared" si="62"/>
        <v>992.49789531694591</v>
      </c>
      <c r="BI78" s="59">
        <f ca="1">AVERAGE(OFFSET($BH$3,0,0,'Données projet'!$E$11+1,1))-AVERAGE(OFFSET($H$3,0,0,'Données projet'!$E$11+1,1))</f>
        <v>221.46841827695107</v>
      </c>
      <c r="BJ78" s="59">
        <f t="shared" si="92"/>
        <v>183.74298297204564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325.55519999999984</v>
      </c>
      <c r="BE79" s="13">
        <f>BD79*VLOOKUP('Données projet'!$B$11,Paramètres!$A$1:$I$89,3,0)*VLOOKUP('Données projet'!$B$11,Paramètres!$A$1:$I$89,5,0)</f>
        <v>325.03431167999986</v>
      </c>
      <c r="BF79" s="13">
        <f t="shared" si="91"/>
        <v>76.399886588103072</v>
      </c>
      <c r="BG79" s="20">
        <f t="shared" si="61"/>
        <v>699.16456198361254</v>
      </c>
      <c r="BH79" s="59">
        <f t="shared" si="62"/>
        <v>992.49789531694591</v>
      </c>
      <c r="BI79" s="59">
        <f ca="1">AVERAGE(OFFSET($BH$3,0,0,'Données projet'!$E$11+1,1))-AVERAGE(OFFSET($H$3,0,0,'Données projet'!$E$11+1,1))</f>
        <v>221.46841827695107</v>
      </c>
      <c r="BJ79" s="59">
        <f t="shared" si="92"/>
        <v>183.74298297204564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325.55519999999984</v>
      </c>
      <c r="BE80" s="13">
        <f>BD80*VLOOKUP('Données projet'!$B$11,Paramètres!$A$1:$I$89,3,0)*VLOOKUP('Données projet'!$B$11,Paramètres!$A$1:$I$89,5,0)</f>
        <v>325.03431167999986</v>
      </c>
      <c r="BF80" s="13">
        <f t="shared" si="91"/>
        <v>76.399886588103072</v>
      </c>
      <c r="BG80" s="20">
        <f t="shared" si="61"/>
        <v>699.16456198361254</v>
      </c>
      <c r="BH80" s="59">
        <f t="shared" si="62"/>
        <v>992.49789531694591</v>
      </c>
      <c r="BI80" s="59">
        <f ca="1">AVERAGE(OFFSET($BH$3,0,0,'Données projet'!$E$11+1,1))-AVERAGE(OFFSET($H$3,0,0,'Données projet'!$E$11+1,1))</f>
        <v>221.46841827695107</v>
      </c>
      <c r="BJ80" s="59">
        <f t="shared" si="92"/>
        <v>183.74298297204564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325.55519999999984</v>
      </c>
      <c r="BE81" s="13">
        <f>BD81*VLOOKUP('Données projet'!$B$11,Paramètres!$A$1:$I$89,3,0)*VLOOKUP('Données projet'!$B$11,Paramètres!$A$1:$I$89,5,0)</f>
        <v>325.03431167999986</v>
      </c>
      <c r="BF81" s="13">
        <f t="shared" si="91"/>
        <v>76.399886588103072</v>
      </c>
      <c r="BG81" s="20">
        <f t="shared" si="61"/>
        <v>699.16456198361254</v>
      </c>
      <c r="BH81" s="59">
        <f t="shared" si="62"/>
        <v>992.49789531694591</v>
      </c>
      <c r="BI81" s="59">
        <f ca="1">AVERAGE(OFFSET($BH$3,0,0,'Données projet'!$E$11+1,1))-AVERAGE(OFFSET($H$3,0,0,'Données projet'!$E$11+1,1))</f>
        <v>221.46841827695107</v>
      </c>
      <c r="BJ81" s="59">
        <f t="shared" si="92"/>
        <v>183.74298297204564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325.55519999999984</v>
      </c>
      <c r="BE82" s="13">
        <f>BD82*VLOOKUP('Données projet'!$B$11,Paramètres!$A$1:$I$89,3,0)*VLOOKUP('Données projet'!$B$11,Paramètres!$A$1:$I$89,5,0)</f>
        <v>325.03431167999986</v>
      </c>
      <c r="BF82" s="13">
        <f t="shared" si="91"/>
        <v>76.399886588103072</v>
      </c>
      <c r="BG82" s="20">
        <f t="shared" si="61"/>
        <v>699.16456198361254</v>
      </c>
      <c r="BH82" s="59">
        <f t="shared" si="62"/>
        <v>992.49789531694591</v>
      </c>
      <c r="BI82" s="59">
        <f ca="1">AVERAGE(OFFSET($BH$3,0,0,'Données projet'!$E$11+1,1))-AVERAGE(OFFSET($H$3,0,0,'Données projet'!$E$11+1,1))</f>
        <v>221.46841827695107</v>
      </c>
      <c r="BJ82" s="59">
        <f t="shared" si="92"/>
        <v>183.74298297204564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325.55519999999984</v>
      </c>
      <c r="BE83" s="13">
        <f>BD83*VLOOKUP('Données projet'!$B$11,Paramètres!$A$1:$I$89,3,0)*VLOOKUP('Données projet'!$B$11,Paramètres!$A$1:$I$89,5,0)</f>
        <v>325.03431167999986</v>
      </c>
      <c r="BF83" s="13">
        <f t="shared" si="91"/>
        <v>76.399886588103072</v>
      </c>
      <c r="BG83" s="20">
        <f t="shared" si="61"/>
        <v>699.16456198361254</v>
      </c>
      <c r="BH83" s="59">
        <f t="shared" si="62"/>
        <v>992.49789531694591</v>
      </c>
      <c r="BI83" s="59">
        <f ca="1">AVERAGE(OFFSET($BH$3,0,0,'Données projet'!$E$11+1,1))-AVERAGE(OFFSET($H$3,0,0,'Données projet'!$E$11+1,1))</f>
        <v>221.46841827695107</v>
      </c>
      <c r="BJ83" s="59">
        <f t="shared" si="92"/>
        <v>183.74298297204564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325.55519999999984</v>
      </c>
      <c r="BE84" s="13">
        <f>BD84*VLOOKUP('Données projet'!$B$11,Paramètres!$A$1:$I$89,3,0)*VLOOKUP('Données projet'!$B$11,Paramètres!$A$1:$I$89,5,0)</f>
        <v>325.03431167999986</v>
      </c>
      <c r="BF84" s="13">
        <f t="shared" si="91"/>
        <v>76.399886588103072</v>
      </c>
      <c r="BG84" s="20">
        <f t="shared" si="61"/>
        <v>699.16456198361254</v>
      </c>
      <c r="BH84" s="59">
        <f t="shared" si="62"/>
        <v>992.49789531694591</v>
      </c>
      <c r="BI84" s="59">
        <f ca="1">AVERAGE(OFFSET($BH$3,0,0,'Données projet'!$E$11+1,1))-AVERAGE(OFFSET($H$3,0,0,'Données projet'!$E$11+1,1))</f>
        <v>221.46841827695107</v>
      </c>
      <c r="BJ84" s="59">
        <f t="shared" si="92"/>
        <v>183.74298297204564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325.55519999999984</v>
      </c>
      <c r="BE85" s="13">
        <f>BD85*VLOOKUP('Données projet'!$B$11,Paramètres!$A$1:$I$89,3,0)*VLOOKUP('Données projet'!$B$11,Paramètres!$A$1:$I$89,5,0)</f>
        <v>325.03431167999986</v>
      </c>
      <c r="BF85" s="13">
        <f t="shared" si="91"/>
        <v>76.399886588103072</v>
      </c>
      <c r="BG85" s="20">
        <f t="shared" si="61"/>
        <v>699.16456198361254</v>
      </c>
      <c r="BH85" s="59">
        <f t="shared" si="62"/>
        <v>992.49789531694591</v>
      </c>
      <c r="BI85" s="59">
        <f ca="1">AVERAGE(OFFSET($BH$3,0,0,'Données projet'!$E$11+1,1))-AVERAGE(OFFSET($H$3,0,0,'Données projet'!$E$11+1,1))</f>
        <v>221.46841827695107</v>
      </c>
      <c r="BJ85" s="59">
        <f t="shared" si="92"/>
        <v>183.74298297204564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325.55519999999984</v>
      </c>
      <c r="BE86" s="13">
        <f>BD86*VLOOKUP('Données projet'!$B$11,Paramètres!$A$1:$I$89,3,0)*VLOOKUP('Données projet'!$B$11,Paramètres!$A$1:$I$89,5,0)</f>
        <v>325.03431167999986</v>
      </c>
      <c r="BF86" s="13">
        <f t="shared" si="91"/>
        <v>76.399886588103072</v>
      </c>
      <c r="BG86" s="20">
        <f t="shared" si="61"/>
        <v>699.16456198361254</v>
      </c>
      <c r="BH86" s="59">
        <f t="shared" si="62"/>
        <v>992.49789531694591</v>
      </c>
      <c r="BI86" s="59">
        <f ca="1">AVERAGE(OFFSET($BH$3,0,0,'Données projet'!$E$11+1,1))-AVERAGE(OFFSET($H$3,0,0,'Données projet'!$E$11+1,1))</f>
        <v>221.46841827695107</v>
      </c>
      <c r="BJ86" s="59">
        <f t="shared" si="92"/>
        <v>183.74298297204564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325.55519999999984</v>
      </c>
      <c r="BE87" s="13">
        <f>BD87*VLOOKUP('Données projet'!$B$11,Paramètres!$A$1:$I$89,3,0)*VLOOKUP('Données projet'!$B$11,Paramètres!$A$1:$I$89,5,0)</f>
        <v>325.03431167999986</v>
      </c>
      <c r="BF87" s="13">
        <f t="shared" si="91"/>
        <v>76.399886588103072</v>
      </c>
      <c r="BG87" s="20">
        <f t="shared" si="61"/>
        <v>699.16456198361254</v>
      </c>
      <c r="BH87" s="59">
        <f t="shared" si="62"/>
        <v>992.49789531694591</v>
      </c>
      <c r="BI87" s="59">
        <f ca="1">AVERAGE(OFFSET($BH$3,0,0,'Données projet'!$E$11+1,1))-AVERAGE(OFFSET($H$3,0,0,'Données projet'!$E$11+1,1))</f>
        <v>221.46841827695107</v>
      </c>
      <c r="BJ87" s="59">
        <f t="shared" si="92"/>
        <v>183.74298297204564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325.55519999999984</v>
      </c>
      <c r="BE88" s="13">
        <f>BD88*VLOOKUP('Données projet'!$B$11,Paramètres!$A$1:$I$89,3,0)*VLOOKUP('Données projet'!$B$11,Paramètres!$A$1:$I$89,5,0)</f>
        <v>325.03431167999986</v>
      </c>
      <c r="BF88" s="13">
        <f t="shared" si="91"/>
        <v>76.399886588103072</v>
      </c>
      <c r="BG88" s="20">
        <f t="shared" si="61"/>
        <v>699.16456198361254</v>
      </c>
      <c r="BH88" s="59">
        <f t="shared" si="62"/>
        <v>992.49789531694591</v>
      </c>
      <c r="BI88" s="59">
        <f ca="1">AVERAGE(OFFSET($BH$3,0,0,'Données projet'!$E$11+1,1))-AVERAGE(OFFSET($H$3,0,0,'Données projet'!$E$11+1,1))</f>
        <v>221.46841827695107</v>
      </c>
      <c r="BJ88" s="59">
        <f t="shared" si="92"/>
        <v>183.74298297204564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325.55519999999984</v>
      </c>
      <c r="BE89" s="13">
        <f>BD89*VLOOKUP('Données projet'!$B$11,Paramètres!$A$1:$I$89,3,0)*VLOOKUP('Données projet'!$B$11,Paramètres!$A$1:$I$89,5,0)</f>
        <v>325.03431167999986</v>
      </c>
      <c r="BF89" s="13">
        <f t="shared" si="91"/>
        <v>76.399886588103072</v>
      </c>
      <c r="BG89" s="20">
        <f t="shared" si="61"/>
        <v>699.16456198361254</v>
      </c>
      <c r="BH89" s="59">
        <f t="shared" si="62"/>
        <v>992.49789531694591</v>
      </c>
      <c r="BI89" s="59">
        <f ca="1">AVERAGE(OFFSET($BH$3,0,0,'Données projet'!$E$11+1,1))-AVERAGE(OFFSET($H$3,0,0,'Données projet'!$E$11+1,1))</f>
        <v>221.46841827695107</v>
      </c>
      <c r="BJ89" s="59">
        <f t="shared" si="92"/>
        <v>183.74298297204564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325.55519999999984</v>
      </c>
      <c r="BE90" s="13">
        <f>BD90*VLOOKUP('Données projet'!$B$11,Paramètres!$A$1:$I$89,3,0)*VLOOKUP('Données projet'!$B$11,Paramètres!$A$1:$I$89,5,0)</f>
        <v>325.03431167999986</v>
      </c>
      <c r="BF90" s="13">
        <f t="shared" si="91"/>
        <v>76.399886588103072</v>
      </c>
      <c r="BG90" s="20">
        <f t="shared" si="61"/>
        <v>699.16456198361254</v>
      </c>
      <c r="BH90" s="59">
        <f t="shared" si="62"/>
        <v>992.49789531694591</v>
      </c>
      <c r="BI90" s="59">
        <f ca="1">AVERAGE(OFFSET($BH$3,0,0,'Données projet'!$E$11+1,1))-AVERAGE(OFFSET($H$3,0,0,'Données projet'!$E$11+1,1))</f>
        <v>221.46841827695107</v>
      </c>
      <c r="BJ90" s="59">
        <f t="shared" si="92"/>
        <v>183.74298297204564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325.55519999999984</v>
      </c>
      <c r="BE91" s="13">
        <f>BD91*VLOOKUP('Données projet'!$B$11,Paramètres!$A$1:$I$89,3,0)*VLOOKUP('Données projet'!$B$11,Paramètres!$A$1:$I$89,5,0)</f>
        <v>325.03431167999986</v>
      </c>
      <c r="BF91" s="13">
        <f t="shared" si="91"/>
        <v>76.399886588103072</v>
      </c>
      <c r="BG91" s="20">
        <f t="shared" si="61"/>
        <v>699.16456198361254</v>
      </c>
      <c r="BH91" s="59">
        <f t="shared" si="62"/>
        <v>992.49789531694591</v>
      </c>
      <c r="BI91" s="59">
        <f ca="1">AVERAGE(OFFSET($BH$3,0,0,'Données projet'!$E$11+1,1))-AVERAGE(OFFSET($H$3,0,0,'Données projet'!$E$11+1,1))</f>
        <v>221.46841827695107</v>
      </c>
      <c r="BJ91" s="59">
        <f t="shared" si="92"/>
        <v>183.74298297204564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325.55519999999984</v>
      </c>
      <c r="BE92" s="13">
        <f>BD92*VLOOKUP('Données projet'!$B$11,Paramètres!$A$1:$I$89,3,0)*VLOOKUP('Données projet'!$B$11,Paramètres!$A$1:$I$89,5,0)</f>
        <v>325.03431167999986</v>
      </c>
      <c r="BF92" s="13">
        <f t="shared" si="91"/>
        <v>76.399886588103072</v>
      </c>
      <c r="BG92" s="20">
        <f t="shared" si="61"/>
        <v>699.16456198361254</v>
      </c>
      <c r="BH92" s="59">
        <f t="shared" si="62"/>
        <v>992.49789531694591</v>
      </c>
      <c r="BI92" s="59">
        <f ca="1">AVERAGE(OFFSET($BH$3,0,0,'Données projet'!$E$11+1,1))-AVERAGE(OFFSET($H$3,0,0,'Données projet'!$E$11+1,1))</f>
        <v>221.46841827695107</v>
      </c>
      <c r="BJ92" s="59">
        <f t="shared" si="92"/>
        <v>183.74298297204564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325.55519999999984</v>
      </c>
      <c r="BE93" s="13">
        <f>BD93*VLOOKUP('Données projet'!$B$11,Paramètres!$A$1:$I$89,3,0)*VLOOKUP('Données projet'!$B$11,Paramètres!$A$1:$I$89,5,0)</f>
        <v>325.03431167999986</v>
      </c>
      <c r="BF93" s="13">
        <f t="shared" si="91"/>
        <v>76.399886588103072</v>
      </c>
      <c r="BG93" s="20">
        <f t="shared" si="61"/>
        <v>699.16456198361254</v>
      </c>
      <c r="BH93" s="59">
        <f t="shared" si="62"/>
        <v>992.49789531694591</v>
      </c>
      <c r="BI93" s="59">
        <f ca="1">AVERAGE(OFFSET($BH$3,0,0,'Données projet'!$E$11+1,1))-AVERAGE(OFFSET($H$3,0,0,'Données projet'!$E$11+1,1))</f>
        <v>221.46841827695107</v>
      </c>
      <c r="BJ93" s="59">
        <f t="shared" si="92"/>
        <v>183.74298297204564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325.55519999999984</v>
      </c>
      <c r="BE94" s="13">
        <f>BD94*VLOOKUP('Données projet'!$B$11,Paramètres!$A$1:$I$89,3,0)*VLOOKUP('Données projet'!$B$11,Paramètres!$A$1:$I$89,5,0)</f>
        <v>325.03431167999986</v>
      </c>
      <c r="BF94" s="13">
        <f t="shared" si="91"/>
        <v>76.399886588103072</v>
      </c>
      <c r="BG94" s="20">
        <f t="shared" si="61"/>
        <v>699.16456198361254</v>
      </c>
      <c r="BH94" s="59">
        <f t="shared" si="62"/>
        <v>992.49789531694591</v>
      </c>
      <c r="BI94" s="59">
        <f ca="1">AVERAGE(OFFSET($BH$3,0,0,'Données projet'!$E$11+1,1))-AVERAGE(OFFSET($H$3,0,0,'Données projet'!$E$11+1,1))</f>
        <v>221.46841827695107</v>
      </c>
      <c r="BJ94" s="59">
        <f t="shared" si="92"/>
        <v>183.74298297204564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325.55519999999984</v>
      </c>
      <c r="BE95" s="13">
        <f>BD95*VLOOKUP('Données projet'!$B$11,Paramètres!$A$1:$I$89,3,0)*VLOOKUP('Données projet'!$B$11,Paramètres!$A$1:$I$89,5,0)</f>
        <v>325.03431167999986</v>
      </c>
      <c r="BF95" s="13">
        <f t="shared" si="91"/>
        <v>76.399886588103072</v>
      </c>
      <c r="BG95" s="20">
        <f t="shared" si="61"/>
        <v>699.16456198361254</v>
      </c>
      <c r="BH95" s="59">
        <f t="shared" si="62"/>
        <v>992.49789531694591</v>
      </c>
      <c r="BI95" s="59">
        <f ca="1">AVERAGE(OFFSET($BH$3,0,0,'Données projet'!$E$11+1,1))-AVERAGE(OFFSET($H$3,0,0,'Données projet'!$E$11+1,1))</f>
        <v>221.46841827695107</v>
      </c>
      <c r="BJ95" s="59">
        <f t="shared" si="92"/>
        <v>183.74298297204564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325.55519999999984</v>
      </c>
      <c r="BE96" s="13">
        <f>BD96*VLOOKUP('Données projet'!$B$11,Paramètres!$A$1:$I$89,3,0)*VLOOKUP('Données projet'!$B$11,Paramètres!$A$1:$I$89,5,0)</f>
        <v>325.03431167999986</v>
      </c>
      <c r="BF96" s="13">
        <f t="shared" si="91"/>
        <v>76.399886588103072</v>
      </c>
      <c r="BG96" s="20">
        <f t="shared" si="61"/>
        <v>699.16456198361254</v>
      </c>
      <c r="BH96" s="59">
        <f t="shared" si="62"/>
        <v>992.49789531694591</v>
      </c>
      <c r="BI96" s="59">
        <f ca="1">AVERAGE(OFFSET($BH$3,0,0,'Données projet'!$E$11+1,1))-AVERAGE(OFFSET($H$3,0,0,'Données projet'!$E$11+1,1))</f>
        <v>221.46841827695107</v>
      </c>
      <c r="BJ96" s="59">
        <f t="shared" si="92"/>
        <v>183.74298297204564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325.55519999999984</v>
      </c>
      <c r="BE97" s="13">
        <f>BD97*VLOOKUP('Données projet'!$B$11,Paramètres!$A$1:$I$89,3,0)*VLOOKUP('Données projet'!$B$11,Paramètres!$A$1:$I$89,5,0)</f>
        <v>325.03431167999986</v>
      </c>
      <c r="BF97" s="13">
        <f t="shared" si="91"/>
        <v>76.399886588103072</v>
      </c>
      <c r="BG97" s="20">
        <f t="shared" si="61"/>
        <v>699.16456198361254</v>
      </c>
      <c r="BH97" s="59">
        <f t="shared" si="62"/>
        <v>992.49789531694591</v>
      </c>
      <c r="BI97" s="59">
        <f ca="1">AVERAGE(OFFSET($BH$3,0,0,'Données projet'!$E$11+1,1))-AVERAGE(OFFSET($H$3,0,0,'Données projet'!$E$11+1,1))</f>
        <v>221.46841827695107</v>
      </c>
      <c r="BJ97" s="59">
        <f t="shared" si="92"/>
        <v>183.74298297204564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325.55519999999984</v>
      </c>
      <c r="BE98" s="13">
        <f>BD98*VLOOKUP('Données projet'!$B$11,Paramètres!$A$1:$I$89,3,0)*VLOOKUP('Données projet'!$B$11,Paramètres!$A$1:$I$89,5,0)</f>
        <v>325.03431167999986</v>
      </c>
      <c r="BF98" s="13">
        <f t="shared" si="91"/>
        <v>76.399886588103072</v>
      </c>
      <c r="BG98" s="20">
        <f t="shared" si="61"/>
        <v>699.16456198361254</v>
      </c>
      <c r="BH98" s="59">
        <f t="shared" si="62"/>
        <v>992.49789531694591</v>
      </c>
      <c r="BI98" s="59">
        <f ca="1">AVERAGE(OFFSET($BH$3,0,0,'Données projet'!$E$11+1,1))-AVERAGE(OFFSET($H$3,0,0,'Données projet'!$E$11+1,1))</f>
        <v>221.46841827695107</v>
      </c>
      <c r="BJ98" s="59">
        <f t="shared" si="92"/>
        <v>183.74298297204564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325.55519999999984</v>
      </c>
      <c r="BE99" s="13">
        <f>BD99*VLOOKUP('Données projet'!$B$11,Paramètres!$A$1:$I$89,3,0)*VLOOKUP('Données projet'!$B$11,Paramètres!$A$1:$I$89,5,0)</f>
        <v>325.03431167999986</v>
      </c>
      <c r="BF99" s="13">
        <f t="shared" si="91"/>
        <v>76.399886588103072</v>
      </c>
      <c r="BG99" s="20">
        <f t="shared" si="61"/>
        <v>699.16456198361254</v>
      </c>
      <c r="BH99" s="59">
        <f t="shared" si="62"/>
        <v>992.49789531694591</v>
      </c>
      <c r="BI99" s="59">
        <f ca="1">AVERAGE(OFFSET($BH$3,0,0,'Données projet'!$E$11+1,1))-AVERAGE(OFFSET($H$3,0,0,'Données projet'!$E$11+1,1))</f>
        <v>221.46841827695107</v>
      </c>
      <c r="BJ99" s="59">
        <f t="shared" si="92"/>
        <v>183.74298297204564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325.55519999999984</v>
      </c>
      <c r="BE100" s="13">
        <f>BD100*VLOOKUP('Données projet'!$B$11,Paramètres!$A$1:$I$89,3,0)*VLOOKUP('Données projet'!$B$11,Paramètres!$A$1:$I$89,5,0)</f>
        <v>325.03431167999986</v>
      </c>
      <c r="BF100" s="13">
        <f t="shared" si="91"/>
        <v>76.399886588103072</v>
      </c>
      <c r="BG100" s="20">
        <f t="shared" si="61"/>
        <v>699.16456198361254</v>
      </c>
      <c r="BH100" s="59">
        <f t="shared" si="62"/>
        <v>992.49789531694591</v>
      </c>
      <c r="BI100" s="59">
        <f ca="1">AVERAGE(OFFSET($BH$3,0,0,'Données projet'!$E$11+1,1))-AVERAGE(OFFSET($H$3,0,0,'Données projet'!$E$11+1,1))</f>
        <v>221.46841827695107</v>
      </c>
      <c r="BJ100" s="59">
        <f t="shared" si="92"/>
        <v>183.74298297204564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325.55519999999984</v>
      </c>
      <c r="BE101" s="13">
        <f>BD101*VLOOKUP('Données projet'!$B$11,Paramètres!$A$1:$I$89,3,0)*VLOOKUP('Données projet'!$B$11,Paramètres!$A$1:$I$89,5,0)</f>
        <v>325.03431167999986</v>
      </c>
      <c r="BF101" s="13">
        <f t="shared" si="91"/>
        <v>76.399886588103072</v>
      </c>
      <c r="BG101" s="20">
        <f t="shared" si="61"/>
        <v>699.16456198361254</v>
      </c>
      <c r="BH101" s="59">
        <f t="shared" si="62"/>
        <v>992.49789531694591</v>
      </c>
      <c r="BI101" s="59">
        <f ca="1">AVERAGE(OFFSET($BH$3,0,0,'Données projet'!$E$11+1,1))-AVERAGE(OFFSET($H$3,0,0,'Données projet'!$E$11+1,1))</f>
        <v>221.46841827695107</v>
      </c>
      <c r="BJ101" s="59">
        <f t="shared" si="92"/>
        <v>183.74298297204564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325.55519999999984</v>
      </c>
      <c r="BE102" s="13">
        <f>BD102*VLOOKUP('Données projet'!$B$11,Paramètres!$A$1:$I$89,3,0)*VLOOKUP('Données projet'!$B$11,Paramètres!$A$1:$I$89,5,0)</f>
        <v>325.03431167999986</v>
      </c>
      <c r="BF102" s="13">
        <f t="shared" si="91"/>
        <v>76.399886588103072</v>
      </c>
      <c r="BG102" s="20">
        <f t="shared" si="61"/>
        <v>699.16456198361254</v>
      </c>
      <c r="BH102" s="59">
        <f t="shared" si="62"/>
        <v>992.49789531694591</v>
      </c>
      <c r="BI102" s="59">
        <f ca="1">AVERAGE(OFFSET($BH$3,0,0,'Données projet'!$E$11+1,1))-AVERAGE(OFFSET($H$3,0,0,'Données projet'!$E$11+1,1))</f>
        <v>221.46841827695107</v>
      </c>
      <c r="BJ102" s="59">
        <f t="shared" si="92"/>
        <v>183.74298297204564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325.55519999999984</v>
      </c>
      <c r="BE103" s="13">
        <f>BD103*VLOOKUP('Données projet'!$B$11,Paramètres!$A$1:$I$89,3,0)*VLOOKUP('Données projet'!$B$11,Paramètres!$A$1:$I$89,5,0)</f>
        <v>325.03431167999986</v>
      </c>
      <c r="BF103" s="13">
        <f t="shared" si="91"/>
        <v>76.399886588103072</v>
      </c>
      <c r="BG103" s="20">
        <f t="shared" si="61"/>
        <v>699.16456198361254</v>
      </c>
      <c r="BH103" s="59">
        <f t="shared" si="62"/>
        <v>992.49789531694591</v>
      </c>
      <c r="BI103" s="59">
        <f ca="1">AVERAGE(OFFSET($BH$3,0,0,'Données projet'!$E$11+1,1))-AVERAGE(OFFSET($H$3,0,0,'Données projet'!$E$11+1,1))</f>
        <v>221.46841827695107</v>
      </c>
      <c r="BJ103" s="59">
        <f t="shared" si="92"/>
        <v>183.74298297204564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325.55519999999984</v>
      </c>
      <c r="BE104" s="13">
        <f>BD104*VLOOKUP('Données projet'!$B$11,Paramètres!$A$1:$I$89,3,0)*VLOOKUP('Données projet'!$B$11,Paramètres!$A$1:$I$89,5,0)</f>
        <v>325.03431167999986</v>
      </c>
      <c r="BF104" s="13">
        <f t="shared" si="91"/>
        <v>76.399886588103072</v>
      </c>
      <c r="BG104" s="20">
        <f t="shared" si="61"/>
        <v>699.16456198361254</v>
      </c>
      <c r="BH104" s="59">
        <f t="shared" si="62"/>
        <v>992.49789531694591</v>
      </c>
      <c r="BI104" s="59">
        <f ca="1">AVERAGE(OFFSET($BH$3,0,0,'Données projet'!$E$11+1,1))-AVERAGE(OFFSET($H$3,0,0,'Données projet'!$E$11+1,1))</f>
        <v>221.46841827695107</v>
      </c>
      <c r="BJ104" s="59">
        <f t="shared" si="92"/>
        <v>183.74298297204564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325.55519999999984</v>
      </c>
      <c r="BE105" s="13">
        <f>BD105*VLOOKUP('Données projet'!$B$11,Paramètres!$A$1:$I$89,3,0)*VLOOKUP('Données projet'!$B$11,Paramètres!$A$1:$I$89,5,0)</f>
        <v>325.03431167999986</v>
      </c>
      <c r="BF105" s="13">
        <f t="shared" si="91"/>
        <v>76.399886588103072</v>
      </c>
      <c r="BG105" s="20">
        <f t="shared" si="61"/>
        <v>699.16456198361254</v>
      </c>
      <c r="BH105" s="59">
        <f t="shared" si="62"/>
        <v>992.49789531694591</v>
      </c>
      <c r="BI105" s="59">
        <f ca="1">AVERAGE(OFFSET($BH$3,0,0,'Données projet'!$E$11+1,1))-AVERAGE(OFFSET($H$3,0,0,'Données projet'!$E$11+1,1))</f>
        <v>221.46841827695107</v>
      </c>
      <c r="BJ105" s="59">
        <f t="shared" si="92"/>
        <v>183.74298297204564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325.55519999999984</v>
      </c>
      <c r="BE106" s="13">
        <f>BD106*VLOOKUP('Données projet'!$B$11,Paramètres!$A$1:$I$89,3,0)*VLOOKUP('Données projet'!$B$11,Paramètres!$A$1:$I$89,5,0)</f>
        <v>325.03431167999986</v>
      </c>
      <c r="BF106" s="13">
        <f t="shared" si="91"/>
        <v>76.399886588103072</v>
      </c>
      <c r="BG106" s="20">
        <f t="shared" si="61"/>
        <v>699.16456198361254</v>
      </c>
      <c r="BH106" s="59">
        <f t="shared" si="62"/>
        <v>992.49789531694591</v>
      </c>
      <c r="BI106" s="59">
        <f ca="1">AVERAGE(OFFSET($BH$3,0,0,'Données projet'!$E$11+1,1))-AVERAGE(OFFSET($H$3,0,0,'Données projet'!$E$11+1,1))</f>
        <v>221.46841827695107</v>
      </c>
      <c r="BJ106" s="59">
        <f t="shared" si="92"/>
        <v>183.74298297204564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325.55519999999984</v>
      </c>
      <c r="BE107" s="13">
        <f>BD107*VLOOKUP('Données projet'!$B$11,Paramètres!$A$1:$I$89,3,0)*VLOOKUP('Données projet'!$B$11,Paramètres!$A$1:$I$89,5,0)</f>
        <v>325.03431167999986</v>
      </c>
      <c r="BF107" s="13">
        <f t="shared" si="91"/>
        <v>76.399886588103072</v>
      </c>
      <c r="BG107" s="20">
        <f t="shared" si="61"/>
        <v>699.16456198361254</v>
      </c>
      <c r="BH107" s="59">
        <f t="shared" si="62"/>
        <v>992.49789531694591</v>
      </c>
      <c r="BI107" s="59">
        <f ca="1">AVERAGE(OFFSET($BH$3,0,0,'Données projet'!$E$11+1,1))-AVERAGE(OFFSET($H$3,0,0,'Données projet'!$E$11+1,1))</f>
        <v>221.46841827695107</v>
      </c>
      <c r="BJ107" s="59">
        <f t="shared" si="92"/>
        <v>183.74298297204564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325.55519999999984</v>
      </c>
      <c r="BE108" s="13">
        <f>BD108*VLOOKUP('Données projet'!$B$11,Paramètres!$A$1:$I$89,3,0)*VLOOKUP('Données projet'!$B$11,Paramètres!$A$1:$I$89,5,0)</f>
        <v>325.03431167999986</v>
      </c>
      <c r="BF108" s="13">
        <f t="shared" si="91"/>
        <v>76.399886588103072</v>
      </c>
      <c r="BG108" s="20">
        <f t="shared" si="61"/>
        <v>699.16456198361254</v>
      </c>
      <c r="BH108" s="59">
        <f t="shared" si="62"/>
        <v>992.49789531694591</v>
      </c>
      <c r="BI108" s="59">
        <f ca="1">AVERAGE(OFFSET($BH$3,0,0,'Données projet'!$E$11+1,1))-AVERAGE(OFFSET($H$3,0,0,'Données projet'!$E$11+1,1))</f>
        <v>221.46841827695107</v>
      </c>
      <c r="BJ108" s="59">
        <f t="shared" si="92"/>
        <v>183.74298297204564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325.55519999999984</v>
      </c>
      <c r="BE109" s="13">
        <f>BD109*VLOOKUP('Données projet'!$B$11,Paramètres!$A$1:$I$89,3,0)*VLOOKUP('Données projet'!$B$11,Paramètres!$A$1:$I$89,5,0)</f>
        <v>325.03431167999986</v>
      </c>
      <c r="BF109" s="13">
        <f t="shared" si="91"/>
        <v>76.399886588103072</v>
      </c>
      <c r="BG109" s="20">
        <f t="shared" si="61"/>
        <v>699.16456198361254</v>
      </c>
      <c r="BH109" s="59">
        <f t="shared" si="62"/>
        <v>992.49789531694591</v>
      </c>
      <c r="BI109" s="59">
        <f ca="1">AVERAGE(OFFSET($BH$3,0,0,'Données projet'!$E$11+1,1))-AVERAGE(OFFSET($H$3,0,0,'Données projet'!$E$11+1,1))</f>
        <v>221.46841827695107</v>
      </c>
      <c r="BJ109" s="59">
        <f t="shared" si="92"/>
        <v>183.74298297204564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325.55519999999984</v>
      </c>
      <c r="BE110" s="13">
        <f>BD110*VLOOKUP('Données projet'!$B$11,Paramètres!$A$1:$I$89,3,0)*VLOOKUP('Données projet'!$B$11,Paramètres!$A$1:$I$89,5,0)</f>
        <v>325.03431167999986</v>
      </c>
      <c r="BF110" s="13">
        <f t="shared" si="91"/>
        <v>76.399886588103072</v>
      </c>
      <c r="BG110" s="20">
        <f t="shared" si="61"/>
        <v>699.16456198361254</v>
      </c>
      <c r="BH110" s="59">
        <f t="shared" si="62"/>
        <v>992.49789531694591</v>
      </c>
      <c r="BI110" s="59">
        <f ca="1">AVERAGE(OFFSET($BH$3,0,0,'Données projet'!$E$11+1,1))-AVERAGE(OFFSET($H$3,0,0,'Données projet'!$E$11+1,1))</f>
        <v>221.46841827695107</v>
      </c>
      <c r="BJ110" s="59">
        <f t="shared" si="92"/>
        <v>183.74298297204564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325.55519999999984</v>
      </c>
      <c r="BE111" s="13">
        <f>BD111*VLOOKUP('Données projet'!$B$11,Paramètres!$A$1:$I$89,3,0)*VLOOKUP('Données projet'!$B$11,Paramètres!$A$1:$I$89,5,0)</f>
        <v>325.03431167999986</v>
      </c>
      <c r="BF111" s="13">
        <f t="shared" si="91"/>
        <v>76.399886588103072</v>
      </c>
      <c r="BG111" s="20">
        <f t="shared" si="61"/>
        <v>699.16456198361254</v>
      </c>
      <c r="BH111" s="59">
        <f t="shared" si="62"/>
        <v>992.49789531694591</v>
      </c>
      <c r="BI111" s="59">
        <f ca="1">AVERAGE(OFFSET($BH$3,0,0,'Données projet'!$E$11+1,1))-AVERAGE(OFFSET($H$3,0,0,'Données projet'!$E$11+1,1))</f>
        <v>221.46841827695107</v>
      </c>
      <c r="BJ111" s="59">
        <f t="shared" si="92"/>
        <v>183.74298297204564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325.55519999999984</v>
      </c>
      <c r="BE112" s="13">
        <f>BD112*VLOOKUP('Données projet'!$B$11,Paramètres!$A$1:$I$89,3,0)*VLOOKUP('Données projet'!$B$11,Paramètres!$A$1:$I$89,5,0)</f>
        <v>325.03431167999986</v>
      </c>
      <c r="BF112" s="13">
        <f t="shared" si="91"/>
        <v>76.399886588103072</v>
      </c>
      <c r="BG112" s="20">
        <f t="shared" si="61"/>
        <v>699.16456198361254</v>
      </c>
      <c r="BH112" s="59">
        <f t="shared" si="62"/>
        <v>992.49789531694591</v>
      </c>
      <c r="BI112" s="59">
        <f ca="1">AVERAGE(OFFSET($BH$3,0,0,'Données projet'!$E$11+1,1))-AVERAGE(OFFSET($H$3,0,0,'Données projet'!$E$11+1,1))</f>
        <v>221.46841827695107</v>
      </c>
      <c r="BJ112" s="59">
        <f t="shared" si="92"/>
        <v>183.74298297204564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325.55519999999984</v>
      </c>
      <c r="BE113" s="13">
        <f>BD113*VLOOKUP('Données projet'!$B$11,Paramètres!$A$1:$I$89,3,0)*VLOOKUP('Données projet'!$B$11,Paramètres!$A$1:$I$89,5,0)</f>
        <v>325.03431167999986</v>
      </c>
      <c r="BF113" s="13">
        <f t="shared" si="91"/>
        <v>76.399886588103072</v>
      </c>
      <c r="BG113" s="20">
        <f t="shared" si="61"/>
        <v>699.16456198361254</v>
      </c>
      <c r="BH113" s="59">
        <f t="shared" si="62"/>
        <v>992.49789531694591</v>
      </c>
      <c r="BI113" s="59">
        <f ca="1">AVERAGE(OFFSET($BH$3,0,0,'Données projet'!$E$11+1,1))-AVERAGE(OFFSET($H$3,0,0,'Données projet'!$E$11+1,1))</f>
        <v>221.46841827695107</v>
      </c>
      <c r="BJ113" s="59">
        <f t="shared" si="92"/>
        <v>183.74298297204564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325.55519999999984</v>
      </c>
      <c r="BE114" s="13">
        <f>BD114*VLOOKUP('Données projet'!$B$11,Paramètres!$A$1:$I$89,3,0)*VLOOKUP('Données projet'!$B$11,Paramètres!$A$1:$I$89,5,0)</f>
        <v>325.03431167999986</v>
      </c>
      <c r="BF114" s="13">
        <f t="shared" si="91"/>
        <v>76.399886588103072</v>
      </c>
      <c r="BG114" s="20">
        <f t="shared" si="61"/>
        <v>699.16456198361254</v>
      </c>
      <c r="BH114" s="59">
        <f t="shared" si="62"/>
        <v>992.49789531694591</v>
      </c>
      <c r="BI114" s="59">
        <f ca="1">AVERAGE(OFFSET($BH$3,0,0,'Données projet'!$E$11+1,1))-AVERAGE(OFFSET($H$3,0,0,'Données projet'!$E$11+1,1))</f>
        <v>221.46841827695107</v>
      </c>
      <c r="BJ114" s="59">
        <f t="shared" si="92"/>
        <v>183.74298297204564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325.55519999999984</v>
      </c>
      <c r="BE115" s="13">
        <f>BD115*VLOOKUP('Données projet'!$B$11,Paramètres!$A$1:$I$89,3,0)*VLOOKUP('Données projet'!$B$11,Paramètres!$A$1:$I$89,5,0)</f>
        <v>325.03431167999986</v>
      </c>
      <c r="BF115" s="13">
        <f t="shared" si="91"/>
        <v>76.399886588103072</v>
      </c>
      <c r="BG115" s="20">
        <f t="shared" si="61"/>
        <v>699.16456198361254</v>
      </c>
      <c r="BH115" s="59">
        <f t="shared" si="62"/>
        <v>992.49789531694591</v>
      </c>
      <c r="BI115" s="59">
        <f ca="1">AVERAGE(OFFSET($BH$3,0,0,'Données projet'!$E$11+1,1))-AVERAGE(OFFSET($H$3,0,0,'Données projet'!$E$11+1,1))</f>
        <v>221.46841827695107</v>
      </c>
      <c r="BJ115" s="59">
        <f t="shared" si="92"/>
        <v>183.74298297204564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325.55519999999984</v>
      </c>
      <c r="BE116" s="13">
        <f>BD116*VLOOKUP('Données projet'!$B$11,Paramètres!$A$1:$I$89,3,0)*VLOOKUP('Données projet'!$B$11,Paramètres!$A$1:$I$89,5,0)</f>
        <v>325.03431167999986</v>
      </c>
      <c r="BF116" s="13">
        <f t="shared" si="91"/>
        <v>76.399886588103072</v>
      </c>
      <c r="BG116" s="20">
        <f t="shared" si="61"/>
        <v>699.16456198361254</v>
      </c>
      <c r="BH116" s="59">
        <f t="shared" si="62"/>
        <v>992.49789531694591</v>
      </c>
      <c r="BI116" s="59">
        <f ca="1">AVERAGE(OFFSET($BH$3,0,0,'Données projet'!$E$11+1,1))-AVERAGE(OFFSET($H$3,0,0,'Données projet'!$E$11+1,1))</f>
        <v>221.46841827695107</v>
      </c>
      <c r="BJ116" s="59">
        <f t="shared" si="92"/>
        <v>183.74298297204564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325.55519999999984</v>
      </c>
      <c r="BE117" s="13">
        <f>BD117*VLOOKUP('Données projet'!$B$11,Paramètres!$A$1:$I$89,3,0)*VLOOKUP('Données projet'!$B$11,Paramètres!$A$1:$I$89,5,0)</f>
        <v>325.03431167999986</v>
      </c>
      <c r="BF117" s="13">
        <f t="shared" si="91"/>
        <v>76.399886588103072</v>
      </c>
      <c r="BG117" s="20">
        <f t="shared" si="61"/>
        <v>699.16456198361254</v>
      </c>
      <c r="BH117" s="59">
        <f t="shared" si="62"/>
        <v>992.49789531694591</v>
      </c>
      <c r="BI117" s="59">
        <f ca="1">AVERAGE(OFFSET($BH$3,0,0,'Données projet'!$E$11+1,1))-AVERAGE(OFFSET($H$3,0,0,'Données projet'!$E$11+1,1))</f>
        <v>221.46841827695107</v>
      </c>
      <c r="BJ117" s="59">
        <f t="shared" si="92"/>
        <v>183.74298297204564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325.55519999999984</v>
      </c>
      <c r="BE118" s="13">
        <f>BD118*VLOOKUP('Données projet'!$B$11,Paramètres!$A$1:$I$89,3,0)*VLOOKUP('Données projet'!$B$11,Paramètres!$A$1:$I$89,5,0)</f>
        <v>325.03431167999986</v>
      </c>
      <c r="BF118" s="13">
        <f t="shared" si="91"/>
        <v>76.399886588103072</v>
      </c>
      <c r="BG118" s="20">
        <f t="shared" si="61"/>
        <v>699.16456198361254</v>
      </c>
      <c r="BH118" s="59">
        <f t="shared" si="62"/>
        <v>992.49789531694591</v>
      </c>
      <c r="BI118" s="59">
        <f ca="1">AVERAGE(OFFSET($BH$3,0,0,'Données projet'!$E$11+1,1))-AVERAGE(OFFSET($H$3,0,0,'Données projet'!$E$11+1,1))</f>
        <v>221.46841827695107</v>
      </c>
      <c r="BJ118" s="59">
        <f t="shared" si="92"/>
        <v>183.74298297204564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325.55519999999984</v>
      </c>
      <c r="BE119" s="13">
        <f>BD119*VLOOKUP('Données projet'!$B$11,Paramètres!$A$1:$I$89,3,0)*VLOOKUP('Données projet'!$B$11,Paramètres!$A$1:$I$89,5,0)</f>
        <v>325.03431167999986</v>
      </c>
      <c r="BF119" s="13">
        <f t="shared" si="91"/>
        <v>76.399886588103072</v>
      </c>
      <c r="BG119" s="20">
        <f t="shared" si="61"/>
        <v>699.16456198361254</v>
      </c>
      <c r="BH119" s="59">
        <f t="shared" si="62"/>
        <v>992.49789531694591</v>
      </c>
      <c r="BI119" s="59">
        <f ca="1">AVERAGE(OFFSET($BH$3,0,0,'Données projet'!$E$11+1,1))-AVERAGE(OFFSET($H$3,0,0,'Données projet'!$E$11+1,1))</f>
        <v>221.46841827695107</v>
      </c>
      <c r="BJ119" s="59">
        <f t="shared" si="92"/>
        <v>183.74298297204564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325.55519999999984</v>
      </c>
      <c r="BE120" s="13">
        <f>BD120*VLOOKUP('Données projet'!$B$11,Paramètres!$A$1:$I$89,3,0)*VLOOKUP('Données projet'!$B$11,Paramètres!$A$1:$I$89,5,0)</f>
        <v>325.03431167999986</v>
      </c>
      <c r="BF120" s="13">
        <f t="shared" si="91"/>
        <v>76.399886588103072</v>
      </c>
      <c r="BG120" s="20">
        <f t="shared" si="61"/>
        <v>699.16456198361254</v>
      </c>
      <c r="BH120" s="59">
        <f t="shared" si="62"/>
        <v>992.49789531694591</v>
      </c>
      <c r="BI120" s="59">
        <f ca="1">AVERAGE(OFFSET($BH$3,0,0,'Données projet'!$E$11+1,1))-AVERAGE(OFFSET($H$3,0,0,'Données projet'!$E$11+1,1))</f>
        <v>221.46841827695107</v>
      </c>
      <c r="BJ120" s="59">
        <f t="shared" si="92"/>
        <v>183.74298297204564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325.55519999999984</v>
      </c>
      <c r="BE121" s="13">
        <f>BD121*VLOOKUP('Données projet'!$B$11,Paramètres!$A$1:$I$89,3,0)*VLOOKUP('Données projet'!$B$11,Paramètres!$A$1:$I$89,5,0)</f>
        <v>325.03431167999986</v>
      </c>
      <c r="BF121" s="13">
        <f t="shared" si="91"/>
        <v>76.399886588103072</v>
      </c>
      <c r="BG121" s="20">
        <f t="shared" si="61"/>
        <v>699.16456198361254</v>
      </c>
      <c r="BH121" s="59">
        <f t="shared" si="62"/>
        <v>992.49789531694591</v>
      </c>
      <c r="BI121" s="59">
        <f ca="1">AVERAGE(OFFSET($BH$3,0,0,'Données projet'!$E$11+1,1))-AVERAGE(OFFSET($H$3,0,0,'Données projet'!$E$11+1,1))</f>
        <v>221.46841827695107</v>
      </c>
      <c r="BJ121" s="59">
        <f t="shared" si="92"/>
        <v>183.74298297204564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325.55519999999984</v>
      </c>
      <c r="BE122" s="13">
        <f>BD122*VLOOKUP('Données projet'!$B$11,Paramètres!$A$1:$I$89,3,0)*VLOOKUP('Données projet'!$B$11,Paramètres!$A$1:$I$89,5,0)</f>
        <v>325.03431167999986</v>
      </c>
      <c r="BF122" s="13">
        <f t="shared" si="91"/>
        <v>76.399886588103072</v>
      </c>
      <c r="BG122" s="20">
        <f t="shared" si="61"/>
        <v>699.16456198361254</v>
      </c>
      <c r="BH122" s="59">
        <f t="shared" si="62"/>
        <v>992.49789531694591</v>
      </c>
      <c r="BI122" s="59">
        <f ca="1">AVERAGE(OFFSET($BH$3,0,0,'Données projet'!$E$11+1,1))-AVERAGE(OFFSET($H$3,0,0,'Données projet'!$E$11+1,1))</f>
        <v>221.46841827695107</v>
      </c>
      <c r="BJ122" s="59">
        <f t="shared" si="92"/>
        <v>183.74298297204564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325.55519999999984</v>
      </c>
      <c r="BE123" s="13">
        <f>BD123*VLOOKUP('Données projet'!$B$11,Paramètres!$A$1:$I$89,3,0)*VLOOKUP('Données projet'!$B$11,Paramètres!$A$1:$I$89,5,0)</f>
        <v>325.03431167999986</v>
      </c>
      <c r="BF123" s="13">
        <f t="shared" si="91"/>
        <v>76.399886588103072</v>
      </c>
      <c r="BG123" s="20">
        <f t="shared" si="61"/>
        <v>699.16456198361254</v>
      </c>
      <c r="BH123" s="59">
        <f t="shared" si="62"/>
        <v>992.49789531694591</v>
      </c>
      <c r="BI123" s="59">
        <f ca="1">AVERAGE(OFFSET($BH$3,0,0,'Données projet'!$E$11+1,1))-AVERAGE(OFFSET($H$3,0,0,'Données projet'!$E$11+1,1))</f>
        <v>221.46841827695107</v>
      </c>
      <c r="BJ123" s="59">
        <f t="shared" si="92"/>
        <v>183.74298297204564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325.55519999999984</v>
      </c>
      <c r="BE124" s="13">
        <f>BD124*VLOOKUP('Données projet'!$B$11,Paramètres!$A$1:$I$89,3,0)*VLOOKUP('Données projet'!$B$11,Paramètres!$A$1:$I$89,5,0)</f>
        <v>325.03431167999986</v>
      </c>
      <c r="BF124" s="13">
        <f t="shared" si="91"/>
        <v>76.399886588103072</v>
      </c>
      <c r="BG124" s="20">
        <f t="shared" si="61"/>
        <v>699.16456198361254</v>
      </c>
      <c r="BH124" s="59">
        <f t="shared" si="62"/>
        <v>992.49789531694591</v>
      </c>
      <c r="BI124" s="59">
        <f ca="1">AVERAGE(OFFSET($BH$3,0,0,'Données projet'!$E$11+1,1))-AVERAGE(OFFSET($H$3,0,0,'Données projet'!$E$11+1,1))</f>
        <v>221.46841827695107</v>
      </c>
      <c r="BJ124" s="59">
        <f t="shared" si="92"/>
        <v>183.74298297204564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325.55519999999984</v>
      </c>
      <c r="BE125" s="13">
        <f>BD125*VLOOKUP('Données projet'!$B$11,Paramètres!$A$1:$I$89,3,0)*VLOOKUP('Données projet'!$B$11,Paramètres!$A$1:$I$89,5,0)</f>
        <v>325.03431167999986</v>
      </c>
      <c r="BF125" s="13">
        <f t="shared" si="91"/>
        <v>76.399886588103072</v>
      </c>
      <c r="BG125" s="20">
        <f t="shared" si="61"/>
        <v>699.16456198361254</v>
      </c>
      <c r="BH125" s="59">
        <f t="shared" si="62"/>
        <v>992.49789531694591</v>
      </c>
      <c r="BI125" s="59">
        <f ca="1">AVERAGE(OFFSET($BH$3,0,0,'Données projet'!$E$11+1,1))-AVERAGE(OFFSET($H$3,0,0,'Données projet'!$E$11+1,1))</f>
        <v>221.46841827695107</v>
      </c>
      <c r="BJ125" s="59">
        <f t="shared" si="92"/>
        <v>183.74298297204564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325.55519999999984</v>
      </c>
      <c r="BE126" s="13">
        <f>BD126*VLOOKUP('Données projet'!$B$11,Paramètres!$A$1:$I$89,3,0)*VLOOKUP('Données projet'!$B$11,Paramètres!$A$1:$I$89,5,0)</f>
        <v>325.03431167999986</v>
      </c>
      <c r="BF126" s="13">
        <f t="shared" si="91"/>
        <v>76.399886588103072</v>
      </c>
      <c r="BG126" s="20">
        <f t="shared" si="61"/>
        <v>699.16456198361254</v>
      </c>
      <c r="BH126" s="59">
        <f t="shared" si="62"/>
        <v>992.49789531694591</v>
      </c>
      <c r="BI126" s="59">
        <f ca="1">AVERAGE(OFFSET($BH$3,0,0,'Données projet'!$E$11+1,1))-AVERAGE(OFFSET($H$3,0,0,'Données projet'!$E$11+1,1))</f>
        <v>221.46841827695107</v>
      </c>
      <c r="BJ126" s="59">
        <f t="shared" si="92"/>
        <v>183.74298297204564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325.55519999999984</v>
      </c>
      <c r="BE127" s="13">
        <f>BD127*VLOOKUP('Données projet'!$B$11,Paramètres!$A$1:$I$89,3,0)*VLOOKUP('Données projet'!$B$11,Paramètres!$A$1:$I$89,5,0)</f>
        <v>325.03431167999986</v>
      </c>
      <c r="BF127" s="13">
        <f t="shared" si="91"/>
        <v>76.399886588103072</v>
      </c>
      <c r="BG127" s="20">
        <f t="shared" si="61"/>
        <v>699.16456198361254</v>
      </c>
      <c r="BH127" s="59">
        <f t="shared" si="62"/>
        <v>992.49789531694591</v>
      </c>
      <c r="BI127" s="59">
        <f ca="1">AVERAGE(OFFSET($BH$3,0,0,'Données projet'!$E$11+1,1))-AVERAGE(OFFSET($H$3,0,0,'Données projet'!$E$11+1,1))</f>
        <v>221.46841827695107</v>
      </c>
      <c r="BJ127" s="59">
        <f t="shared" si="92"/>
        <v>183.74298297204564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325.55519999999984</v>
      </c>
      <c r="BE128" s="13">
        <f>BD128*VLOOKUP('Données projet'!$B$11,Paramètres!$A$1:$I$89,3,0)*VLOOKUP('Données projet'!$B$11,Paramètres!$A$1:$I$89,5,0)</f>
        <v>325.03431167999986</v>
      </c>
      <c r="BF128" s="13">
        <f t="shared" si="91"/>
        <v>76.399886588103072</v>
      </c>
      <c r="BG128" s="20">
        <f t="shared" si="61"/>
        <v>699.16456198361254</v>
      </c>
      <c r="BH128" s="59">
        <f t="shared" si="62"/>
        <v>992.49789531694591</v>
      </c>
      <c r="BI128" s="59">
        <f ca="1">AVERAGE(OFFSET($BH$3,0,0,'Données projet'!$E$11+1,1))-AVERAGE(OFFSET($H$3,0,0,'Données projet'!$E$11+1,1))</f>
        <v>221.46841827695107</v>
      </c>
      <c r="BJ128" s="59">
        <f t="shared" si="92"/>
        <v>183.74298297204564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325.55519999999984</v>
      </c>
      <c r="BE129" s="13">
        <f>BD129*VLOOKUP('Données projet'!$B$11,Paramètres!$A$1:$I$89,3,0)*VLOOKUP('Données projet'!$B$11,Paramètres!$A$1:$I$89,5,0)</f>
        <v>325.03431167999986</v>
      </c>
      <c r="BF129" s="13">
        <f t="shared" si="91"/>
        <v>76.399886588103072</v>
      </c>
      <c r="BG129" s="20">
        <f t="shared" si="61"/>
        <v>699.16456198361254</v>
      </c>
      <c r="BH129" s="59">
        <f t="shared" si="62"/>
        <v>992.49789531694591</v>
      </c>
      <c r="BI129" s="59">
        <f ca="1">AVERAGE(OFFSET($BH$3,0,0,'Données projet'!$E$11+1,1))-AVERAGE(OFFSET($H$3,0,0,'Données projet'!$E$11+1,1))</f>
        <v>221.46841827695107</v>
      </c>
      <c r="BJ129" s="59">
        <f t="shared" si="92"/>
        <v>183.74298297204564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325.55519999999984</v>
      </c>
      <c r="BE130" s="13">
        <f>BD130*VLOOKUP('Données projet'!$B$11,Paramètres!$A$1:$I$89,3,0)*VLOOKUP('Données projet'!$B$11,Paramètres!$A$1:$I$89,5,0)</f>
        <v>325.03431167999986</v>
      </c>
      <c r="BF130" s="13">
        <f t="shared" si="91"/>
        <v>76.399886588103072</v>
      </c>
      <c r="BG130" s="20">
        <f t="shared" si="61"/>
        <v>699.16456198361254</v>
      </c>
      <c r="BH130" s="59">
        <f t="shared" si="62"/>
        <v>992.49789531694591</v>
      </c>
      <c r="BI130" s="59">
        <f ca="1">AVERAGE(OFFSET($BH$3,0,0,'Données projet'!$E$11+1,1))-AVERAGE(OFFSET($H$3,0,0,'Données projet'!$E$11+1,1))</f>
        <v>221.46841827695107</v>
      </c>
      <c r="BJ130" s="59">
        <f t="shared" si="92"/>
        <v>183.74298297204564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325.55519999999984</v>
      </c>
      <c r="BE131" s="13">
        <f>BD131*VLOOKUP('Données projet'!$B$11,Paramètres!$A$1:$I$89,3,0)*VLOOKUP('Données projet'!$B$11,Paramètres!$A$1:$I$89,5,0)</f>
        <v>325.03431167999986</v>
      </c>
      <c r="BF131" s="13">
        <f t="shared" si="91"/>
        <v>76.399886588103072</v>
      </c>
      <c r="BG131" s="20">
        <f t="shared" si="61"/>
        <v>699.16456198361254</v>
      </c>
      <c r="BH131" s="59">
        <f t="shared" si="62"/>
        <v>992.49789531694591</v>
      </c>
      <c r="BI131" s="59">
        <f ca="1">AVERAGE(OFFSET($BH$3,0,0,'Données projet'!$E$11+1,1))-AVERAGE(OFFSET($H$3,0,0,'Données projet'!$E$11+1,1))</f>
        <v>221.46841827695107</v>
      </c>
      <c r="BJ131" s="59">
        <f t="shared" si="92"/>
        <v>183.74298297204564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325.55519999999984</v>
      </c>
      <c r="BE132" s="13">
        <f>BD132*VLOOKUP('Données projet'!$B$11,Paramètres!$A$1:$I$89,3,0)*VLOOKUP('Données projet'!$B$11,Paramètres!$A$1:$I$89,5,0)</f>
        <v>325.03431167999986</v>
      </c>
      <c r="BF132" s="13">
        <f t="shared" si="91"/>
        <v>76.399886588103072</v>
      </c>
      <c r="BG132" s="20">
        <f t="shared" ref="BG132:BG153" si="115">(BE132+BF132)*0.475*44/12</f>
        <v>699.16456198361254</v>
      </c>
      <c r="BH132" s="59">
        <f t="shared" ref="BH132:BH195" si="116">BG132+(AY132+AZ132)*44/12</f>
        <v>992.49789531694591</v>
      </c>
      <c r="BI132" s="59">
        <f ca="1">AVERAGE(OFFSET($BH$3,0,0,'Données projet'!$E$11+1,1))-AVERAGE(OFFSET($H$3,0,0,'Données projet'!$E$11+1,1))</f>
        <v>221.46841827695107</v>
      </c>
      <c r="BJ132" s="59">
        <f t="shared" si="92"/>
        <v>183.74298297204564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325.55519999999984</v>
      </c>
      <c r="BE133" s="13">
        <f>BD133*VLOOKUP('Données projet'!$B$11,Paramètres!$A$1:$I$89,3,0)*VLOOKUP('Données projet'!$B$11,Paramètres!$A$1:$I$89,5,0)</f>
        <v>325.03431167999986</v>
      </c>
      <c r="BF133" s="13">
        <f t="shared" ref="BF133:BF153" si="145">EXP(-1.0587+0.8836*LN(BE133)+0.284)</f>
        <v>76.399886588103072</v>
      </c>
      <c r="BG133" s="20">
        <f t="shared" si="115"/>
        <v>699.16456198361254</v>
      </c>
      <c r="BH133" s="59">
        <f t="shared" si="116"/>
        <v>992.49789531694591</v>
      </c>
      <c r="BI133" s="59">
        <f ca="1">AVERAGE(OFFSET($BH$3,0,0,'Données projet'!$E$11+1,1))-AVERAGE(OFFSET($H$3,0,0,'Données projet'!$E$11+1,1))</f>
        <v>221.46841827695107</v>
      </c>
      <c r="BJ133" s="59">
        <f t="shared" ref="BJ133:BJ196" si="146">$BJ$3</f>
        <v>183.74298297204564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325.55519999999984</v>
      </c>
      <c r="BE134" s="13">
        <f>BD134*VLOOKUP('Données projet'!$B$11,Paramètres!$A$1:$I$89,3,0)*VLOOKUP('Données projet'!$B$11,Paramètres!$A$1:$I$89,5,0)</f>
        <v>325.03431167999986</v>
      </c>
      <c r="BF134" s="13">
        <f t="shared" si="145"/>
        <v>76.399886588103072</v>
      </c>
      <c r="BG134" s="20">
        <f t="shared" si="115"/>
        <v>699.16456198361254</v>
      </c>
      <c r="BH134" s="59">
        <f t="shared" si="116"/>
        <v>992.49789531694591</v>
      </c>
      <c r="BI134" s="59">
        <f ca="1">AVERAGE(OFFSET($BH$3,0,0,'Données projet'!$E$11+1,1))-AVERAGE(OFFSET($H$3,0,0,'Données projet'!$E$11+1,1))</f>
        <v>221.46841827695107</v>
      </c>
      <c r="BJ134" s="59">
        <f t="shared" si="146"/>
        <v>183.74298297204564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325.55519999999984</v>
      </c>
      <c r="BE135" s="13">
        <f>BD135*VLOOKUP('Données projet'!$B$11,Paramètres!$A$1:$I$89,3,0)*VLOOKUP('Données projet'!$B$11,Paramètres!$A$1:$I$89,5,0)</f>
        <v>325.03431167999986</v>
      </c>
      <c r="BF135" s="13">
        <f t="shared" si="145"/>
        <v>76.399886588103072</v>
      </c>
      <c r="BG135" s="20">
        <f t="shared" si="115"/>
        <v>699.16456198361254</v>
      </c>
      <c r="BH135" s="59">
        <f t="shared" si="116"/>
        <v>992.49789531694591</v>
      </c>
      <c r="BI135" s="59">
        <f ca="1">AVERAGE(OFFSET($BH$3,0,0,'Données projet'!$E$11+1,1))-AVERAGE(OFFSET($H$3,0,0,'Données projet'!$E$11+1,1))</f>
        <v>221.46841827695107</v>
      </c>
      <c r="BJ135" s="59">
        <f t="shared" si="146"/>
        <v>183.74298297204564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325.55519999999984</v>
      </c>
      <c r="BE136" s="13">
        <f>BD136*VLOOKUP('Données projet'!$B$11,Paramètres!$A$1:$I$89,3,0)*VLOOKUP('Données projet'!$B$11,Paramètres!$A$1:$I$89,5,0)</f>
        <v>325.03431167999986</v>
      </c>
      <c r="BF136" s="13">
        <f t="shared" si="145"/>
        <v>76.399886588103072</v>
      </c>
      <c r="BG136" s="20">
        <f t="shared" si="115"/>
        <v>699.16456198361254</v>
      </c>
      <c r="BH136" s="59">
        <f t="shared" si="116"/>
        <v>992.49789531694591</v>
      </c>
      <c r="BI136" s="59">
        <f ca="1">AVERAGE(OFFSET($BH$3,0,0,'Données projet'!$E$11+1,1))-AVERAGE(OFFSET($H$3,0,0,'Données projet'!$E$11+1,1))</f>
        <v>221.46841827695107</v>
      </c>
      <c r="BJ136" s="59">
        <f t="shared" si="146"/>
        <v>183.74298297204564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325.55519999999984</v>
      </c>
      <c r="BE137" s="13">
        <f>BD137*VLOOKUP('Données projet'!$B$11,Paramètres!$A$1:$I$89,3,0)*VLOOKUP('Données projet'!$B$11,Paramètres!$A$1:$I$89,5,0)</f>
        <v>325.03431167999986</v>
      </c>
      <c r="BF137" s="13">
        <f t="shared" si="145"/>
        <v>76.399886588103072</v>
      </c>
      <c r="BG137" s="20">
        <f t="shared" si="115"/>
        <v>699.16456198361254</v>
      </c>
      <c r="BH137" s="59">
        <f t="shared" si="116"/>
        <v>992.49789531694591</v>
      </c>
      <c r="BI137" s="59">
        <f ca="1">AVERAGE(OFFSET($BH$3,0,0,'Données projet'!$E$11+1,1))-AVERAGE(OFFSET($H$3,0,0,'Données projet'!$E$11+1,1))</f>
        <v>221.46841827695107</v>
      </c>
      <c r="BJ137" s="59">
        <f t="shared" si="146"/>
        <v>183.74298297204564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325.55519999999984</v>
      </c>
      <c r="BE138" s="13">
        <f>BD138*VLOOKUP('Données projet'!$B$11,Paramètres!$A$1:$I$89,3,0)*VLOOKUP('Données projet'!$B$11,Paramètres!$A$1:$I$89,5,0)</f>
        <v>325.03431167999986</v>
      </c>
      <c r="BF138" s="13">
        <f t="shared" si="145"/>
        <v>76.399886588103072</v>
      </c>
      <c r="BG138" s="20">
        <f t="shared" si="115"/>
        <v>699.16456198361254</v>
      </c>
      <c r="BH138" s="59">
        <f t="shared" si="116"/>
        <v>992.49789531694591</v>
      </c>
      <c r="BI138" s="59">
        <f ca="1">AVERAGE(OFFSET($BH$3,0,0,'Données projet'!$E$11+1,1))-AVERAGE(OFFSET($H$3,0,0,'Données projet'!$E$11+1,1))</f>
        <v>221.46841827695107</v>
      </c>
      <c r="BJ138" s="59">
        <f t="shared" si="146"/>
        <v>183.74298297204564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325.55519999999984</v>
      </c>
      <c r="BE139" s="13">
        <f>BD139*VLOOKUP('Données projet'!$B$11,Paramètres!$A$1:$I$89,3,0)*VLOOKUP('Données projet'!$B$11,Paramètres!$A$1:$I$89,5,0)</f>
        <v>325.03431167999986</v>
      </c>
      <c r="BF139" s="13">
        <f t="shared" si="145"/>
        <v>76.399886588103072</v>
      </c>
      <c r="BG139" s="20">
        <f t="shared" si="115"/>
        <v>699.16456198361254</v>
      </c>
      <c r="BH139" s="59">
        <f t="shared" si="116"/>
        <v>992.49789531694591</v>
      </c>
      <c r="BI139" s="59">
        <f ca="1">AVERAGE(OFFSET($BH$3,0,0,'Données projet'!$E$11+1,1))-AVERAGE(OFFSET($H$3,0,0,'Données projet'!$E$11+1,1))</f>
        <v>221.46841827695107</v>
      </c>
      <c r="BJ139" s="59">
        <f t="shared" si="146"/>
        <v>183.74298297204564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325.55519999999984</v>
      </c>
      <c r="BE140" s="13">
        <f>BD140*VLOOKUP('Données projet'!$B$11,Paramètres!$A$1:$I$89,3,0)*VLOOKUP('Données projet'!$B$11,Paramètres!$A$1:$I$89,5,0)</f>
        <v>325.03431167999986</v>
      </c>
      <c r="BF140" s="13">
        <f t="shared" si="145"/>
        <v>76.399886588103072</v>
      </c>
      <c r="BG140" s="20">
        <f t="shared" si="115"/>
        <v>699.16456198361254</v>
      </c>
      <c r="BH140" s="59">
        <f t="shared" si="116"/>
        <v>992.49789531694591</v>
      </c>
      <c r="BI140" s="59">
        <f ca="1">AVERAGE(OFFSET($BH$3,0,0,'Données projet'!$E$11+1,1))-AVERAGE(OFFSET($H$3,0,0,'Données projet'!$E$11+1,1))</f>
        <v>221.46841827695107</v>
      </c>
      <c r="BJ140" s="59">
        <f t="shared" si="146"/>
        <v>183.74298297204564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325.55519999999984</v>
      </c>
      <c r="BE141" s="13">
        <f>BD141*VLOOKUP('Données projet'!$B$11,Paramètres!$A$1:$I$89,3,0)*VLOOKUP('Données projet'!$B$11,Paramètres!$A$1:$I$89,5,0)</f>
        <v>325.03431167999986</v>
      </c>
      <c r="BF141" s="13">
        <f t="shared" si="145"/>
        <v>76.399886588103072</v>
      </c>
      <c r="BG141" s="20">
        <f t="shared" si="115"/>
        <v>699.16456198361254</v>
      </c>
      <c r="BH141" s="59">
        <f t="shared" si="116"/>
        <v>992.49789531694591</v>
      </c>
      <c r="BI141" s="59">
        <f ca="1">AVERAGE(OFFSET($BH$3,0,0,'Données projet'!$E$11+1,1))-AVERAGE(OFFSET($H$3,0,0,'Données projet'!$E$11+1,1))</f>
        <v>221.46841827695107</v>
      </c>
      <c r="BJ141" s="59">
        <f t="shared" si="146"/>
        <v>183.74298297204564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325.55519999999984</v>
      </c>
      <c r="BE142" s="13">
        <f>BD142*VLOOKUP('Données projet'!$B$11,Paramètres!$A$1:$I$89,3,0)*VLOOKUP('Données projet'!$B$11,Paramètres!$A$1:$I$89,5,0)</f>
        <v>325.03431167999986</v>
      </c>
      <c r="BF142" s="13">
        <f t="shared" si="145"/>
        <v>76.399886588103072</v>
      </c>
      <c r="BG142" s="20">
        <f t="shared" si="115"/>
        <v>699.16456198361254</v>
      </c>
      <c r="BH142" s="59">
        <f t="shared" si="116"/>
        <v>992.49789531694591</v>
      </c>
      <c r="BI142" s="59">
        <f ca="1">AVERAGE(OFFSET($BH$3,0,0,'Données projet'!$E$11+1,1))-AVERAGE(OFFSET($H$3,0,0,'Données projet'!$E$11+1,1))</f>
        <v>221.46841827695107</v>
      </c>
      <c r="BJ142" s="59">
        <f t="shared" si="146"/>
        <v>183.74298297204564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325.55519999999984</v>
      </c>
      <c r="BE143" s="13">
        <f>BD143*VLOOKUP('Données projet'!$B$11,Paramètres!$A$1:$I$89,3,0)*VLOOKUP('Données projet'!$B$11,Paramètres!$A$1:$I$89,5,0)</f>
        <v>325.03431167999986</v>
      </c>
      <c r="BF143" s="13">
        <f t="shared" si="145"/>
        <v>76.399886588103072</v>
      </c>
      <c r="BG143" s="20">
        <f t="shared" si="115"/>
        <v>699.16456198361254</v>
      </c>
      <c r="BH143" s="59">
        <f t="shared" si="116"/>
        <v>992.49789531694591</v>
      </c>
      <c r="BI143" s="59">
        <f ca="1">AVERAGE(OFFSET($BH$3,0,0,'Données projet'!$E$11+1,1))-AVERAGE(OFFSET($H$3,0,0,'Données projet'!$E$11+1,1))</f>
        <v>221.46841827695107</v>
      </c>
      <c r="BJ143" s="59">
        <f t="shared" si="146"/>
        <v>183.74298297204564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325.55519999999984</v>
      </c>
      <c r="BE144" s="13">
        <f>BD144*VLOOKUP('Données projet'!$B$11,Paramètres!$A$1:$I$89,3,0)*VLOOKUP('Données projet'!$B$11,Paramètres!$A$1:$I$89,5,0)</f>
        <v>325.03431167999986</v>
      </c>
      <c r="BF144" s="13">
        <f t="shared" si="145"/>
        <v>76.399886588103072</v>
      </c>
      <c r="BG144" s="20">
        <f t="shared" si="115"/>
        <v>699.16456198361254</v>
      </c>
      <c r="BH144" s="59">
        <f t="shared" si="116"/>
        <v>992.49789531694591</v>
      </c>
      <c r="BI144" s="59">
        <f ca="1">AVERAGE(OFFSET($BH$3,0,0,'Données projet'!$E$11+1,1))-AVERAGE(OFFSET($H$3,0,0,'Données projet'!$E$11+1,1))</f>
        <v>221.46841827695107</v>
      </c>
      <c r="BJ144" s="59">
        <f t="shared" si="146"/>
        <v>183.74298297204564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325.55519999999984</v>
      </c>
      <c r="BE145" s="13">
        <f>BD145*VLOOKUP('Données projet'!$B$11,Paramètres!$A$1:$I$89,3,0)*VLOOKUP('Données projet'!$B$11,Paramètres!$A$1:$I$89,5,0)</f>
        <v>325.03431167999986</v>
      </c>
      <c r="BF145" s="13">
        <f t="shared" si="145"/>
        <v>76.399886588103072</v>
      </c>
      <c r="BG145" s="20">
        <f t="shared" si="115"/>
        <v>699.16456198361254</v>
      </c>
      <c r="BH145" s="59">
        <f t="shared" si="116"/>
        <v>992.49789531694591</v>
      </c>
      <c r="BI145" s="59">
        <f ca="1">AVERAGE(OFFSET($BH$3,0,0,'Données projet'!$E$11+1,1))-AVERAGE(OFFSET($H$3,0,0,'Données projet'!$E$11+1,1))</f>
        <v>221.46841827695107</v>
      </c>
      <c r="BJ145" s="59">
        <f t="shared" si="146"/>
        <v>183.74298297204564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325.55519999999984</v>
      </c>
      <c r="BE146" s="13">
        <f>BD146*VLOOKUP('Données projet'!$B$11,Paramètres!$A$1:$I$89,3,0)*VLOOKUP('Données projet'!$B$11,Paramètres!$A$1:$I$89,5,0)</f>
        <v>325.03431167999986</v>
      </c>
      <c r="BF146" s="13">
        <f t="shared" si="145"/>
        <v>76.399886588103072</v>
      </c>
      <c r="BG146" s="20">
        <f t="shared" si="115"/>
        <v>699.16456198361254</v>
      </c>
      <c r="BH146" s="59">
        <f t="shared" si="116"/>
        <v>992.49789531694591</v>
      </c>
      <c r="BI146" s="59">
        <f ca="1">AVERAGE(OFFSET($BH$3,0,0,'Données projet'!$E$11+1,1))-AVERAGE(OFFSET($H$3,0,0,'Données projet'!$E$11+1,1))</f>
        <v>221.46841827695107</v>
      </c>
      <c r="BJ146" s="59">
        <f t="shared" si="146"/>
        <v>183.74298297204564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325.55519999999984</v>
      </c>
      <c r="BE147" s="13">
        <f>BD147*VLOOKUP('Données projet'!$B$11,Paramètres!$A$1:$I$89,3,0)*VLOOKUP('Données projet'!$B$11,Paramètres!$A$1:$I$89,5,0)</f>
        <v>325.03431167999986</v>
      </c>
      <c r="BF147" s="13">
        <f t="shared" si="145"/>
        <v>76.399886588103072</v>
      </c>
      <c r="BG147" s="20">
        <f t="shared" si="115"/>
        <v>699.16456198361254</v>
      </c>
      <c r="BH147" s="59">
        <f t="shared" si="116"/>
        <v>992.49789531694591</v>
      </c>
      <c r="BI147" s="59">
        <f ca="1">AVERAGE(OFFSET($BH$3,0,0,'Données projet'!$E$11+1,1))-AVERAGE(OFFSET($H$3,0,0,'Données projet'!$E$11+1,1))</f>
        <v>221.46841827695107</v>
      </c>
      <c r="BJ147" s="59">
        <f t="shared" si="146"/>
        <v>183.74298297204564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325.55519999999984</v>
      </c>
      <c r="BE148" s="13">
        <f>BD148*VLOOKUP('Données projet'!$B$11,Paramètres!$A$1:$I$89,3,0)*VLOOKUP('Données projet'!$B$11,Paramètres!$A$1:$I$89,5,0)</f>
        <v>325.03431167999986</v>
      </c>
      <c r="BF148" s="13">
        <f t="shared" si="145"/>
        <v>76.399886588103072</v>
      </c>
      <c r="BG148" s="20">
        <f t="shared" si="115"/>
        <v>699.16456198361254</v>
      </c>
      <c r="BH148" s="59">
        <f t="shared" si="116"/>
        <v>992.49789531694591</v>
      </c>
      <c r="BI148" s="59">
        <f ca="1">AVERAGE(OFFSET($BH$3,0,0,'Données projet'!$E$11+1,1))-AVERAGE(OFFSET($H$3,0,0,'Données projet'!$E$11+1,1))</f>
        <v>221.46841827695107</v>
      </c>
      <c r="BJ148" s="59">
        <f t="shared" si="146"/>
        <v>183.74298297204564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325.55519999999984</v>
      </c>
      <c r="BE149" s="13">
        <f>BD149*VLOOKUP('Données projet'!$B$11,Paramètres!$A$1:$I$89,3,0)*VLOOKUP('Données projet'!$B$11,Paramètres!$A$1:$I$89,5,0)</f>
        <v>325.03431167999986</v>
      </c>
      <c r="BF149" s="13">
        <f t="shared" si="145"/>
        <v>76.399886588103072</v>
      </c>
      <c r="BG149" s="20">
        <f t="shared" si="115"/>
        <v>699.16456198361254</v>
      </c>
      <c r="BH149" s="59">
        <f t="shared" si="116"/>
        <v>992.49789531694591</v>
      </c>
      <c r="BI149" s="59">
        <f ca="1">AVERAGE(OFFSET($BH$3,0,0,'Données projet'!$E$11+1,1))-AVERAGE(OFFSET($H$3,0,0,'Données projet'!$E$11+1,1))</f>
        <v>221.46841827695107</v>
      </c>
      <c r="BJ149" s="59">
        <f t="shared" si="146"/>
        <v>183.74298297204564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325.55519999999984</v>
      </c>
      <c r="BE150" s="13">
        <f>BD150*VLOOKUP('Données projet'!$B$11,Paramètres!$A$1:$I$89,3,0)*VLOOKUP('Données projet'!$B$11,Paramètres!$A$1:$I$89,5,0)</f>
        <v>325.03431167999986</v>
      </c>
      <c r="BF150" s="13">
        <f t="shared" si="145"/>
        <v>76.399886588103072</v>
      </c>
      <c r="BG150" s="20">
        <f t="shared" si="115"/>
        <v>699.16456198361254</v>
      </c>
      <c r="BH150" s="59">
        <f t="shared" si="116"/>
        <v>992.49789531694591</v>
      </c>
      <c r="BI150" s="59">
        <f ca="1">AVERAGE(OFFSET($BH$3,0,0,'Données projet'!$E$11+1,1))-AVERAGE(OFFSET($H$3,0,0,'Données projet'!$E$11+1,1))</f>
        <v>221.46841827695107</v>
      </c>
      <c r="BJ150" s="59">
        <f t="shared" si="146"/>
        <v>183.74298297204564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325.55519999999984</v>
      </c>
      <c r="BE151" s="13">
        <f>BD151*VLOOKUP('Données projet'!$B$11,Paramètres!$A$1:$I$89,3,0)*VLOOKUP('Données projet'!$B$11,Paramètres!$A$1:$I$89,5,0)</f>
        <v>325.03431167999986</v>
      </c>
      <c r="BF151" s="13">
        <f t="shared" si="145"/>
        <v>76.399886588103072</v>
      </c>
      <c r="BG151" s="20">
        <f t="shared" si="115"/>
        <v>699.16456198361254</v>
      </c>
      <c r="BH151" s="59">
        <f t="shared" si="116"/>
        <v>992.49789531694591</v>
      </c>
      <c r="BI151" s="59">
        <f ca="1">AVERAGE(OFFSET($BH$3,0,0,'Données projet'!$E$11+1,1))-AVERAGE(OFFSET($H$3,0,0,'Données projet'!$E$11+1,1))</f>
        <v>221.46841827695107</v>
      </c>
      <c r="BJ151" s="59">
        <f t="shared" si="146"/>
        <v>183.74298297204564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325.55519999999984</v>
      </c>
      <c r="BE152" s="13">
        <f>BD152*VLOOKUP('Données projet'!$B$11,Paramètres!$A$1:$I$89,3,0)*VLOOKUP('Données projet'!$B$11,Paramètres!$A$1:$I$89,5,0)</f>
        <v>325.03431167999986</v>
      </c>
      <c r="BF152" s="13">
        <f t="shared" si="145"/>
        <v>76.399886588103072</v>
      </c>
      <c r="BG152" s="20">
        <f t="shared" si="115"/>
        <v>699.16456198361254</v>
      </c>
      <c r="BH152" s="59">
        <f t="shared" si="116"/>
        <v>992.49789531694591</v>
      </c>
      <c r="BI152" s="59">
        <f ca="1">AVERAGE(OFFSET($BH$3,0,0,'Données projet'!$E$11+1,1))-AVERAGE(OFFSET($H$3,0,0,'Données projet'!$E$11+1,1))</f>
        <v>221.46841827695107</v>
      </c>
      <c r="BJ152" s="59">
        <f t="shared" si="146"/>
        <v>183.74298297204564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325.55519999999984</v>
      </c>
      <c r="BE153" s="13">
        <f>BD153*VLOOKUP('Données projet'!$B$11,Paramètres!$A$1:$I$89,3,0)*VLOOKUP('Données projet'!$B$11,Paramètres!$A$1:$I$89,5,0)</f>
        <v>325.03431167999986</v>
      </c>
      <c r="BF153" s="13">
        <f t="shared" si="145"/>
        <v>76.399886588103072</v>
      </c>
      <c r="BG153" s="20">
        <f t="shared" si="115"/>
        <v>699.16456198361254</v>
      </c>
      <c r="BH153" s="59">
        <f t="shared" si="116"/>
        <v>992.49789531694591</v>
      </c>
      <c r="BI153" s="59">
        <f ca="1">AVERAGE(OFFSET($BH$3,0,0,'Données projet'!$E$11+1,1))-AVERAGE(OFFSET($H$3,0,0,'Données projet'!$E$11+1,1))</f>
        <v>221.46841827695107</v>
      </c>
      <c r="BJ153" s="59">
        <f t="shared" si="146"/>
        <v>183.74298297204564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325.55519999999984</v>
      </c>
      <c r="BE154" s="13">
        <f>BD154*VLOOKUP('Données projet'!$B$11,Paramètres!$A$1:$I$89,3,0)*VLOOKUP('Données projet'!$B$11,Paramètres!$A$1:$I$89,5,0)</f>
        <v>325.03431167999986</v>
      </c>
      <c r="BF154" s="13">
        <f t="shared" ref="BF154:BF203" si="167">EXP(-1.0587+0.8836*LN(BE154)+0.284)</f>
        <v>76.399886588103072</v>
      </c>
      <c r="BG154" s="20">
        <f t="shared" ref="BG154:BG203" si="168">(BE154+BF154)*0.475*44/12</f>
        <v>699.16456198361254</v>
      </c>
      <c r="BH154" s="59">
        <f t="shared" si="116"/>
        <v>992.49789531694591</v>
      </c>
      <c r="BI154" s="59">
        <f ca="1">AVERAGE(OFFSET($BH$3,0,0,'Données projet'!$E$11+1,1))-AVERAGE(OFFSET($H$3,0,0,'Données projet'!$E$11+1,1))</f>
        <v>221.46841827695107</v>
      </c>
      <c r="BJ154" s="59">
        <f t="shared" si="146"/>
        <v>183.74298297204564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325.55519999999984</v>
      </c>
      <c r="BE155" s="13">
        <f>BD155*VLOOKUP('Données projet'!$B$11,Paramètres!$A$1:$I$89,3,0)*VLOOKUP('Données projet'!$B$11,Paramètres!$A$1:$I$89,5,0)</f>
        <v>325.03431167999986</v>
      </c>
      <c r="BF155" s="13">
        <f t="shared" si="167"/>
        <v>76.399886588103072</v>
      </c>
      <c r="BG155" s="20">
        <f t="shared" si="168"/>
        <v>699.16456198361254</v>
      </c>
      <c r="BH155" s="59">
        <f t="shared" si="116"/>
        <v>992.49789531694591</v>
      </c>
      <c r="BI155" s="59">
        <f ca="1">AVERAGE(OFFSET($BH$3,0,0,'Données projet'!$E$11+1,1))-AVERAGE(OFFSET($H$3,0,0,'Données projet'!$E$11+1,1))</f>
        <v>221.46841827695107</v>
      </c>
      <c r="BJ155" s="59">
        <f t="shared" si="146"/>
        <v>183.74298297204564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325.55519999999984</v>
      </c>
      <c r="BE156" s="13">
        <f>BD156*VLOOKUP('Données projet'!$B$11,Paramètres!$A$1:$I$89,3,0)*VLOOKUP('Données projet'!$B$11,Paramètres!$A$1:$I$89,5,0)</f>
        <v>325.03431167999986</v>
      </c>
      <c r="BF156" s="13">
        <f t="shared" si="167"/>
        <v>76.399886588103072</v>
      </c>
      <c r="BG156" s="20">
        <f t="shared" si="168"/>
        <v>699.16456198361254</v>
      </c>
      <c r="BH156" s="59">
        <f t="shared" si="116"/>
        <v>992.49789531694591</v>
      </c>
      <c r="BI156" s="59">
        <f ca="1">AVERAGE(OFFSET($BH$3,0,0,'Données projet'!$E$11+1,1))-AVERAGE(OFFSET($H$3,0,0,'Données projet'!$E$11+1,1))</f>
        <v>221.46841827695107</v>
      </c>
      <c r="BJ156" s="59">
        <f t="shared" si="146"/>
        <v>183.74298297204564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325.55519999999984</v>
      </c>
      <c r="BE157" s="13">
        <f>BD157*VLOOKUP('Données projet'!$B$11,Paramètres!$A$1:$I$89,3,0)*VLOOKUP('Données projet'!$B$11,Paramètres!$A$1:$I$89,5,0)</f>
        <v>325.03431167999986</v>
      </c>
      <c r="BF157" s="13">
        <f t="shared" si="167"/>
        <v>76.399886588103072</v>
      </c>
      <c r="BG157" s="20">
        <f t="shared" si="168"/>
        <v>699.16456198361254</v>
      </c>
      <c r="BH157" s="59">
        <f t="shared" si="116"/>
        <v>992.49789531694591</v>
      </c>
      <c r="BI157" s="59">
        <f ca="1">AVERAGE(OFFSET($BH$3,0,0,'Données projet'!$E$11+1,1))-AVERAGE(OFFSET($H$3,0,0,'Données projet'!$E$11+1,1))</f>
        <v>221.46841827695107</v>
      </c>
      <c r="BJ157" s="59">
        <f t="shared" si="146"/>
        <v>183.74298297204564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325.55519999999984</v>
      </c>
      <c r="BE158" s="13">
        <f>BD158*VLOOKUP('Données projet'!$B$11,Paramètres!$A$1:$I$89,3,0)*VLOOKUP('Données projet'!$B$11,Paramètres!$A$1:$I$89,5,0)</f>
        <v>325.03431167999986</v>
      </c>
      <c r="BF158" s="13">
        <f t="shared" si="167"/>
        <v>76.399886588103072</v>
      </c>
      <c r="BG158" s="20">
        <f t="shared" si="168"/>
        <v>699.16456198361254</v>
      </c>
      <c r="BH158" s="59">
        <f t="shared" si="116"/>
        <v>992.49789531694591</v>
      </c>
      <c r="BI158" s="59">
        <f ca="1">AVERAGE(OFFSET($BH$3,0,0,'Données projet'!$E$11+1,1))-AVERAGE(OFFSET($H$3,0,0,'Données projet'!$E$11+1,1))</f>
        <v>221.46841827695107</v>
      </c>
      <c r="BJ158" s="59">
        <f t="shared" si="146"/>
        <v>183.74298297204564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325.55519999999984</v>
      </c>
      <c r="BE159" s="13">
        <f>BD159*VLOOKUP('Données projet'!$B$11,Paramètres!$A$1:$I$89,3,0)*VLOOKUP('Données projet'!$B$11,Paramètres!$A$1:$I$89,5,0)</f>
        <v>325.03431167999986</v>
      </c>
      <c r="BF159" s="13">
        <f t="shared" si="167"/>
        <v>76.399886588103072</v>
      </c>
      <c r="BG159" s="20">
        <f t="shared" si="168"/>
        <v>699.16456198361254</v>
      </c>
      <c r="BH159" s="59">
        <f t="shared" si="116"/>
        <v>992.49789531694591</v>
      </c>
      <c r="BI159" s="59">
        <f ca="1">AVERAGE(OFFSET($BH$3,0,0,'Données projet'!$E$11+1,1))-AVERAGE(OFFSET($H$3,0,0,'Données projet'!$E$11+1,1))</f>
        <v>221.46841827695107</v>
      </c>
      <c r="BJ159" s="59">
        <f t="shared" si="146"/>
        <v>183.74298297204564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325.55519999999984</v>
      </c>
      <c r="BE160" s="13">
        <f>BD160*VLOOKUP('Données projet'!$B$11,Paramètres!$A$1:$I$89,3,0)*VLOOKUP('Données projet'!$B$11,Paramètres!$A$1:$I$89,5,0)</f>
        <v>325.03431167999986</v>
      </c>
      <c r="BF160" s="13">
        <f t="shared" si="167"/>
        <v>76.399886588103072</v>
      </c>
      <c r="BG160" s="20">
        <f t="shared" si="168"/>
        <v>699.16456198361254</v>
      </c>
      <c r="BH160" s="59">
        <f t="shared" si="116"/>
        <v>992.49789531694591</v>
      </c>
      <c r="BI160" s="59">
        <f ca="1">AVERAGE(OFFSET($BH$3,0,0,'Données projet'!$E$11+1,1))-AVERAGE(OFFSET($H$3,0,0,'Données projet'!$E$11+1,1))</f>
        <v>221.46841827695107</v>
      </c>
      <c r="BJ160" s="59">
        <f t="shared" si="146"/>
        <v>183.74298297204564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325.55519999999984</v>
      </c>
      <c r="BE161" s="13">
        <f>BD161*VLOOKUP('Données projet'!$B$11,Paramètres!$A$1:$I$89,3,0)*VLOOKUP('Données projet'!$B$11,Paramètres!$A$1:$I$89,5,0)</f>
        <v>325.03431167999986</v>
      </c>
      <c r="BF161" s="13">
        <f t="shared" si="167"/>
        <v>76.399886588103072</v>
      </c>
      <c r="BG161" s="20">
        <f t="shared" si="168"/>
        <v>699.16456198361254</v>
      </c>
      <c r="BH161" s="59">
        <f t="shared" si="116"/>
        <v>992.49789531694591</v>
      </c>
      <c r="BI161" s="59">
        <f ca="1">AVERAGE(OFFSET($BH$3,0,0,'Données projet'!$E$11+1,1))-AVERAGE(OFFSET($H$3,0,0,'Données projet'!$E$11+1,1))</f>
        <v>221.46841827695107</v>
      </c>
      <c r="BJ161" s="59">
        <f t="shared" si="146"/>
        <v>183.74298297204564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325.55519999999984</v>
      </c>
      <c r="BE162" s="13">
        <f>BD162*VLOOKUP('Données projet'!$B$11,Paramètres!$A$1:$I$89,3,0)*VLOOKUP('Données projet'!$B$11,Paramètres!$A$1:$I$89,5,0)</f>
        <v>325.03431167999986</v>
      </c>
      <c r="BF162" s="13">
        <f t="shared" si="167"/>
        <v>76.399886588103072</v>
      </c>
      <c r="BG162" s="20">
        <f t="shared" si="168"/>
        <v>699.16456198361254</v>
      </c>
      <c r="BH162" s="59">
        <f t="shared" si="116"/>
        <v>992.49789531694591</v>
      </c>
      <c r="BI162" s="59">
        <f ca="1">AVERAGE(OFFSET($BH$3,0,0,'Données projet'!$E$11+1,1))-AVERAGE(OFFSET($H$3,0,0,'Données projet'!$E$11+1,1))</f>
        <v>221.46841827695107</v>
      </c>
      <c r="BJ162" s="59">
        <f t="shared" si="146"/>
        <v>183.74298297204564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325.55519999999984</v>
      </c>
      <c r="BE163" s="13">
        <f>BD163*VLOOKUP('Données projet'!$B$11,Paramètres!$A$1:$I$89,3,0)*VLOOKUP('Données projet'!$B$11,Paramètres!$A$1:$I$89,5,0)</f>
        <v>325.03431167999986</v>
      </c>
      <c r="BF163" s="13">
        <f t="shared" si="167"/>
        <v>76.399886588103072</v>
      </c>
      <c r="BG163" s="20">
        <f t="shared" si="168"/>
        <v>699.16456198361254</v>
      </c>
      <c r="BH163" s="59">
        <f t="shared" si="116"/>
        <v>992.49789531694591</v>
      </c>
      <c r="BI163" s="59">
        <f ca="1">AVERAGE(OFFSET($BH$3,0,0,'Données projet'!$E$11+1,1))-AVERAGE(OFFSET($H$3,0,0,'Données projet'!$E$11+1,1))</f>
        <v>221.46841827695107</v>
      </c>
      <c r="BJ163" s="59">
        <f t="shared" si="146"/>
        <v>183.74298297204564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325.55519999999984</v>
      </c>
      <c r="BE164" s="13">
        <f>BD164*VLOOKUP('Données projet'!$B$11,Paramètres!$A$1:$I$89,3,0)*VLOOKUP('Données projet'!$B$11,Paramètres!$A$1:$I$89,5,0)</f>
        <v>325.03431167999986</v>
      </c>
      <c r="BF164" s="13">
        <f t="shared" si="167"/>
        <v>76.399886588103072</v>
      </c>
      <c r="BG164" s="20">
        <f t="shared" si="168"/>
        <v>699.16456198361254</v>
      </c>
      <c r="BH164" s="59">
        <f t="shared" si="116"/>
        <v>992.49789531694591</v>
      </c>
      <c r="BI164" s="59">
        <f ca="1">AVERAGE(OFFSET($BH$3,0,0,'Données projet'!$E$11+1,1))-AVERAGE(OFFSET($H$3,0,0,'Données projet'!$E$11+1,1))</f>
        <v>221.46841827695107</v>
      </c>
      <c r="BJ164" s="59">
        <f t="shared" si="146"/>
        <v>183.74298297204564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325.55519999999984</v>
      </c>
      <c r="BE165" s="13">
        <f>BD165*VLOOKUP('Données projet'!$B$11,Paramètres!$A$1:$I$89,3,0)*VLOOKUP('Données projet'!$B$11,Paramètres!$A$1:$I$89,5,0)</f>
        <v>325.03431167999986</v>
      </c>
      <c r="BF165" s="13">
        <f t="shared" si="167"/>
        <v>76.399886588103072</v>
      </c>
      <c r="BG165" s="20">
        <f t="shared" si="168"/>
        <v>699.16456198361254</v>
      </c>
      <c r="BH165" s="59">
        <f t="shared" si="116"/>
        <v>992.49789531694591</v>
      </c>
      <c r="BI165" s="59">
        <f ca="1">AVERAGE(OFFSET($BH$3,0,0,'Données projet'!$E$11+1,1))-AVERAGE(OFFSET($H$3,0,0,'Données projet'!$E$11+1,1))</f>
        <v>221.46841827695107</v>
      </c>
      <c r="BJ165" s="59">
        <f t="shared" si="146"/>
        <v>183.74298297204564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325.55519999999984</v>
      </c>
      <c r="BE166" s="13">
        <f>BD166*VLOOKUP('Données projet'!$B$11,Paramètres!$A$1:$I$89,3,0)*VLOOKUP('Données projet'!$B$11,Paramètres!$A$1:$I$89,5,0)</f>
        <v>325.03431167999986</v>
      </c>
      <c r="BF166" s="13">
        <f t="shared" si="167"/>
        <v>76.399886588103072</v>
      </c>
      <c r="BG166" s="20">
        <f t="shared" si="168"/>
        <v>699.16456198361254</v>
      </c>
      <c r="BH166" s="59">
        <f t="shared" si="116"/>
        <v>992.49789531694591</v>
      </c>
      <c r="BI166" s="59">
        <f ca="1">AVERAGE(OFFSET($BH$3,0,0,'Données projet'!$E$11+1,1))-AVERAGE(OFFSET($H$3,0,0,'Données projet'!$E$11+1,1))</f>
        <v>221.46841827695107</v>
      </c>
      <c r="BJ166" s="59">
        <f t="shared" si="146"/>
        <v>183.74298297204564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325.55519999999984</v>
      </c>
      <c r="BE167" s="13">
        <f>BD167*VLOOKUP('Données projet'!$B$11,Paramètres!$A$1:$I$89,3,0)*VLOOKUP('Données projet'!$B$11,Paramètres!$A$1:$I$89,5,0)</f>
        <v>325.03431167999986</v>
      </c>
      <c r="BF167" s="13">
        <f t="shared" si="167"/>
        <v>76.399886588103072</v>
      </c>
      <c r="BG167" s="20">
        <f t="shared" si="168"/>
        <v>699.16456198361254</v>
      </c>
      <c r="BH167" s="59">
        <f t="shared" si="116"/>
        <v>992.49789531694591</v>
      </c>
      <c r="BI167" s="59">
        <f ca="1">AVERAGE(OFFSET($BH$3,0,0,'Données projet'!$E$11+1,1))-AVERAGE(OFFSET($H$3,0,0,'Données projet'!$E$11+1,1))</f>
        <v>221.46841827695107</v>
      </c>
      <c r="BJ167" s="59">
        <f t="shared" si="146"/>
        <v>183.74298297204564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325.55519999999984</v>
      </c>
      <c r="BE168" s="13">
        <f>BD168*VLOOKUP('Données projet'!$B$11,Paramètres!$A$1:$I$89,3,0)*VLOOKUP('Données projet'!$B$11,Paramètres!$A$1:$I$89,5,0)</f>
        <v>325.03431167999986</v>
      </c>
      <c r="BF168" s="13">
        <f t="shared" si="167"/>
        <v>76.399886588103072</v>
      </c>
      <c r="BG168" s="20">
        <f t="shared" si="168"/>
        <v>699.16456198361254</v>
      </c>
      <c r="BH168" s="59">
        <f t="shared" si="116"/>
        <v>992.49789531694591</v>
      </c>
      <c r="BI168" s="59">
        <f ca="1">AVERAGE(OFFSET($BH$3,0,0,'Données projet'!$E$11+1,1))-AVERAGE(OFFSET($H$3,0,0,'Données projet'!$E$11+1,1))</f>
        <v>221.46841827695107</v>
      </c>
      <c r="BJ168" s="59">
        <f t="shared" si="146"/>
        <v>183.74298297204564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325.55519999999984</v>
      </c>
      <c r="BE169" s="13">
        <f>BD169*VLOOKUP('Données projet'!$B$11,Paramètres!$A$1:$I$89,3,0)*VLOOKUP('Données projet'!$B$11,Paramètres!$A$1:$I$89,5,0)</f>
        <v>325.03431167999986</v>
      </c>
      <c r="BF169" s="13">
        <f t="shared" si="167"/>
        <v>76.399886588103072</v>
      </c>
      <c r="BG169" s="20">
        <f t="shared" si="168"/>
        <v>699.16456198361254</v>
      </c>
      <c r="BH169" s="59">
        <f t="shared" si="116"/>
        <v>992.49789531694591</v>
      </c>
      <c r="BI169" s="59">
        <f ca="1">AVERAGE(OFFSET($BH$3,0,0,'Données projet'!$E$11+1,1))-AVERAGE(OFFSET($H$3,0,0,'Données projet'!$E$11+1,1))</f>
        <v>221.46841827695107</v>
      </c>
      <c r="BJ169" s="59">
        <f t="shared" si="146"/>
        <v>183.74298297204564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325.55519999999984</v>
      </c>
      <c r="BE170" s="13">
        <f>BD170*VLOOKUP('Données projet'!$B$11,Paramètres!$A$1:$I$89,3,0)*VLOOKUP('Données projet'!$B$11,Paramètres!$A$1:$I$89,5,0)</f>
        <v>325.03431167999986</v>
      </c>
      <c r="BF170" s="13">
        <f t="shared" si="167"/>
        <v>76.399886588103072</v>
      </c>
      <c r="BG170" s="20">
        <f t="shared" si="168"/>
        <v>699.16456198361254</v>
      </c>
      <c r="BH170" s="59">
        <f t="shared" si="116"/>
        <v>992.49789531694591</v>
      </c>
      <c r="BI170" s="59">
        <f ca="1">AVERAGE(OFFSET($BH$3,0,0,'Données projet'!$E$11+1,1))-AVERAGE(OFFSET($H$3,0,0,'Données projet'!$E$11+1,1))</f>
        <v>221.46841827695107</v>
      </c>
      <c r="BJ170" s="59">
        <f t="shared" si="146"/>
        <v>183.74298297204564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325.55519999999984</v>
      </c>
      <c r="BE171" s="13">
        <f>BD171*VLOOKUP('Données projet'!$B$11,Paramètres!$A$1:$I$89,3,0)*VLOOKUP('Données projet'!$B$11,Paramètres!$A$1:$I$89,5,0)</f>
        <v>325.03431167999986</v>
      </c>
      <c r="BF171" s="13">
        <f t="shared" si="167"/>
        <v>76.399886588103072</v>
      </c>
      <c r="BG171" s="20">
        <f t="shared" si="168"/>
        <v>699.16456198361254</v>
      </c>
      <c r="BH171" s="59">
        <f t="shared" si="116"/>
        <v>992.49789531694591</v>
      </c>
      <c r="BI171" s="59">
        <f ca="1">AVERAGE(OFFSET($BH$3,0,0,'Données projet'!$E$11+1,1))-AVERAGE(OFFSET($H$3,0,0,'Données projet'!$E$11+1,1))</f>
        <v>221.46841827695107</v>
      </c>
      <c r="BJ171" s="59">
        <f t="shared" si="146"/>
        <v>183.74298297204564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325.55519999999984</v>
      </c>
      <c r="BE172" s="13">
        <f>BD172*VLOOKUP('Données projet'!$B$11,Paramètres!$A$1:$I$89,3,0)*VLOOKUP('Données projet'!$B$11,Paramètres!$A$1:$I$89,5,0)</f>
        <v>325.03431167999986</v>
      </c>
      <c r="BF172" s="13">
        <f t="shared" si="167"/>
        <v>76.399886588103072</v>
      </c>
      <c r="BG172" s="20">
        <f t="shared" si="168"/>
        <v>699.16456198361254</v>
      </c>
      <c r="BH172" s="59">
        <f t="shared" si="116"/>
        <v>992.49789531694591</v>
      </c>
      <c r="BI172" s="59">
        <f ca="1">AVERAGE(OFFSET($BH$3,0,0,'Données projet'!$E$11+1,1))-AVERAGE(OFFSET($H$3,0,0,'Données projet'!$E$11+1,1))</f>
        <v>221.46841827695107</v>
      </c>
      <c r="BJ172" s="59">
        <f t="shared" si="146"/>
        <v>183.74298297204564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325.55519999999984</v>
      </c>
      <c r="BE173" s="13">
        <f>BD173*VLOOKUP('Données projet'!$B$11,Paramètres!$A$1:$I$89,3,0)*VLOOKUP('Données projet'!$B$11,Paramètres!$A$1:$I$89,5,0)</f>
        <v>325.03431167999986</v>
      </c>
      <c r="BF173" s="13">
        <f t="shared" si="167"/>
        <v>76.399886588103072</v>
      </c>
      <c r="BG173" s="20">
        <f t="shared" si="168"/>
        <v>699.16456198361254</v>
      </c>
      <c r="BH173" s="59">
        <f t="shared" si="116"/>
        <v>992.49789531694591</v>
      </c>
      <c r="BI173" s="59">
        <f ca="1">AVERAGE(OFFSET($BH$3,0,0,'Données projet'!$E$11+1,1))-AVERAGE(OFFSET($H$3,0,0,'Données projet'!$E$11+1,1))</f>
        <v>221.46841827695107</v>
      </c>
      <c r="BJ173" s="59">
        <f t="shared" si="146"/>
        <v>183.74298297204564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325.55519999999984</v>
      </c>
      <c r="BE174" s="13">
        <f>BD174*VLOOKUP('Données projet'!$B$11,Paramètres!$A$1:$I$89,3,0)*VLOOKUP('Données projet'!$B$11,Paramètres!$A$1:$I$89,5,0)</f>
        <v>325.03431167999986</v>
      </c>
      <c r="BF174" s="13">
        <f t="shared" si="167"/>
        <v>76.399886588103072</v>
      </c>
      <c r="BG174" s="20">
        <f t="shared" si="168"/>
        <v>699.16456198361254</v>
      </c>
      <c r="BH174" s="59">
        <f t="shared" si="116"/>
        <v>992.49789531694591</v>
      </c>
      <c r="BI174" s="59">
        <f ca="1">AVERAGE(OFFSET($BH$3,0,0,'Données projet'!$E$11+1,1))-AVERAGE(OFFSET($H$3,0,0,'Données projet'!$E$11+1,1))</f>
        <v>221.46841827695107</v>
      </c>
      <c r="BJ174" s="59">
        <f t="shared" si="146"/>
        <v>183.74298297204564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325.55519999999984</v>
      </c>
      <c r="BE175" s="13">
        <f>BD175*VLOOKUP('Données projet'!$B$11,Paramètres!$A$1:$I$89,3,0)*VLOOKUP('Données projet'!$B$11,Paramètres!$A$1:$I$89,5,0)</f>
        <v>325.03431167999986</v>
      </c>
      <c r="BF175" s="13">
        <f t="shared" si="167"/>
        <v>76.399886588103072</v>
      </c>
      <c r="BG175" s="20">
        <f t="shared" si="168"/>
        <v>699.16456198361254</v>
      </c>
      <c r="BH175" s="59">
        <f t="shared" si="116"/>
        <v>992.49789531694591</v>
      </c>
      <c r="BI175" s="59">
        <f ca="1">AVERAGE(OFFSET($BH$3,0,0,'Données projet'!$E$11+1,1))-AVERAGE(OFFSET($H$3,0,0,'Données projet'!$E$11+1,1))</f>
        <v>221.46841827695107</v>
      </c>
      <c r="BJ175" s="59">
        <f t="shared" si="146"/>
        <v>183.74298297204564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325.55519999999984</v>
      </c>
      <c r="BE176" s="13">
        <f>BD176*VLOOKUP('Données projet'!$B$11,Paramètres!$A$1:$I$89,3,0)*VLOOKUP('Données projet'!$B$11,Paramètres!$A$1:$I$89,5,0)</f>
        <v>325.03431167999986</v>
      </c>
      <c r="BF176" s="13">
        <f t="shared" si="167"/>
        <v>76.399886588103072</v>
      </c>
      <c r="BG176" s="20">
        <f t="shared" si="168"/>
        <v>699.16456198361254</v>
      </c>
      <c r="BH176" s="59">
        <f t="shared" si="116"/>
        <v>992.49789531694591</v>
      </c>
      <c r="BI176" s="59">
        <f ca="1">AVERAGE(OFFSET($BH$3,0,0,'Données projet'!$E$11+1,1))-AVERAGE(OFFSET($H$3,0,0,'Données projet'!$E$11+1,1))</f>
        <v>221.46841827695107</v>
      </c>
      <c r="BJ176" s="59">
        <f t="shared" si="146"/>
        <v>183.74298297204564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325.55519999999984</v>
      </c>
      <c r="BE177" s="13">
        <f>BD177*VLOOKUP('Données projet'!$B$11,Paramètres!$A$1:$I$89,3,0)*VLOOKUP('Données projet'!$B$11,Paramètres!$A$1:$I$89,5,0)</f>
        <v>325.03431167999986</v>
      </c>
      <c r="BF177" s="13">
        <f t="shared" si="167"/>
        <v>76.399886588103072</v>
      </c>
      <c r="BG177" s="20">
        <f t="shared" si="168"/>
        <v>699.16456198361254</v>
      </c>
      <c r="BH177" s="59">
        <f t="shared" si="116"/>
        <v>992.49789531694591</v>
      </c>
      <c r="BI177" s="59">
        <f ca="1">AVERAGE(OFFSET($BH$3,0,0,'Données projet'!$E$11+1,1))-AVERAGE(OFFSET($H$3,0,0,'Données projet'!$E$11+1,1))</f>
        <v>221.46841827695107</v>
      </c>
      <c r="BJ177" s="59">
        <f t="shared" si="146"/>
        <v>183.74298297204564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325.55519999999984</v>
      </c>
      <c r="BE178" s="13">
        <f>BD178*VLOOKUP('Données projet'!$B$11,Paramètres!$A$1:$I$89,3,0)*VLOOKUP('Données projet'!$B$11,Paramètres!$A$1:$I$89,5,0)</f>
        <v>325.03431167999986</v>
      </c>
      <c r="BF178" s="13">
        <f t="shared" si="167"/>
        <v>76.399886588103072</v>
      </c>
      <c r="BG178" s="20">
        <f t="shared" si="168"/>
        <v>699.16456198361254</v>
      </c>
      <c r="BH178" s="59">
        <f t="shared" si="116"/>
        <v>992.49789531694591</v>
      </c>
      <c r="BI178" s="59">
        <f ca="1">AVERAGE(OFFSET($BH$3,0,0,'Données projet'!$E$11+1,1))-AVERAGE(OFFSET($H$3,0,0,'Données projet'!$E$11+1,1))</f>
        <v>221.46841827695107</v>
      </c>
      <c r="BJ178" s="59">
        <f t="shared" si="146"/>
        <v>183.74298297204564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325.55519999999984</v>
      </c>
      <c r="BE179" s="13">
        <f>BD179*VLOOKUP('Données projet'!$B$11,Paramètres!$A$1:$I$89,3,0)*VLOOKUP('Données projet'!$B$11,Paramètres!$A$1:$I$89,5,0)</f>
        <v>325.03431167999986</v>
      </c>
      <c r="BF179" s="13">
        <f t="shared" si="167"/>
        <v>76.399886588103072</v>
      </c>
      <c r="BG179" s="20">
        <f t="shared" si="168"/>
        <v>699.16456198361254</v>
      </c>
      <c r="BH179" s="59">
        <f t="shared" si="116"/>
        <v>992.49789531694591</v>
      </c>
      <c r="BI179" s="59">
        <f ca="1">AVERAGE(OFFSET($BH$3,0,0,'Données projet'!$E$11+1,1))-AVERAGE(OFFSET($H$3,0,0,'Données projet'!$E$11+1,1))</f>
        <v>221.46841827695107</v>
      </c>
      <c r="BJ179" s="59">
        <f t="shared" si="146"/>
        <v>183.74298297204564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325.55519999999984</v>
      </c>
      <c r="BE180" s="13">
        <f>BD180*VLOOKUP('Données projet'!$B$11,Paramètres!$A$1:$I$89,3,0)*VLOOKUP('Données projet'!$B$11,Paramètres!$A$1:$I$89,5,0)</f>
        <v>325.03431167999986</v>
      </c>
      <c r="BF180" s="13">
        <f t="shared" si="167"/>
        <v>76.399886588103072</v>
      </c>
      <c r="BG180" s="20">
        <f t="shared" si="168"/>
        <v>699.16456198361254</v>
      </c>
      <c r="BH180" s="59">
        <f t="shared" si="116"/>
        <v>992.49789531694591</v>
      </c>
      <c r="BI180" s="59">
        <f ca="1">AVERAGE(OFFSET($BH$3,0,0,'Données projet'!$E$11+1,1))-AVERAGE(OFFSET($H$3,0,0,'Données projet'!$E$11+1,1))</f>
        <v>221.46841827695107</v>
      </c>
      <c r="BJ180" s="59">
        <f t="shared" si="146"/>
        <v>183.74298297204564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325.55519999999984</v>
      </c>
      <c r="BE181" s="13">
        <f>BD181*VLOOKUP('Données projet'!$B$11,Paramètres!$A$1:$I$89,3,0)*VLOOKUP('Données projet'!$B$11,Paramètres!$A$1:$I$89,5,0)</f>
        <v>325.03431167999986</v>
      </c>
      <c r="BF181" s="13">
        <f t="shared" si="167"/>
        <v>76.399886588103072</v>
      </c>
      <c r="BG181" s="20">
        <f t="shared" si="168"/>
        <v>699.16456198361254</v>
      </c>
      <c r="BH181" s="59">
        <f t="shared" si="116"/>
        <v>992.49789531694591</v>
      </c>
      <c r="BI181" s="59">
        <f ca="1">AVERAGE(OFFSET($BH$3,0,0,'Données projet'!$E$11+1,1))-AVERAGE(OFFSET($H$3,0,0,'Données projet'!$E$11+1,1))</f>
        <v>221.46841827695107</v>
      </c>
      <c r="BJ181" s="59">
        <f t="shared" si="146"/>
        <v>183.74298297204564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325.55519999999984</v>
      </c>
      <c r="BE182" s="13">
        <f>BD182*VLOOKUP('Données projet'!$B$11,Paramètres!$A$1:$I$89,3,0)*VLOOKUP('Données projet'!$B$11,Paramètres!$A$1:$I$89,5,0)</f>
        <v>325.03431167999986</v>
      </c>
      <c r="BF182" s="13">
        <f t="shared" si="167"/>
        <v>76.399886588103072</v>
      </c>
      <c r="BG182" s="20">
        <f t="shared" si="168"/>
        <v>699.16456198361254</v>
      </c>
      <c r="BH182" s="59">
        <f t="shared" si="116"/>
        <v>992.49789531694591</v>
      </c>
      <c r="BI182" s="59">
        <f ca="1">AVERAGE(OFFSET($BH$3,0,0,'Données projet'!$E$11+1,1))-AVERAGE(OFFSET($H$3,0,0,'Données projet'!$E$11+1,1))</f>
        <v>221.46841827695107</v>
      </c>
      <c r="BJ182" s="59">
        <f t="shared" si="146"/>
        <v>183.74298297204564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325.55519999999984</v>
      </c>
      <c r="BE183" s="13">
        <f>BD183*VLOOKUP('Données projet'!$B$11,Paramètres!$A$1:$I$89,3,0)*VLOOKUP('Données projet'!$B$11,Paramètres!$A$1:$I$89,5,0)</f>
        <v>325.03431167999986</v>
      </c>
      <c r="BF183" s="13">
        <f t="shared" si="167"/>
        <v>76.399886588103072</v>
      </c>
      <c r="BG183" s="20">
        <f t="shared" si="168"/>
        <v>699.16456198361254</v>
      </c>
      <c r="BH183" s="59">
        <f t="shared" si="116"/>
        <v>992.49789531694591</v>
      </c>
      <c r="BI183" s="59">
        <f ca="1">AVERAGE(OFFSET($BH$3,0,0,'Données projet'!$E$11+1,1))-AVERAGE(OFFSET($H$3,0,0,'Données projet'!$E$11+1,1))</f>
        <v>221.46841827695107</v>
      </c>
      <c r="BJ183" s="59">
        <f t="shared" si="146"/>
        <v>183.74298297204564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325.55519999999984</v>
      </c>
      <c r="BE184" s="13">
        <f>BD184*VLOOKUP('Données projet'!$B$11,Paramètres!$A$1:$I$89,3,0)*VLOOKUP('Données projet'!$B$11,Paramètres!$A$1:$I$89,5,0)</f>
        <v>325.03431167999986</v>
      </c>
      <c r="BF184" s="13">
        <f t="shared" si="167"/>
        <v>76.399886588103072</v>
      </c>
      <c r="BG184" s="20">
        <f t="shared" si="168"/>
        <v>699.16456198361254</v>
      </c>
      <c r="BH184" s="59">
        <f t="shared" si="116"/>
        <v>992.49789531694591</v>
      </c>
      <c r="BI184" s="59">
        <f ca="1">AVERAGE(OFFSET($BH$3,0,0,'Données projet'!$E$11+1,1))-AVERAGE(OFFSET($H$3,0,0,'Données projet'!$E$11+1,1))</f>
        <v>221.46841827695107</v>
      </c>
      <c r="BJ184" s="59">
        <f t="shared" si="146"/>
        <v>183.74298297204564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325.55519999999984</v>
      </c>
      <c r="BE185" s="13">
        <f>BD185*VLOOKUP('Données projet'!$B$11,Paramètres!$A$1:$I$89,3,0)*VLOOKUP('Données projet'!$B$11,Paramètres!$A$1:$I$89,5,0)</f>
        <v>325.03431167999986</v>
      </c>
      <c r="BF185" s="13">
        <f t="shared" si="167"/>
        <v>76.399886588103072</v>
      </c>
      <c r="BG185" s="20">
        <f t="shared" si="168"/>
        <v>699.16456198361254</v>
      </c>
      <c r="BH185" s="59">
        <f t="shared" si="116"/>
        <v>992.49789531694591</v>
      </c>
      <c r="BI185" s="59">
        <f ca="1">AVERAGE(OFFSET($BH$3,0,0,'Données projet'!$E$11+1,1))-AVERAGE(OFFSET($H$3,0,0,'Données projet'!$E$11+1,1))</f>
        <v>221.46841827695107</v>
      </c>
      <c r="BJ185" s="59">
        <f t="shared" si="146"/>
        <v>183.74298297204564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325.55519999999984</v>
      </c>
      <c r="BE186" s="13">
        <f>BD186*VLOOKUP('Données projet'!$B$11,Paramètres!$A$1:$I$89,3,0)*VLOOKUP('Données projet'!$B$11,Paramètres!$A$1:$I$89,5,0)</f>
        <v>325.03431167999986</v>
      </c>
      <c r="BF186" s="13">
        <f t="shared" si="167"/>
        <v>76.399886588103072</v>
      </c>
      <c r="BG186" s="20">
        <f t="shared" si="168"/>
        <v>699.16456198361254</v>
      </c>
      <c r="BH186" s="59">
        <f t="shared" si="116"/>
        <v>992.49789531694591</v>
      </c>
      <c r="BI186" s="59">
        <f ca="1">AVERAGE(OFFSET($BH$3,0,0,'Données projet'!$E$11+1,1))-AVERAGE(OFFSET($H$3,0,0,'Données projet'!$E$11+1,1))</f>
        <v>221.46841827695107</v>
      </c>
      <c r="BJ186" s="59">
        <f t="shared" si="146"/>
        <v>183.74298297204564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325.55519999999984</v>
      </c>
      <c r="BE187" s="13">
        <f>BD187*VLOOKUP('Données projet'!$B$11,Paramètres!$A$1:$I$89,3,0)*VLOOKUP('Données projet'!$B$11,Paramètres!$A$1:$I$89,5,0)</f>
        <v>325.03431167999986</v>
      </c>
      <c r="BF187" s="13">
        <f t="shared" si="167"/>
        <v>76.399886588103072</v>
      </c>
      <c r="BG187" s="20">
        <f t="shared" si="168"/>
        <v>699.16456198361254</v>
      </c>
      <c r="BH187" s="59">
        <f t="shared" si="116"/>
        <v>992.49789531694591</v>
      </c>
      <c r="BI187" s="59">
        <f ca="1">AVERAGE(OFFSET($BH$3,0,0,'Données projet'!$E$11+1,1))-AVERAGE(OFFSET($H$3,0,0,'Données projet'!$E$11+1,1))</f>
        <v>221.46841827695107</v>
      </c>
      <c r="BJ187" s="59">
        <f t="shared" si="146"/>
        <v>183.74298297204564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325.55519999999984</v>
      </c>
      <c r="BE188" s="13">
        <f>BD188*VLOOKUP('Données projet'!$B$11,Paramètres!$A$1:$I$89,3,0)*VLOOKUP('Données projet'!$B$11,Paramètres!$A$1:$I$89,5,0)</f>
        <v>325.03431167999986</v>
      </c>
      <c r="BF188" s="13">
        <f t="shared" si="167"/>
        <v>76.399886588103072</v>
      </c>
      <c r="BG188" s="20">
        <f t="shared" si="168"/>
        <v>699.16456198361254</v>
      </c>
      <c r="BH188" s="59">
        <f t="shared" si="116"/>
        <v>992.49789531694591</v>
      </c>
      <c r="BI188" s="59">
        <f ca="1">AVERAGE(OFFSET($BH$3,0,0,'Données projet'!$E$11+1,1))-AVERAGE(OFFSET($H$3,0,0,'Données projet'!$E$11+1,1))</f>
        <v>221.46841827695107</v>
      </c>
      <c r="BJ188" s="59">
        <f t="shared" si="146"/>
        <v>183.74298297204564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325.55519999999984</v>
      </c>
      <c r="BE189" s="13">
        <f>BD189*VLOOKUP('Données projet'!$B$11,Paramètres!$A$1:$I$89,3,0)*VLOOKUP('Données projet'!$B$11,Paramètres!$A$1:$I$89,5,0)</f>
        <v>325.03431167999986</v>
      </c>
      <c r="BF189" s="13">
        <f t="shared" si="167"/>
        <v>76.399886588103072</v>
      </c>
      <c r="BG189" s="20">
        <f t="shared" si="168"/>
        <v>699.16456198361254</v>
      </c>
      <c r="BH189" s="59">
        <f t="shared" si="116"/>
        <v>992.49789531694591</v>
      </c>
      <c r="BI189" s="59">
        <f ca="1">AVERAGE(OFFSET($BH$3,0,0,'Données projet'!$E$11+1,1))-AVERAGE(OFFSET($H$3,0,0,'Données projet'!$E$11+1,1))</f>
        <v>221.46841827695107</v>
      </c>
      <c r="BJ189" s="59">
        <f t="shared" si="146"/>
        <v>183.74298297204564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325.55519999999984</v>
      </c>
      <c r="BE190" s="13">
        <f>BD190*VLOOKUP('Données projet'!$B$11,Paramètres!$A$1:$I$89,3,0)*VLOOKUP('Données projet'!$B$11,Paramètres!$A$1:$I$89,5,0)</f>
        <v>325.03431167999986</v>
      </c>
      <c r="BF190" s="13">
        <f t="shared" si="167"/>
        <v>76.399886588103072</v>
      </c>
      <c r="BG190" s="20">
        <f t="shared" si="168"/>
        <v>699.16456198361254</v>
      </c>
      <c r="BH190" s="59">
        <f t="shared" si="116"/>
        <v>992.49789531694591</v>
      </c>
      <c r="BI190" s="59">
        <f ca="1">AVERAGE(OFFSET($BH$3,0,0,'Données projet'!$E$11+1,1))-AVERAGE(OFFSET($H$3,0,0,'Données projet'!$E$11+1,1))</f>
        <v>221.46841827695107</v>
      </c>
      <c r="BJ190" s="59">
        <f t="shared" si="146"/>
        <v>183.74298297204564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325.55519999999984</v>
      </c>
      <c r="BE191" s="13">
        <f>BD191*VLOOKUP('Données projet'!$B$11,Paramètres!$A$1:$I$89,3,0)*VLOOKUP('Données projet'!$B$11,Paramètres!$A$1:$I$89,5,0)</f>
        <v>325.03431167999986</v>
      </c>
      <c r="BF191" s="13">
        <f t="shared" si="167"/>
        <v>76.399886588103072</v>
      </c>
      <c r="BG191" s="20">
        <f t="shared" si="168"/>
        <v>699.16456198361254</v>
      </c>
      <c r="BH191" s="59">
        <f t="shared" si="116"/>
        <v>992.49789531694591</v>
      </c>
      <c r="BI191" s="59">
        <f ca="1">AVERAGE(OFFSET($BH$3,0,0,'Données projet'!$E$11+1,1))-AVERAGE(OFFSET($H$3,0,0,'Données projet'!$E$11+1,1))</f>
        <v>221.46841827695107</v>
      </c>
      <c r="BJ191" s="59">
        <f t="shared" si="146"/>
        <v>183.74298297204564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325.55519999999984</v>
      </c>
      <c r="BE192" s="13">
        <f>BD192*VLOOKUP('Données projet'!$B$11,Paramètres!$A$1:$I$89,3,0)*VLOOKUP('Données projet'!$B$11,Paramètres!$A$1:$I$89,5,0)</f>
        <v>325.03431167999986</v>
      </c>
      <c r="BF192" s="13">
        <f t="shared" si="167"/>
        <v>76.399886588103072</v>
      </c>
      <c r="BG192" s="20">
        <f t="shared" si="168"/>
        <v>699.16456198361254</v>
      </c>
      <c r="BH192" s="59">
        <f t="shared" si="116"/>
        <v>992.49789531694591</v>
      </c>
      <c r="BI192" s="59">
        <f ca="1">AVERAGE(OFFSET($BH$3,0,0,'Données projet'!$E$11+1,1))-AVERAGE(OFFSET($H$3,0,0,'Données projet'!$E$11+1,1))</f>
        <v>221.46841827695107</v>
      </c>
      <c r="BJ192" s="59">
        <f t="shared" si="146"/>
        <v>183.74298297204564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325.55519999999984</v>
      </c>
      <c r="BE193" s="13">
        <f>BD193*VLOOKUP('Données projet'!$B$11,Paramètres!$A$1:$I$89,3,0)*VLOOKUP('Données projet'!$B$11,Paramètres!$A$1:$I$89,5,0)</f>
        <v>325.03431167999986</v>
      </c>
      <c r="BF193" s="13">
        <f t="shared" si="167"/>
        <v>76.399886588103072</v>
      </c>
      <c r="BG193" s="20">
        <f t="shared" si="168"/>
        <v>699.16456198361254</v>
      </c>
      <c r="BH193" s="59">
        <f t="shared" si="116"/>
        <v>992.49789531694591</v>
      </c>
      <c r="BI193" s="59">
        <f ca="1">AVERAGE(OFFSET($BH$3,0,0,'Données projet'!$E$11+1,1))-AVERAGE(OFFSET($H$3,0,0,'Données projet'!$E$11+1,1))</f>
        <v>221.46841827695107</v>
      </c>
      <c r="BJ193" s="59">
        <f t="shared" si="146"/>
        <v>183.74298297204564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325.55519999999984</v>
      </c>
      <c r="BE194" s="13">
        <f>BD194*VLOOKUP('Données projet'!$B$11,Paramètres!$A$1:$I$89,3,0)*VLOOKUP('Données projet'!$B$11,Paramètres!$A$1:$I$89,5,0)</f>
        <v>325.03431167999986</v>
      </c>
      <c r="BF194" s="13">
        <f t="shared" si="167"/>
        <v>76.399886588103072</v>
      </c>
      <c r="BG194" s="20">
        <f t="shared" si="168"/>
        <v>699.16456198361254</v>
      </c>
      <c r="BH194" s="59">
        <f t="shared" si="116"/>
        <v>992.49789531694591</v>
      </c>
      <c r="BI194" s="59">
        <f ca="1">AVERAGE(OFFSET($BH$3,0,0,'Données projet'!$E$11+1,1))-AVERAGE(OFFSET($H$3,0,0,'Données projet'!$E$11+1,1))</f>
        <v>221.46841827695107</v>
      </c>
      <c r="BJ194" s="59">
        <f t="shared" si="146"/>
        <v>183.74298297204564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325.55519999999984</v>
      </c>
      <c r="BE195" s="13">
        <f>BD195*VLOOKUP('Données projet'!$B$11,Paramètres!$A$1:$I$89,3,0)*VLOOKUP('Données projet'!$B$11,Paramètres!$A$1:$I$89,5,0)</f>
        <v>325.03431167999986</v>
      </c>
      <c r="BF195" s="13">
        <f t="shared" si="167"/>
        <v>76.399886588103072</v>
      </c>
      <c r="BG195" s="20">
        <f t="shared" si="168"/>
        <v>699.16456198361254</v>
      </c>
      <c r="BH195" s="59">
        <f t="shared" si="116"/>
        <v>992.49789531694591</v>
      </c>
      <c r="BI195" s="59">
        <f ca="1">AVERAGE(OFFSET($BH$3,0,0,'Données projet'!$E$11+1,1))-AVERAGE(OFFSET($H$3,0,0,'Données projet'!$E$11+1,1))</f>
        <v>221.46841827695107</v>
      </c>
      <c r="BJ195" s="59">
        <f t="shared" si="146"/>
        <v>183.74298297204564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325.55519999999984</v>
      </c>
      <c r="BE196" s="13">
        <f>BD196*VLOOKUP('Données projet'!$B$11,Paramètres!$A$1:$I$89,3,0)*VLOOKUP('Données projet'!$B$11,Paramètres!$A$1:$I$89,5,0)</f>
        <v>325.03431167999986</v>
      </c>
      <c r="BF196" s="13">
        <f t="shared" si="167"/>
        <v>76.399886588103072</v>
      </c>
      <c r="BG196" s="20">
        <f t="shared" si="168"/>
        <v>699.16456198361254</v>
      </c>
      <c r="BH196" s="59">
        <f t="shared" ref="BH196:BH203" si="194">BG196+(AY196+AZ196)*44/12</f>
        <v>992.49789531694591</v>
      </c>
      <c r="BI196" s="59">
        <f ca="1">AVERAGE(OFFSET($BH$3,0,0,'Données projet'!$E$11+1,1))-AVERAGE(OFFSET($H$3,0,0,'Données projet'!$E$11+1,1))</f>
        <v>221.46841827695107</v>
      </c>
      <c r="BJ196" s="59">
        <f t="shared" si="146"/>
        <v>183.74298297204564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325.55519999999984</v>
      </c>
      <c r="BE197" s="13">
        <f>BD197*VLOOKUP('Données projet'!$B$11,Paramètres!$A$1:$I$89,3,0)*VLOOKUP('Données projet'!$B$11,Paramètres!$A$1:$I$89,5,0)</f>
        <v>325.03431167999986</v>
      </c>
      <c r="BF197" s="13">
        <f t="shared" si="167"/>
        <v>76.399886588103072</v>
      </c>
      <c r="BG197" s="20">
        <f t="shared" si="168"/>
        <v>699.16456198361254</v>
      </c>
      <c r="BH197" s="59">
        <f t="shared" si="194"/>
        <v>992.49789531694591</v>
      </c>
      <c r="BI197" s="59">
        <f ca="1">AVERAGE(OFFSET($BH$3,0,0,'Données projet'!$E$11+1,1))-AVERAGE(OFFSET($H$3,0,0,'Données projet'!$E$11+1,1))</f>
        <v>221.46841827695107</v>
      </c>
      <c r="BJ197" s="59">
        <f t="shared" ref="BJ197:BJ203" si="206">$BJ$3</f>
        <v>183.74298297204564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325.55519999999984</v>
      </c>
      <c r="BE198" s="13">
        <f>BD198*VLOOKUP('Données projet'!$B$11,Paramètres!$A$1:$I$89,3,0)*VLOOKUP('Données projet'!$B$11,Paramètres!$A$1:$I$89,5,0)</f>
        <v>325.03431167999986</v>
      </c>
      <c r="BF198" s="13">
        <f t="shared" si="167"/>
        <v>76.399886588103072</v>
      </c>
      <c r="BG198" s="20">
        <f t="shared" si="168"/>
        <v>699.16456198361254</v>
      </c>
      <c r="BH198" s="59">
        <f t="shared" si="194"/>
        <v>992.49789531694591</v>
      </c>
      <c r="BI198" s="59">
        <f ca="1">AVERAGE(OFFSET($BH$3,0,0,'Données projet'!$E$11+1,1))-AVERAGE(OFFSET($H$3,0,0,'Données projet'!$E$11+1,1))</f>
        <v>221.46841827695107</v>
      </c>
      <c r="BJ198" s="59">
        <f t="shared" si="206"/>
        <v>183.74298297204564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325.55519999999984</v>
      </c>
      <c r="BE199" s="13">
        <f>BD199*VLOOKUP('Données projet'!$B$11,Paramètres!$A$1:$I$89,3,0)*VLOOKUP('Données projet'!$B$11,Paramètres!$A$1:$I$89,5,0)</f>
        <v>325.03431167999986</v>
      </c>
      <c r="BF199" s="13">
        <f t="shared" si="167"/>
        <v>76.399886588103072</v>
      </c>
      <c r="BG199" s="20">
        <f t="shared" si="168"/>
        <v>699.16456198361254</v>
      </c>
      <c r="BH199" s="59">
        <f t="shared" si="194"/>
        <v>992.49789531694591</v>
      </c>
      <c r="BI199" s="59">
        <f ca="1">AVERAGE(OFFSET($BH$3,0,0,'Données projet'!$E$11+1,1))-AVERAGE(OFFSET($H$3,0,0,'Données projet'!$E$11+1,1))</f>
        <v>221.46841827695107</v>
      </c>
      <c r="BJ199" s="59">
        <f t="shared" si="206"/>
        <v>183.74298297204564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325.55519999999984</v>
      </c>
      <c r="BE200" s="13">
        <f>BD200*VLOOKUP('Données projet'!$B$11,Paramètres!$A$1:$I$89,3,0)*VLOOKUP('Données projet'!$B$11,Paramètres!$A$1:$I$89,5,0)</f>
        <v>325.03431167999986</v>
      </c>
      <c r="BF200" s="13">
        <f t="shared" si="167"/>
        <v>76.399886588103072</v>
      </c>
      <c r="BG200" s="20">
        <f t="shared" si="168"/>
        <v>699.16456198361254</v>
      </c>
      <c r="BH200" s="59">
        <f t="shared" si="194"/>
        <v>992.49789531694591</v>
      </c>
      <c r="BI200" s="59">
        <f ca="1">AVERAGE(OFFSET($BH$3,0,0,'Données projet'!$E$11+1,1))-AVERAGE(OFFSET($H$3,0,0,'Données projet'!$E$11+1,1))</f>
        <v>221.46841827695107</v>
      </c>
      <c r="BJ200" s="59">
        <f t="shared" si="206"/>
        <v>183.74298297204564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325.55519999999984</v>
      </c>
      <c r="BE201" s="13">
        <f>BD201*VLOOKUP('Données projet'!$B$11,Paramètres!$A$1:$I$89,3,0)*VLOOKUP('Données projet'!$B$11,Paramètres!$A$1:$I$89,5,0)</f>
        <v>325.03431167999986</v>
      </c>
      <c r="BF201" s="13">
        <f t="shared" si="167"/>
        <v>76.399886588103072</v>
      </c>
      <c r="BG201" s="20">
        <f t="shared" si="168"/>
        <v>699.16456198361254</v>
      </c>
      <c r="BH201" s="59">
        <f t="shared" si="194"/>
        <v>992.49789531694591</v>
      </c>
      <c r="BI201" s="59">
        <f ca="1">AVERAGE(OFFSET($BH$3,0,0,'Données projet'!$E$11+1,1))-AVERAGE(OFFSET($H$3,0,0,'Données projet'!$E$11+1,1))</f>
        <v>221.46841827695107</v>
      </c>
      <c r="BJ201" s="59">
        <f t="shared" si="206"/>
        <v>183.74298297204564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325.55519999999984</v>
      </c>
      <c r="BE202" s="13">
        <f>BD202*VLOOKUP('Données projet'!$B$11,Paramètres!$A$1:$I$89,3,0)*VLOOKUP('Données projet'!$B$11,Paramètres!$A$1:$I$89,5,0)</f>
        <v>325.03431167999986</v>
      </c>
      <c r="BF202" s="13">
        <f t="shared" si="167"/>
        <v>76.399886588103072</v>
      </c>
      <c r="BG202" s="20">
        <f t="shared" si="168"/>
        <v>699.16456198361254</v>
      </c>
      <c r="BH202" s="59">
        <f t="shared" si="194"/>
        <v>992.49789531694591</v>
      </c>
      <c r="BI202" s="59">
        <f ca="1">AVERAGE(OFFSET($BH$3,0,0,'Données projet'!$E$11+1,1))-AVERAGE(OFFSET($H$3,0,0,'Données projet'!$E$11+1,1))</f>
        <v>221.46841827695107</v>
      </c>
      <c r="BJ202" s="59">
        <f t="shared" si="206"/>
        <v>183.74298297204564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325.55519999999984</v>
      </c>
      <c r="BE203" s="13">
        <f>BD203*VLOOKUP('Données projet'!$B$11,Paramètres!$A$1:$I$89,3,0)*VLOOKUP('Données projet'!$B$11,Paramètres!$A$1:$I$89,5,0)</f>
        <v>325.03431167999986</v>
      </c>
      <c r="BF203" s="13">
        <f t="shared" si="167"/>
        <v>76.399886588103072</v>
      </c>
      <c r="BG203" s="20">
        <f t="shared" si="168"/>
        <v>699.16456198361254</v>
      </c>
      <c r="BH203" s="59">
        <f t="shared" si="194"/>
        <v>992.49789531694591</v>
      </c>
      <c r="BI203" s="59">
        <f ca="1">AVERAGE(OFFSET($BH$3,0,0,'Données projet'!$E$11+1,1))-AVERAGE(OFFSET($H$3,0,0,'Données projet'!$E$11+1,1))</f>
        <v>221.46841827695107</v>
      </c>
      <c r="BJ203" s="59">
        <f t="shared" si="206"/>
        <v>183.74298297204564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>
        <f>EXP(LN('Données projet'!B88)/'Données projet'!A88)</f>
        <v>1.2463276028054662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K26" sqref="K26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71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10536.136515647786</v>
      </c>
      <c r="G6" s="145">
        <f ca="1">F6*(100%-'Données projet'!$C$24)*(100%-'Données projet'!$C$25)*(100%-'Données projet'!$C$26)*(100%-'Données projet'!$C$27)</f>
        <v>6448.1155475764444</v>
      </c>
      <c r="H6" s="146">
        <f>IF(OR('Données projet'!B9="",'Données projet'!C9="",'Données projet'!C9=0%),0,AVERAGE(Calculateur!$AC$3:$AC$33)*B6)</f>
        <v>1225.9379780261288</v>
      </c>
      <c r="I6" s="147">
        <f>H6*(100%-'Données projet'!$C$24)*(100%-'Données projet'!$C$25)*(100%-'Données projet'!$C$26)*(100%-'Données projet'!$C$27)</f>
        <v>750.27404255199087</v>
      </c>
      <c r="J6" s="148">
        <f>IF(OR('Données projet'!B9="",'Données projet'!C9="",'Données projet'!C9=0%),0,SUM(Calculateur!$V$3:$V$33)*VLOOKUP('Données projet'!$B$9,Paramètres!$A$1:$I$89,9,0)*B6)</f>
        <v>18515.379999999997</v>
      </c>
      <c r="K6" s="149">
        <f>J6*(100%-'Données projet'!$C$24)*(100%-'Données projet'!$C$25)*(100%-'Données projet'!$C$26)*(100%-'Données projet'!$C$27)</f>
        <v>11331.412559999997</v>
      </c>
      <c r="L6" s="150">
        <f ca="1">G6+I6+K6</f>
        <v>18529.802150128431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1.4999999999999984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306.48116760843817</v>
      </c>
      <c r="G7" s="145">
        <f ca="1">F7*(100%-'Données projet'!$C$24)*(100%-'Données projet'!$C$25)*(100%-'Données projet'!$C$26)*(100%-'Données projet'!$C$27)</f>
        <v>187.56647457636419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187.56647457636419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tauzin</v>
      </c>
      <c r="B8" s="152">
        <f>'Données projet'!D11</f>
        <v>1.4999999999999984</v>
      </c>
      <c r="C8" s="145">
        <f ca="1">IF(OR('Données projet'!B11="",'Données projet'!C11="",'Données projet'!C11=0%),0,Calculateur!BI3)</f>
        <v>221.46841827695107</v>
      </c>
      <c r="D8" s="145">
        <f>IF(OR('Données projet'!B11="",'Données projet'!C11="",'Données projet'!C11=0%),0,Calculateur!BJ3)</f>
        <v>183.74298297204564</v>
      </c>
      <c r="E8" s="145">
        <f t="shared" ca="1" si="0"/>
        <v>183.74298297204564</v>
      </c>
      <c r="F8" s="145">
        <f t="shared" ca="1" si="1"/>
        <v>275.61447445806817</v>
      </c>
      <c r="G8" s="145">
        <f ca="1">F8*(100%-'Données projet'!$C$24)*(100%-'Données projet'!$C$25)*(100%-'Données projet'!$C$26)*(100%-'Données projet'!$C$27)</f>
        <v>168.67605836833775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168.67605836833775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11118.232157714292</v>
      </c>
      <c r="G16" s="164">
        <f t="shared" ca="1" si="3"/>
        <v>6804.3580805211468</v>
      </c>
      <c r="H16" s="165">
        <f t="shared" si="3"/>
        <v>1225.9379780261288</v>
      </c>
      <c r="I16" s="165">
        <f t="shared" si="3"/>
        <v>750.27404255199087</v>
      </c>
      <c r="J16" s="166">
        <f t="shared" si="3"/>
        <v>18515.379999999997</v>
      </c>
      <c r="K16" s="166">
        <f t="shared" si="3"/>
        <v>11331.412559999997</v>
      </c>
      <c r="L16" s="167">
        <f t="shared" ca="1" si="3"/>
        <v>18886.044683073134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tauzin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19" sqref="N19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71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1.4999999999999984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tauzin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1.4999999999999984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 t="shared" ref="D23:D42" si="2"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si="2"/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tauzin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2023-10-26T08:01:31Z</dcterms:modified>
</cp:coreProperties>
</file>