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10-R-DUCLOS-NAQ(40)-BOSCQ-IndivBesseDassonville-Mano-22,61/"/>
    </mc:Choice>
  </mc:AlternateContent>
  <xr:revisionPtr revIDLastSave="0" documentId="13_ncr:1_{7D6D0786-BB3C-1740-9ADA-2A4E0C5FCA67}" xr6:coauthVersionLast="47" xr6:coauthVersionMax="47" xr10:uidLastSave="{00000000-0000-0000-0000-000000000000}"/>
  <bookViews>
    <workbookView xWindow="0" yWindow="76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<sst xmlns="http://schemas.openxmlformats.org/spreadsheetml/2006/main" count="1168" uniqueCount="324">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</sst>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5" style="23" customWidth="1"/>
    <col min="6" max="6" width="28.83203125" style="23" bestFit="1" customWidth="1"/>
    <col min="7" max="8" width="14.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22.616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22.616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22.616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67.39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14</v>
      </c>
      <c r="B37" s="60">
        <v>108.18</v>
      </c>
      <c r="C37" s="60">
        <v>2</v>
      </c>
      <c r="D37" s="60">
        <v>34.25</v>
      </c>
      <c r="E37" s="51">
        <v>0</v>
      </c>
      <c r="F37" s="51">
        <v>0.56000000000000005</v>
      </c>
      <c r="G37" s="51">
        <v>0.44</v>
      </c>
      <c r="H37" s="51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19</v>
      </c>
      <c r="B38" s="60">
        <v>183.77</v>
      </c>
      <c r="C38" s="60">
        <v>3</v>
      </c>
      <c r="D38" s="60">
        <v>60</v>
      </c>
      <c r="E38" s="51">
        <v>0.2</v>
      </c>
      <c r="F38" s="51">
        <v>0.45</v>
      </c>
      <c r="G38" s="51">
        <v>0.35</v>
      </c>
      <c r="H38" s="51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20</v>
      </c>
      <c r="B39" s="60">
        <v>144.97999999999999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25</v>
      </c>
      <c r="B40" s="60">
        <v>252.69</v>
      </c>
      <c r="C40" s="60">
        <v>5</v>
      </c>
      <c r="D40" s="60">
        <v>60.96</v>
      </c>
      <c r="E40" s="51">
        <v>0.2</v>
      </c>
      <c r="F40" s="51">
        <v>0.45</v>
      </c>
      <c r="G40" s="51">
        <v>0.35</v>
      </c>
      <c r="H40" s="51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29</v>
      </c>
      <c r="B41" s="60">
        <v>271.89999999999998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32</v>
      </c>
      <c r="B42" s="60">
        <v>335.76</v>
      </c>
      <c r="C42" s="60">
        <v>7</v>
      </c>
      <c r="D42" s="60">
        <v>76.42</v>
      </c>
      <c r="E42" s="51">
        <v>0.4</v>
      </c>
      <c r="F42" s="51">
        <v>0.34</v>
      </c>
      <c r="G42" s="51">
        <v>0.26</v>
      </c>
      <c r="H42" s="51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38</v>
      </c>
      <c r="B43" s="60">
        <v>370.14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45</v>
      </c>
      <c r="B44" s="60">
        <v>503.89</v>
      </c>
      <c r="C44" s="60">
        <v>9</v>
      </c>
      <c r="D44" s="60">
        <v>503.89</v>
      </c>
      <c r="E44" s="51">
        <v>0.6</v>
      </c>
      <c r="F44" s="51">
        <v>0.22</v>
      </c>
      <c r="G44" s="51">
        <v>0.18</v>
      </c>
      <c r="H44" s="51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5" style="1" customWidth="1"/>
    <col min="6" max="6" width="14.5" style="1" customWidth="1"/>
    <col min="7" max="7" width="73.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5" style="4" bestFit="1" customWidth="1"/>
    <col min="25" max="25" width="14.5" style="4" bestFit="1" customWidth="1"/>
    <col min="26" max="26" width="12.5" style="4" bestFit="1" customWidth="1"/>
    <col min="27" max="27" width="9.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5" style="4" bestFit="1" customWidth="1"/>
    <col min="45" max="45" width="11.5" style="4" bestFit="1" customWidth="1"/>
    <col min="46" max="46" width="8.5" style="4" bestFit="1" customWidth="1"/>
    <col min="47" max="48" width="9.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5" style="4" bestFit="1" customWidth="1"/>
    <col min="66" max="66" width="11.5" style="4" bestFit="1" customWidth="1"/>
    <col min="67" max="67" width="8.5" style="4" bestFit="1" customWidth="1"/>
    <col min="68" max="69" width="9.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5" style="4" bestFit="1" customWidth="1"/>
    <col min="87" max="87" width="11.5" style="4" bestFit="1" customWidth="1"/>
    <col min="88" max="88" width="8.5" style="4" bestFit="1" customWidth="1"/>
    <col min="89" max="90" width="9.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5" style="4" bestFit="1" customWidth="1"/>
    <col min="108" max="108" width="11.5" style="4" bestFit="1" customWidth="1"/>
    <col min="109" max="109" width="8.5" style="4" bestFit="1" customWidth="1"/>
    <col min="110" max="111" width="9.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5" style="4" bestFit="1" customWidth="1"/>
    <col min="129" max="129" width="11.5" style="4" bestFit="1" customWidth="1"/>
    <col min="130" max="130" width="8.5" style="4" bestFit="1" customWidth="1"/>
    <col min="131" max="132" width="9.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5" style="4" bestFit="1" customWidth="1"/>
    <col min="150" max="150" width="11.5" style="4" bestFit="1" customWidth="1"/>
    <col min="151" max="151" width="8.5" style="4" bestFit="1" customWidth="1"/>
    <col min="152" max="153" width="9.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5" style="4" bestFit="1" customWidth="1"/>
    <col min="171" max="171" width="11.5" style="4" bestFit="1" customWidth="1"/>
    <col min="172" max="172" width="8.1640625" style="4" bestFit="1" customWidth="1"/>
    <col min="173" max="174" width="9.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5" style="4" bestFit="1" customWidth="1"/>
    <col min="192" max="192" width="11.5" style="4"/>
    <col min="193" max="193" width="8.5" style="4" bestFit="1" customWidth="1"/>
    <col min="194" max="195" width="9.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5" style="4" bestFit="1" customWidth="1"/>
    <col min="213" max="213" width="11.5" style="4" bestFit="1" customWidth="1"/>
    <col min="214" max="214" width="8.5" style="4" bestFit="1" customWidth="1"/>
    <col min="215" max="216" width="9.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235.23085498936467</v>
      </c>
      <c r="T3" s="59">
        <f>IF('Données projet'!E9&gt;30,$R$33-$H$33,LOOKUP('Données projet'!$E$9,$A$3:$A$203,R3:R203)-LOOKUP('Données projet'!$E$9,$A$3:$A$203,$H$3:$H$203))</f>
        <v>344.45763019921577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295.50740288747789</v>
      </c>
      <c r="S4" s="59">
        <f ca="1">AVERAGE(OFFSET($R$3,0,0,'Données projet'!$E$9+1,1))-AVERAGE(OFFSET($H$3,0,0,'Données projet'!$E$9+1,1))</f>
        <v>235.23085498936467</v>
      </c>
      <c r="T4" s="59">
        <f>$T$3</f>
        <v>344.45763019921577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296.3816930528011</v>
      </c>
      <c r="S5" s="59">
        <f ca="1">AVERAGE(OFFSET($R$3,0,0,'Données projet'!$E$9+1,1))-AVERAGE(OFFSET($H$3,0,0,'Données projet'!$E$9+1,1))</f>
        <v>235.23085498936467</v>
      </c>
      <c r="T5" s="59">
        <f t="shared" ref="T5:T68" si="34">$T$3</f>
        <v>344.45763019921577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297.60910154225087</v>
      </c>
      <c r="S6" s="59">
        <f ca="1">AVERAGE(OFFSET($R$3,0,0,'Données projet'!$E$9+1,1))-AVERAGE(OFFSET($H$3,0,0,'Données projet'!$E$9+1,1))</f>
        <v>235.23085498936467</v>
      </c>
      <c r="T6" s="59">
        <f t="shared" si="34"/>
        <v>344.45763019921577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299.33283003955842</v>
      </c>
      <c r="S7" s="59">
        <f ca="1">AVERAGE(OFFSET($R$3,0,0,'Données projet'!$E$9+1,1))-AVERAGE(OFFSET($H$3,0,0,'Données projet'!$E$9+1,1))</f>
        <v>235.23085498936467</v>
      </c>
      <c r="T7" s="59">
        <f t="shared" si="34"/>
        <v>344.45763019921577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301.75437292191776</v>
      </c>
      <c r="S8" s="59">
        <f ca="1">AVERAGE(OFFSET($R$3,0,0,'Données projet'!$E$9+1,1))-AVERAGE(OFFSET($H$3,0,0,'Données projet'!$E$9+1,1))</f>
        <v>235.23085498936467</v>
      </c>
      <c r="T8" s="59">
        <f t="shared" si="34"/>
        <v>344.45763019921577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305.15732897136957</v>
      </c>
      <c r="S9" s="59">
        <f ca="1">AVERAGE(OFFSET($R$3,0,0,'Données projet'!$E$9+1,1))-AVERAGE(OFFSET($H$3,0,0,'Données projet'!$E$9+1,1))</f>
        <v>235.23085498936467</v>
      </c>
      <c r="T9" s="59">
        <f t="shared" si="34"/>
        <v>344.45763019921577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309.94097084852712</v>
      </c>
      <c r="S10" s="59">
        <f ca="1">AVERAGE(OFFSET($R$3,0,0,'Données projet'!$E$9+1,1))-AVERAGE(OFFSET($H$3,0,0,'Données projet'!$E$9+1,1))</f>
        <v>235.23085498936467</v>
      </c>
      <c r="T10" s="59">
        <f t="shared" si="34"/>
        <v>344.45763019921577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316.66758254998081</v>
      </c>
      <c r="S11" s="59">
        <f ca="1">AVERAGE(OFFSET($R$3,0,0,'Données projet'!$E$9+1,1))-AVERAGE(OFFSET($H$3,0,0,'Données projet'!$E$9+1,1))</f>
        <v>235.23085498936467</v>
      </c>
      <c r="T11" s="59">
        <f t="shared" si="34"/>
        <v>344.45763019921577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326.12922750762277</v>
      </c>
      <c r="S12" s="59">
        <f ca="1">AVERAGE(OFFSET($R$3,0,0,'Données projet'!$E$9+1,1))-AVERAGE(OFFSET($H$3,0,0,'Données projet'!$E$9+1,1))</f>
        <v>235.23085498936467</v>
      </c>
      <c r="T12" s="59">
        <f t="shared" si="34"/>
        <v>344.45763019921577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339.44194493009252</v>
      </c>
      <c r="S13" s="59">
        <f ca="1">AVERAGE(OFFSET($R$3,0,0,'Données projet'!$E$9+1,1))-AVERAGE(OFFSET($H$3,0,0,'Données projet'!$E$9+1,1))</f>
        <v>235.23085498936467</v>
      </c>
      <c r="T13" s="59">
        <f t="shared" si="34"/>
        <v>344.45763019921577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358.17867192441543</v>
      </c>
      <c r="S14" s="59">
        <f ca="1">AVERAGE(OFFSET($R$3,0,0,'Données projet'!$E$9+1,1))-AVERAGE(OFFSET($H$3,0,0,'Données projet'!$E$9+1,1))</f>
        <v>235.23085498936467</v>
      </c>
      <c r="T14" s="59">
        <f t="shared" si="34"/>
        <v>344.45763019921577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384.55685350485282</v>
      </c>
      <c r="S15" s="59">
        <f ca="1">AVERAGE(OFFSET($R$3,0,0,'Données projet'!$E$9+1,1))-AVERAGE(OFFSET($H$3,0,0,'Données projet'!$E$9+1,1))</f>
        <v>235.23085498936467</v>
      </c>
      <c r="T15" s="59">
        <f t="shared" si="34"/>
        <v>344.45763019921577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411.33439768193023</v>
      </c>
      <c r="S16" s="59">
        <f ca="1">AVERAGE(OFFSET($R$3,0,0,'Données projet'!$E$9+1,1))-AVERAGE(OFFSET($H$3,0,0,'Données projet'!$E$9+1,1))</f>
        <v>235.23085498936467</v>
      </c>
      <c r="T16" s="59">
        <f t="shared" si="34"/>
        <v>344.45763019921577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437.96282324071774</v>
      </c>
      <c r="S17" s="59">
        <f ca="1">AVERAGE(OFFSET($R$3,0,0,'Données projet'!$E$9+1,1))-AVERAGE(OFFSET($H$3,0,0,'Données projet'!$E$9+1,1))</f>
        <v>235.23085498936467</v>
      </c>
      <c r="T17" s="59">
        <f t="shared" si="34"/>
        <v>344.45763019921577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6.8198888857173259</v>
      </c>
      <c r="AB17" s="21">
        <f>EXP(-LN(2)/2)*AB16+(1-EXP(-LN(2)/2))/(LN(2)/2)*V17*Y17*VLOOKUP('Données projet'!$B$9,Paramètres!$A$1:$I$89,3,0)*0.475*44/12</f>
        <v>10.203518952786856</v>
      </c>
      <c r="AC17" s="22">
        <f t="shared" si="3"/>
        <v>17.023407838504184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421.94280205434745</v>
      </c>
      <c r="S18" s="59">
        <f ca="1">AVERAGE(OFFSET($R$3,0,0,'Données projet'!$E$9+1,1))-AVERAGE(OFFSET($H$3,0,0,'Données projet'!$E$9+1,1))</f>
        <v>235.23085498936467</v>
      </c>
      <c r="T18" s="59">
        <f t="shared" si="34"/>
        <v>344.45763019921577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6.6333986654950161</v>
      </c>
      <c r="AB18" s="21">
        <f>EXP(-LN(2)/2)*AB17+(1-EXP(-LN(2)/2))/(LN(2)/2)*V18*Y18*VLOOKUP('Données projet'!$B$9,Paramètres!$A$1:$I$89,3,0)*0.475*44/12</f>
        <v>7.2149774434810467</v>
      </c>
      <c r="AC18" s="22">
        <f t="shared" si="3"/>
        <v>13.848376108976062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450.5665392993505</v>
      </c>
      <c r="S19" s="59">
        <f ca="1">AVERAGE(OFFSET($R$3,0,0,'Données projet'!$E$9+1,1))-AVERAGE(OFFSET($H$3,0,0,'Données projet'!$E$9+1,1))</f>
        <v>235.23085498936467</v>
      </c>
      <c r="T19" s="59">
        <f t="shared" si="34"/>
        <v>344.45763019921577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6.4520080301517799</v>
      </c>
      <c r="AB19" s="21">
        <f>EXP(-LN(2)/2)*AB18+(1-EXP(-LN(2)/2))/(LN(2)/2)*V19*Y19*VLOOKUP('Données projet'!$B$9,Paramètres!$A$1:$I$89,3,0)*0.475*44/12</f>
        <v>5.1017594763934291</v>
      </c>
      <c r="AC19" s="22">
        <f t="shared" si="3"/>
        <v>11.55376750654521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479.06625221922695</v>
      </c>
      <c r="S20" s="59">
        <f ca="1">AVERAGE(OFFSET($R$3,0,0,'Données projet'!$E$9+1,1))-AVERAGE(OFFSET($H$3,0,0,'Données projet'!$E$9+1,1))</f>
        <v>235.23085498936467</v>
      </c>
      <c r="T20" s="59">
        <f t="shared" si="34"/>
        <v>344.45763019921577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6.2755775312709234</v>
      </c>
      <c r="AB20" s="21">
        <f>EXP(-LN(2)/2)*AB19+(1-EXP(-LN(2)/2))/(LN(2)/2)*V20*Y20*VLOOKUP('Données projet'!$B$9,Paramètres!$A$1:$I$89,3,0)*0.475*44/12</f>
        <v>3.6074887217405238</v>
      </c>
      <c r="AC20" s="22">
        <f t="shared" si="3"/>
        <v>9.8830662530114477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507.46369102908477</v>
      </c>
      <c r="S21" s="59">
        <f ca="1">AVERAGE(OFFSET($R$3,0,0,'Données projet'!$E$9+1,1))-AVERAGE(OFFSET($H$3,0,0,'Données projet'!$E$9+1,1))</f>
        <v>235.23085498936467</v>
      </c>
      <c r="T21" s="59">
        <f t="shared" si="34"/>
        <v>344.45763019921577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6.1039715336600411</v>
      </c>
      <c r="AB21" s="21">
        <f>EXP(-LN(2)/2)*AB20+(1-EXP(-LN(2)/2))/(LN(2)/2)*V21*Y21*VLOOKUP('Données projet'!$B$9,Paramètres!$A$1:$I$89,3,0)*0.475*44/12</f>
        <v>2.550879738196715</v>
      </c>
      <c r="AC21" s="22">
        <f t="shared" si="3"/>
        <v>8.6548512718567565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535.77433851248497</v>
      </c>
      <c r="S22" s="59">
        <f ca="1">AVERAGE(OFFSET($R$3,0,0,'Données projet'!$E$9+1,1))-AVERAGE(OFFSET($H$3,0,0,'Données projet'!$E$9+1,1))</f>
        <v>235.23085498936467</v>
      </c>
      <c r="T22" s="59">
        <f t="shared" si="34"/>
        <v>344.45763019921577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9.0000000000000011E-2</v>
      </c>
      <c r="X22" s="16">
        <f>IF(ISNA(VLOOKUP(A22,'Données projet'!$A$35:$I$55,6,0)),0%,VLOOKUP(A22,'Données projet'!$A$35:$I$55,6,0)*VLOOKUP('Données projet'!$B$9,Paramètres!$A$1:$I$89,7,0))</f>
        <v>0.20250000000000001</v>
      </c>
      <c r="Y22" s="16">
        <f>IF(ISNA(VLOOKUP(A22,'Données projet'!$A$35:$I$55,7,0)),0%,VLOOKUP(A22,'Données projet'!$A$35:$I$55,7,0))</f>
        <v>0.35</v>
      </c>
      <c r="Z22" s="21">
        <f>EXP(-LN(2)/35)*Z21+(1-EXP(-LN(2)/35))/(LN(2)/35)*V22*W22*VLOOKUP('Données projet'!$B$9,Paramètres!$A$1:$I$89,3,0)*0.475*44/12</f>
        <v>4.2837419395053642</v>
      </c>
      <c r="AA22" s="21">
        <f>EXP(-LN(2)/25)*AA21+(1-EXP(-LN(2)/25))/(LN(2)/25)*Calculateur!V22*Calculateur!X22*VLOOKUP('Données projet'!$B$9,Paramètres!$A$1:$I$89,3,0)*0.475*44/12</f>
        <v>15.537527345403941</v>
      </c>
      <c r="AB22" s="21">
        <f>EXP(-LN(2)/2)*AB21+(1-EXP(-LN(2)/2))/(LN(2)/2)*V22*Y22*VLOOKUP('Données projet'!$B$9,Paramètres!$A$1:$I$89,3,0)*0.475*44/12</f>
        <v>16.022317553207621</v>
      </c>
      <c r="AC22" s="22">
        <f t="shared" si="3"/>
        <v>35.843586838116927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485.72686848800066</v>
      </c>
      <c r="S23" s="59">
        <f ca="1">AVERAGE(OFFSET($R$3,0,0,'Données projet'!$E$9+1,1))-AVERAGE(OFFSET($H$3,0,0,'Données projet'!$E$9+1,1))</f>
        <v>235.23085498936467</v>
      </c>
      <c r="T23" s="59">
        <f t="shared" si="34"/>
        <v>344.45763019921577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4.1997403728962519</v>
      </c>
      <c r="AA23" s="21">
        <f>EXP(-LN(2)/25)*AA22+(1-EXP(-LN(2)/25))/(LN(2)/25)*Calculateur!V23*Calculateur!X23*VLOOKUP('Données projet'!$B$9,Paramètres!$A$1:$I$89,3,0)*0.475*44/12</f>
        <v>15.112652843060818</v>
      </c>
      <c r="AB23" s="21">
        <f>EXP(-LN(2)/2)*AB22+(1-EXP(-LN(2)/2))/(LN(2)/2)*V23*Y23*VLOOKUP('Données projet'!$B$9,Paramètres!$A$1:$I$89,3,0)*0.475*44/12</f>
        <v>11.329489392197361</v>
      </c>
      <c r="AC23" s="22">
        <f t="shared" si="3"/>
        <v>30.641882608154432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513.55333640410595</v>
      </c>
      <c r="S24" s="59">
        <f ca="1">AVERAGE(OFFSET($R$3,0,0,'Données projet'!$E$9+1,1))-AVERAGE(OFFSET($H$3,0,0,'Données projet'!$E$9+1,1))</f>
        <v>235.23085498936467</v>
      </c>
      <c r="T24" s="59">
        <f t="shared" si="34"/>
        <v>344.45763019921577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4.1173860257724479</v>
      </c>
      <c r="AA24" s="21">
        <f>EXP(-LN(2)/25)*AA23+(1-EXP(-LN(2)/25))/(LN(2)/25)*Calculateur!V24*Calculateur!X24*VLOOKUP('Données projet'!$B$9,Paramètres!$A$1:$I$89,3,0)*0.475*44/12</f>
        <v>14.699396556327448</v>
      </c>
      <c r="AB24" s="21">
        <f>EXP(-LN(2)/2)*AB23+(1-EXP(-LN(2)/2))/(LN(2)/2)*V24*Y24*VLOOKUP('Données projet'!$B$9,Paramètres!$A$1:$I$89,3,0)*0.475*44/12</f>
        <v>8.0111587766038106</v>
      </c>
      <c r="AC24" s="22">
        <f t="shared" si="3"/>
        <v>26.827941358703708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541.29901032759756</v>
      </c>
      <c r="S25" s="59">
        <f ca="1">AVERAGE(OFFSET($R$3,0,0,'Données projet'!$E$9+1,1))-AVERAGE(OFFSET($H$3,0,0,'Données projet'!$E$9+1,1))</f>
        <v>235.23085498936467</v>
      </c>
      <c r="T25" s="59">
        <f t="shared" si="34"/>
        <v>344.45763019921577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4.03664659716455</v>
      </c>
      <c r="AA25" s="21">
        <f>EXP(-LN(2)/25)*AA24+(1-EXP(-LN(2)/25))/(LN(2)/25)*Calculateur!V25*Calculateur!X25*VLOOKUP('Données projet'!$B$9,Paramètres!$A$1:$I$89,3,0)*0.475*44/12</f>
        <v>14.297440784487005</v>
      </c>
      <c r="AB25" s="21">
        <f>EXP(-LN(2)/2)*AB24+(1-EXP(-LN(2)/2))/(LN(2)/2)*V25*Y25*VLOOKUP('Données projet'!$B$9,Paramètres!$A$1:$I$89,3,0)*0.475*44/12</f>
        <v>5.6647446960986807</v>
      </c>
      <c r="AC25" s="22">
        <f t="shared" si="3"/>
        <v>23.998832077750237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568.97420147496462</v>
      </c>
      <c r="S26" s="59">
        <f ca="1">AVERAGE(OFFSET($R$3,0,0,'Données projet'!$E$9+1,1))-AVERAGE(OFFSET($H$3,0,0,'Données projet'!$E$9+1,1))</f>
        <v>235.23085498936467</v>
      </c>
      <c r="T26" s="59">
        <f t="shared" si="34"/>
        <v>344.45763019921577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3.9574904195054641</v>
      </c>
      <c r="AA26" s="21">
        <f>EXP(-LN(2)/25)*AA25+(1-EXP(-LN(2)/25))/(LN(2)/25)*Calculateur!V26*Calculateur!X26*VLOOKUP('Données projet'!$B$9,Paramètres!$A$1:$I$89,3,0)*0.475*44/12</f>
        <v>13.906476514365474</v>
      </c>
      <c r="AB26" s="21">
        <f>EXP(-LN(2)/2)*AB25+(1-EXP(-LN(2)/2))/(LN(2)/2)*V26*Y26*VLOOKUP('Données projet'!$B$9,Paramètres!$A$1:$I$89,3,0)*0.475*44/12</f>
        <v>4.0055793883019053</v>
      </c>
      <c r="AC26" s="22">
        <f t="shared" si="3"/>
        <v>21.869546322172845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596.58697858740379</v>
      </c>
      <c r="S27" s="59">
        <f ca="1">AVERAGE(OFFSET($R$3,0,0,'Données projet'!$E$9+1,1))-AVERAGE(OFFSET($H$3,0,0,'Données projet'!$E$9+1,1))</f>
        <v>235.23085498936467</v>
      </c>
      <c r="T27" s="59">
        <f t="shared" si="34"/>
        <v>344.45763019921577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3.8798864462097717</v>
      </c>
      <c r="AA27" s="21">
        <f>EXP(-LN(2)/25)*AA26+(1-EXP(-LN(2)/25))/(LN(2)/25)*Calculateur!V27*Calculateur!X27*VLOOKUP('Données projet'!$B$9,Paramètres!$A$1:$I$89,3,0)*0.475*44/12</f>
        <v>13.526203182770335</v>
      </c>
      <c r="AB27" s="21">
        <f>EXP(-LN(2)/2)*AB26+(1-EXP(-LN(2)/2))/(LN(2)/2)*V27*Y27*VLOOKUP('Données projet'!$B$9,Paramètres!$A$1:$I$89,3,0)*0.475*44/12</f>
        <v>2.8323723480493403</v>
      </c>
      <c r="AC27" s="22">
        <f t="shared" si="3"/>
        <v>20.238461977029445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624.14382002521484</v>
      </c>
      <c r="S28" s="59">
        <f ca="1">AVERAGE(OFFSET($R$3,0,0,'Données projet'!$E$9+1,1))-AVERAGE(OFFSET($H$3,0,0,'Données projet'!$E$9+1,1))</f>
        <v>235.23085498936467</v>
      </c>
      <c r="T28" s="59">
        <f t="shared" si="34"/>
        <v>344.45763019921577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9.0000000000000011E-2</v>
      </c>
      <c r="X28" s="16">
        <f>IF(ISNA(VLOOKUP(A28,'Données projet'!$A$35:$I$55,6,0)),0%,VLOOKUP(A28,'Données projet'!$A$35:$I$55,6,0)*VLOOKUP('Données projet'!$B$9,Paramètres!$A$1:$I$89,7,0))</f>
        <v>0.20250000000000001</v>
      </c>
      <c r="Y28" s="16">
        <f>IF(ISNA(VLOOKUP(A28,'Données projet'!$A$35:$I$55,7,0)),0%,VLOOKUP(A28,'Données projet'!$A$35:$I$55,7,0))</f>
        <v>0.35</v>
      </c>
      <c r="Z28" s="21">
        <f>EXP(-LN(2)/35)*Z27+(1-EXP(-LN(2)/35))/(LN(2)/35)*V28*W28*VLOOKUP('Données projet'!$B$9,Paramètres!$A$1:$I$89,3,0)*0.475*44/12</f>
        <v>8.1560860500341068</v>
      </c>
      <c r="AA28" s="21">
        <f>EXP(-LN(2)/25)*AA27+(1-EXP(-LN(2)/25))/(LN(2)/25)*Calculateur!V28*Calculateur!X28*VLOOKUP('Données projet'!$B$9,Paramètres!$A$1:$I$89,3,0)*0.475*44/12</f>
        <v>22.910405187500327</v>
      </c>
      <c r="AB28" s="21">
        <f>EXP(-LN(2)/2)*AB27+(1-EXP(-LN(2)/2))/(LN(2)/2)*V28*Y28*VLOOKUP('Données projet'!$B$9,Paramètres!$A$1:$I$89,3,0)*0.475*44/12</f>
        <v>16.448860057565707</v>
      </c>
      <c r="AC28" s="22">
        <f t="shared" si="3"/>
        <v>47.515351295100146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571.75394999969865</v>
      </c>
      <c r="S29" s="59">
        <f ca="1">AVERAGE(OFFSET($R$3,0,0,'Données projet'!$E$9+1,1))-AVERAGE(OFFSET($H$3,0,0,'Données projet'!$E$9+1,1))</f>
        <v>235.23085498936467</v>
      </c>
      <c r="T29" s="59">
        <f t="shared" si="34"/>
        <v>344.45763019921577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7.9961501773142158</v>
      </c>
      <c r="AA29" s="21">
        <f>EXP(-LN(2)/25)*AA28+(1-EXP(-LN(2)/25))/(LN(2)/25)*Calculateur!V29*Calculateur!X29*VLOOKUP('Données projet'!$B$9,Paramètres!$A$1:$I$89,3,0)*0.475*44/12</f>
        <v>22.283918952842285</v>
      </c>
      <c r="AB29" s="21">
        <f>EXP(-LN(2)/2)*AB28+(1-EXP(-LN(2)/2))/(LN(2)/2)*V29*Y29*VLOOKUP('Données projet'!$B$9,Paramètres!$A$1:$I$89,3,0)*0.475*44/12</f>
        <v>11.631100489493257</v>
      </c>
      <c r="AC29" s="22">
        <f t="shared" si="3"/>
        <v>41.911169619649755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597.44102389824047</v>
      </c>
      <c r="S30" s="59">
        <f ca="1">AVERAGE(OFFSET($R$3,0,0,'Données projet'!$E$9+1,1))-AVERAGE(OFFSET($H$3,0,0,'Données projet'!$E$9+1,1))</f>
        <v>235.23085498936467</v>
      </c>
      <c r="T30" s="59">
        <f t="shared" si="34"/>
        <v>344.45763019921577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7.8393505495071114</v>
      </c>
      <c r="AA30" s="21">
        <f>EXP(-LN(2)/25)*AA29+(1-EXP(-LN(2)/25))/(LN(2)/25)*Calculateur!V30*Calculateur!X30*VLOOKUP('Données projet'!$B$9,Paramètres!$A$1:$I$89,3,0)*0.475*44/12</f>
        <v>21.674564017216447</v>
      </c>
      <c r="AB30" s="21">
        <f>EXP(-LN(2)/2)*AB29+(1-EXP(-LN(2)/2))/(LN(2)/2)*V30*Y30*VLOOKUP('Données projet'!$B$9,Paramètres!$A$1:$I$89,3,0)*0.475*44/12</f>
        <v>8.2244300287828551</v>
      </c>
      <c r="AC30" s="22">
        <f t="shared" si="3"/>
        <v>37.738344595506412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623.07984533006811</v>
      </c>
      <c r="S31" s="59">
        <f ca="1">AVERAGE(OFFSET($R$3,0,0,'Données projet'!$E$9+1,1))-AVERAGE(OFFSET($H$3,0,0,'Données projet'!$E$9+1,1))</f>
        <v>235.23085498936467</v>
      </c>
      <c r="T31" s="59">
        <f t="shared" si="34"/>
        <v>344.45763019921577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7.6856256667629754</v>
      </c>
      <c r="AA31" s="21">
        <f>EXP(-LN(2)/25)*AA30+(1-EXP(-LN(2)/25))/(LN(2)/25)*Calculateur!V31*Calculateur!X31*VLOOKUP('Données projet'!$B$9,Paramètres!$A$1:$I$89,3,0)*0.475*44/12</f>
        <v>21.08187192434988</v>
      </c>
      <c r="AB31" s="21">
        <f>EXP(-LN(2)/2)*AB30+(1-EXP(-LN(2)/2))/(LN(2)/2)*V31*Y31*VLOOKUP('Données projet'!$B$9,Paramètres!$A$1:$I$89,3,0)*0.475*44/12</f>
        <v>5.8155502447466292</v>
      </c>
      <c r="AC31" s="22">
        <f t="shared" si="3"/>
        <v>34.583047835859489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648.67469072597464</v>
      </c>
      <c r="S32" s="59">
        <f ca="1">AVERAGE(OFFSET($R$3,0,0,'Données projet'!$E$9+1,1))-AVERAGE(OFFSET($H$3,0,0,'Données projet'!$E$9+1,1))</f>
        <v>235.23085498936467</v>
      </c>
      <c r="T32" s="59">
        <f t="shared" si="34"/>
        <v>344.45763019921577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7.5349152352065314</v>
      </c>
      <c r="AA32" s="21">
        <f>EXP(-LN(2)/25)*AA31+(1-EXP(-LN(2)/25))/(LN(2)/25)*Calculateur!V32*Calculateur!X32*VLOOKUP('Données projet'!$B$9,Paramètres!$A$1:$I$89,3,0)*0.475*44/12</f>
        <v>20.505387027931071</v>
      </c>
      <c r="AB32" s="21">
        <f>EXP(-LN(2)/2)*AB31+(1-EXP(-LN(2)/2))/(LN(2)/2)*V32*Y32*VLOOKUP('Données projet'!$B$9,Paramètres!$A$1:$I$89,3,0)*0.475*44/12</f>
        <v>4.1122150143914276</v>
      </c>
      <c r="AC32" s="22">
        <f t="shared" si="3"/>
        <v>32.152517277529029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235.23085498936467</v>
      </c>
      <c r="T33" s="59">
        <f t="shared" si="34"/>
        <v>344.45763019921577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7.3871601432886225</v>
      </c>
      <c r="AA33" s="21">
        <f>EXP(-LN(2)/25)*AA32+(1-EXP(-LN(2)/25))/(LN(2)/25)*Calculateur!V33*Calculateur!X33*VLOOKUP('Données projet'!$B$9,Paramètres!$A$1:$I$89,3,0)*0.475*44/12</f>
        <v>19.944666141320859</v>
      </c>
      <c r="AB33" s="21">
        <f>EXP(-LN(2)/2)*AB32+(1-EXP(-LN(2)/2))/(LN(2)/2)*V33*Y33*VLOOKUP('Données projet'!$B$9,Paramètres!$A$1:$I$89,3,0)*0.475*44/12</f>
        <v>2.9077751223733146</v>
      </c>
      <c r="AC33" s="22">
        <f t="shared" si="3"/>
        <v>30.239601406982796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235.23085498936467</v>
      </c>
      <c r="T34" s="59">
        <f t="shared" si="34"/>
        <v>344.45763019921577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7.2423024386015165</v>
      </c>
      <c r="AA34" s="21">
        <f>EXP(-LN(2)/25)*AA33+(1-EXP(-LN(2)/25))/(LN(2)/25)*Calculateur!V34*Calculateur!X34*VLOOKUP('Données projet'!$B$9,Paramètres!$A$1:$I$89,3,0)*0.475*44/12</f>
        <v>19.399278196842033</v>
      </c>
      <c r="AB34" s="21">
        <f>EXP(-LN(2)/2)*AB33+(1-EXP(-LN(2)/2))/(LN(2)/2)*V34*Y34*VLOOKUP('Données projet'!$B$9,Paramètres!$A$1:$I$89,3,0)*0.475*44/12</f>
        <v>2.0561075071957138</v>
      </c>
      <c r="AC34" s="22">
        <f t="shared" si="3"/>
        <v>28.697688142639265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235.23085498936467</v>
      </c>
      <c r="T35" s="59">
        <f t="shared" si="34"/>
        <v>344.45763019921577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0.18000000000000002</v>
      </c>
      <c r="X35" s="16">
        <f>IF(ISNA(VLOOKUP(A35,'Données projet'!$A$35:$I$55,6,0)),0%,VLOOKUP(A35,'Données projet'!$A$35:$I$55,6,0)*VLOOKUP('Données projet'!$B$9,Paramètres!$A$1:$I$89,7,0))</f>
        <v>0.15300000000000002</v>
      </c>
      <c r="Y35" s="16">
        <f>IF(ISNA(VLOOKUP(A35,'Données projet'!$A$35:$I$55,7,0)),0%,VLOOKUP(A35,'Données projet'!$A$35:$I$55,7,0))</f>
        <v>0.26</v>
      </c>
      <c r="Z35" s="21">
        <f>EXP(-LN(2)/35)*Z34+(1-EXP(-LN(2)/35))/(LN(2)/35)*V35*W35*VLOOKUP('Données projet'!$B$9,Paramètres!$A$1:$I$89,3,0)*0.475*44/12</f>
        <v>18.012403939048848</v>
      </c>
      <c r="AA35" s="21">
        <f>EXP(-LN(2)/25)*AA34+(1-EXP(-LN(2)/25))/(LN(2)/25)*Calculateur!V35*Calculateur!X35*VLOOKUP('Données projet'!$B$9,Paramètres!$A$1:$I$89,3,0)*0.475*44/12</f>
        <v>28.107584359631574</v>
      </c>
      <c r="AB35" s="21">
        <f>EXP(-LN(2)/2)*AB34+(1-EXP(-LN(2)/2))/(LN(2)/2)*V35*Y35*VLOOKUP('Données projet'!$B$9,Paramètres!$A$1:$I$89,3,0)*0.475*44/12</f>
        <v>14.906824440862346</v>
      </c>
      <c r="AC35" s="22">
        <f t="shared" si="3"/>
        <v>61.02681273954277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235.23085498936467</v>
      </c>
      <c r="T36" s="59">
        <f t="shared" si="34"/>
        <v>344.45763019921577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17.659191684285677</v>
      </c>
      <c r="AA36" s="21">
        <f>EXP(-LN(2)/25)*AA35+(1-EXP(-LN(2)/25))/(LN(2)/25)*Calculateur!V36*Calculateur!X36*VLOOKUP('Données projet'!$B$9,Paramètres!$A$1:$I$89,3,0)*0.475*44/12</f>
        <v>27.338980987203829</v>
      </c>
      <c r="AB36" s="21">
        <f>EXP(-LN(2)/2)*AB35+(1-EXP(-LN(2)/2))/(LN(2)/2)*V36*Y36*VLOOKUP('Données projet'!$B$9,Paramètres!$A$1:$I$89,3,0)*0.475*44/12</f>
        <v>10.540716648091131</v>
      </c>
      <c r="AC36" s="22">
        <f t="shared" si="3"/>
        <v>55.538889319580633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235.23085498936467</v>
      </c>
      <c r="T37" s="59">
        <f t="shared" si="34"/>
        <v>344.45763019921577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17.312905706400208</v>
      </c>
      <c r="AA37" s="21">
        <f>EXP(-LN(2)/25)*AA36+(1-EXP(-LN(2)/25))/(LN(2)/25)*Calculateur!V37*Calculateur!X37*VLOOKUP('Données projet'!$B$9,Paramètres!$A$1:$I$89,3,0)*0.475*44/12</f>
        <v>26.591395114414215</v>
      </c>
      <c r="AB37" s="21">
        <f>EXP(-LN(2)/2)*AB36+(1-EXP(-LN(2)/2))/(LN(2)/2)*V37*Y37*VLOOKUP('Données projet'!$B$9,Paramètres!$A$1:$I$89,3,0)*0.475*44/12</f>
        <v>7.4534122204311748</v>
      </c>
      <c r="AC37" s="22">
        <f t="shared" si="3"/>
        <v>51.357713041245603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235.23085498936467</v>
      </c>
      <c r="T38" s="59">
        <f t="shared" si="34"/>
        <v>344.45763019921577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16.973410185327484</v>
      </c>
      <c r="AA38" s="21">
        <f>EXP(-LN(2)/25)*AA37+(1-EXP(-LN(2)/25))/(LN(2)/25)*Calculateur!V38*Calculateur!X38*VLOOKUP('Données projet'!$B$9,Paramètres!$A$1:$I$89,3,0)*0.475*44/12</f>
        <v>25.864252016629866</v>
      </c>
      <c r="AB38" s="21">
        <f>EXP(-LN(2)/2)*AB37+(1-EXP(-LN(2)/2))/(LN(2)/2)*V38*Y38*VLOOKUP('Données projet'!$B$9,Paramètres!$A$1:$I$89,3,0)*0.475*44/12</f>
        <v>5.2703583240455663</v>
      </c>
      <c r="AC38" s="22">
        <f t="shared" si="3"/>
        <v>48.108020526002917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235.23085498936467</v>
      </c>
      <c r="T39" s="59">
        <f t="shared" si="34"/>
        <v>344.45763019921577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16.640571964351174</v>
      </c>
      <c r="AA39" s="21">
        <f>EXP(-LN(2)/25)*AA38+(1-EXP(-LN(2)/25))/(LN(2)/25)*Calculateur!V39*Calculateur!X39*VLOOKUP('Données projet'!$B$9,Paramètres!$A$1:$I$89,3,0)*0.475*44/12</f>
        <v>25.156992685093222</v>
      </c>
      <c r="AB39" s="21">
        <f>EXP(-LN(2)/2)*AB38+(1-EXP(-LN(2)/2))/(LN(2)/2)*V39*Y39*VLOOKUP('Données projet'!$B$9,Paramètres!$A$1:$I$89,3,0)*0.475*44/12</f>
        <v>3.7267061102155878</v>
      </c>
      <c r="AC39" s="22">
        <f t="shared" si="3"/>
        <v>45.524270759659984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235.23085498936467</v>
      </c>
      <c r="T40" s="59">
        <f t="shared" si="34"/>
        <v>344.45763019921577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16.314260497876941</v>
      </c>
      <c r="AA40" s="21">
        <f>EXP(-LN(2)/25)*AA39+(1-EXP(-LN(2)/25))/(LN(2)/25)*Calculateur!V40*Calculateur!X40*VLOOKUP('Données projet'!$B$9,Paramètres!$A$1:$I$89,3,0)*0.475*44/12</f>
        <v>24.4690733971706</v>
      </c>
      <c r="AB40" s="21">
        <f>EXP(-LN(2)/2)*AB39+(1-EXP(-LN(2)/2))/(LN(2)/2)*V40*Y40*VLOOKUP('Données projet'!$B$9,Paramètres!$A$1:$I$89,3,0)*0.475*44/12</f>
        <v>2.6351791620227836</v>
      </c>
      <c r="AC40" s="22">
        <f t="shared" si="3"/>
        <v>43.418513057070328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235.23085498936467</v>
      </c>
      <c r="T41" s="59">
        <f t="shared" si="34"/>
        <v>344.45763019921577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15.994347800229926</v>
      </c>
      <c r="AA41" s="21">
        <f>EXP(-LN(2)/25)*AA40+(1-EXP(-LN(2)/25))/(LN(2)/25)*Calculateur!V41*Calculateur!X41*VLOOKUP('Données projet'!$B$9,Paramètres!$A$1:$I$89,3,0)*0.475*44/12</f>
        <v>23.799965298352326</v>
      </c>
      <c r="AB41" s="21">
        <f>EXP(-LN(2)/2)*AB40+(1-EXP(-LN(2)/2))/(LN(2)/2)*V41*Y41*VLOOKUP('Données projet'!$B$9,Paramètres!$A$1:$I$89,3,0)*0.475*44/12</f>
        <v>1.8633530551077941</v>
      </c>
      <c r="AC41" s="22">
        <f t="shared" si="3"/>
        <v>41.657666153690045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235.23085498936467</v>
      </c>
      <c r="T42" s="59">
        <f t="shared" si="34"/>
        <v>344.45763019921577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15.680708395456291</v>
      </c>
      <c r="AA42" s="21">
        <f>EXP(-LN(2)/25)*AA41+(1-EXP(-LN(2)/25))/(LN(2)/25)*Calculateur!V42*Calculateur!X42*VLOOKUP('Données projet'!$B$9,Paramètres!$A$1:$I$89,3,0)*0.475*44/12</f>
        <v>23.149153995683104</v>
      </c>
      <c r="AB42" s="21">
        <f>EXP(-LN(2)/2)*AB41+(1-EXP(-LN(2)/2))/(LN(2)/2)*V42*Y42*VLOOKUP('Données projet'!$B$9,Paramètres!$A$1:$I$89,3,0)*0.475*44/12</f>
        <v>1.317589581011392</v>
      </c>
      <c r="AC42" s="22">
        <f t="shared" si="3"/>
        <v>40.147451972150783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235.23085498936467</v>
      </c>
      <c r="T43" s="59">
        <f t="shared" si="34"/>
        <v>344.45763019921577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15.37321926810912</v>
      </c>
      <c r="AA43" s="21">
        <f>EXP(-LN(2)/25)*AA42+(1-EXP(-LN(2)/25))/(LN(2)/25)*Calculateur!V43*Calculateur!X43*VLOOKUP('Données projet'!$B$9,Paramètres!$A$1:$I$89,3,0)*0.475*44/12</f>
        <v>22.516139162310051</v>
      </c>
      <c r="AB43" s="21">
        <f>EXP(-LN(2)/2)*AB42+(1-EXP(-LN(2)/2))/(LN(2)/2)*V43*Y43*VLOOKUP('Données projet'!$B$9,Paramètres!$A$1:$I$89,3,0)*0.475*44/12</f>
        <v>0.93167652755389729</v>
      </c>
      <c r="AC43" s="22">
        <f t="shared" si="3"/>
        <v>38.821034957973069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235.23085498936467</v>
      </c>
      <c r="T44" s="59">
        <f t="shared" si="34"/>
        <v>344.45763019921577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15.071759814999377</v>
      </c>
      <c r="AA44" s="21">
        <f>EXP(-LN(2)/25)*AA43+(1-EXP(-LN(2)/25))/(LN(2)/25)*Calculateur!V44*Calculateur!X44*VLOOKUP('Données projet'!$B$9,Paramètres!$A$1:$I$89,3,0)*0.475*44/12</f>
        <v>21.900434152844387</v>
      </c>
      <c r="AB44" s="21">
        <f>EXP(-LN(2)/2)*AB43+(1-EXP(-LN(2)/2))/(LN(2)/2)*V44*Y44*VLOOKUP('Données projet'!$B$9,Paramètres!$A$1:$I$89,3,0)*0.475*44/12</f>
        <v>0.65879479050569612</v>
      </c>
      <c r="AC44" s="22">
        <f t="shared" si="3"/>
        <v>37.63098875834946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235.23085498936467</v>
      </c>
      <c r="T45" s="59">
        <f t="shared" si="34"/>
        <v>344.45763019921577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14.776211797893005</v>
      </c>
      <c r="AA45" s="21">
        <f>EXP(-LN(2)/25)*AA44+(1-EXP(-LN(2)/25))/(LN(2)/25)*Calculateur!V45*Calculateur!X45*VLOOKUP('Données projet'!$B$9,Paramètres!$A$1:$I$89,3,0)*0.475*44/12</f>
        <v>21.301565629241079</v>
      </c>
      <c r="AB45" s="21">
        <f>EXP(-LN(2)/2)*AB44+(1-EXP(-LN(2)/2))/(LN(2)/2)*V45*Y45*VLOOKUP('Données projet'!$B$9,Paramètres!$A$1:$I$89,3,0)*0.475*44/12</f>
        <v>0.4658382637769487</v>
      </c>
      <c r="AC45" s="22">
        <f t="shared" si="3"/>
        <v>36.543615690911032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235.23085498936467</v>
      </c>
      <c r="T46" s="59">
        <f t="shared" si="34"/>
        <v>344.45763019921577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14.4864592971356</v>
      </c>
      <c r="AA46" s="21">
        <f>EXP(-LN(2)/25)*AA45+(1-EXP(-LN(2)/25))/(LN(2)/25)*Calculateur!V46*Calculateur!X46*VLOOKUP('Données projet'!$B$9,Paramètres!$A$1:$I$89,3,0)*0.475*44/12</f>
        <v>20.71907319690883</v>
      </c>
      <c r="AB46" s="21">
        <f>EXP(-LN(2)/2)*AB45+(1-EXP(-LN(2)/2))/(LN(2)/2)*V46*Y46*VLOOKUP('Données projet'!$B$9,Paramètres!$A$1:$I$89,3,0)*0.475*44/12</f>
        <v>0.32939739525284811</v>
      </c>
      <c r="AC46" s="22">
        <f t="shared" si="3"/>
        <v>35.534929889297281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235.23085498936467</v>
      </c>
      <c r="T47" s="59">
        <f t="shared" si="34"/>
        <v>344.45763019921577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14.202388666186472</v>
      </c>
      <c r="AA47" s="21">
        <f>EXP(-LN(2)/25)*AA46+(1-EXP(-LN(2)/25))/(LN(2)/25)*Calculateur!V47*Calculateur!X47*VLOOKUP('Données projet'!$B$9,Paramètres!$A$1:$I$89,3,0)*0.475*44/12</f>
        <v>20.152509050770654</v>
      </c>
      <c r="AB47" s="21">
        <f>EXP(-LN(2)/2)*AB46+(1-EXP(-LN(2)/2))/(LN(2)/2)*V47*Y47*VLOOKUP('Données projet'!$B$9,Paramètres!$A$1:$I$89,3,0)*0.475*44/12</f>
        <v>0.23291913188847441</v>
      </c>
      <c r="AC47" s="22">
        <f t="shared" si="3"/>
        <v>34.587816848845598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235.23085498936467</v>
      </c>
      <c r="T48" s="59">
        <f t="shared" si="34"/>
        <v>344.45763019921577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0.27</v>
      </c>
      <c r="X48" s="16">
        <f>IF(ISNA(VLOOKUP(A48,'Données projet'!$A$35:$I$55,6,0)),0%,VLOOKUP(A48,'Données projet'!$A$35:$I$55,6,0)*VLOOKUP('Données projet'!$B$9,Paramètres!$A$1:$I$89,7,0))</f>
        <v>9.9000000000000005E-2</v>
      </c>
      <c r="Y48" s="16">
        <f>IF(ISNA(VLOOKUP(A48,'Données projet'!$A$35:$I$55,7,0)),0%,VLOOKUP(A48,'Données projet'!$A$35:$I$55,7,0))</f>
        <v>0.18</v>
      </c>
      <c r="Z48" s="21">
        <f>EXP(-LN(2)/35)*Z47+(1-EXP(-LN(2)/35))/(LN(2)/35)*V48*W48*VLOOKUP('Données projet'!$B$9,Paramètres!$A$1:$I$89,3,0)*0.475*44/12</f>
        <v>121.85062478191217</v>
      </c>
      <c r="AA48" s="21">
        <f>EXP(-LN(2)/25)*AA47+(1-EXP(-LN(2)/25))/(LN(2)/25)*Calculateur!V48*Calculateur!X48*VLOOKUP('Données projet'!$B$9,Paramètres!$A$1:$I$89,3,0)*0.475*44/12</f>
        <v>59.018759754949905</v>
      </c>
      <c r="AB48" s="21">
        <f>EXP(-LN(2)/2)*AB47+(1-EXP(-LN(2)/2))/(LN(2)/2)*V48*Y48*VLOOKUP('Données projet'!$B$9,Paramètres!$A$1:$I$89,3,0)*0.475*44/12</f>
        <v>61.575528805228181</v>
      </c>
      <c r="AC48" s="22">
        <f t="shared" si="3"/>
        <v>242.44491334209025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235.23085498936467</v>
      </c>
      <c r="T49" s="59">
        <f t="shared" si="34"/>
        <v>344.45763019921577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119.46120835148135</v>
      </c>
      <c r="AA49" s="21">
        <f>EXP(-LN(2)/25)*AA48+(1-EXP(-LN(2)/25))/(LN(2)/25)*Calculateur!V49*Calculateur!X49*VLOOKUP('Données projet'!$B$9,Paramètres!$A$1:$I$89,3,0)*0.475*44/12</f>
        <v>57.404888665789116</v>
      </c>
      <c r="AB49" s="21">
        <f>EXP(-LN(2)/2)*AB48+(1-EXP(-LN(2)/2))/(LN(2)/2)*V49*Y49*VLOOKUP('Données projet'!$B$9,Paramètres!$A$1:$I$89,3,0)*0.475*44/12</f>
        <v>43.540473973324438</v>
      </c>
      <c r="AC49" s="22">
        <f t="shared" si="3"/>
        <v>220.4065709905949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235.23085498936467</v>
      </c>
      <c r="T50" s="59">
        <f t="shared" si="34"/>
        <v>344.45763019921577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117.11864691985116</v>
      </c>
      <c r="AA50" s="21">
        <f>EXP(-LN(2)/25)*AA49+(1-EXP(-LN(2)/25))/(LN(2)/25)*Calculateur!V50*Calculateur!X50*VLOOKUP('Données projet'!$B$9,Paramètres!$A$1:$I$89,3,0)*0.475*44/12</f>
        <v>55.83514896643122</v>
      </c>
      <c r="AB50" s="21">
        <f>EXP(-LN(2)/2)*AB49+(1-EXP(-LN(2)/2))/(LN(2)/2)*V50*Y50*VLOOKUP('Données projet'!$B$9,Paramètres!$A$1:$I$89,3,0)*0.475*44/12</f>
        <v>30.787764402614094</v>
      </c>
      <c r="AC50" s="22">
        <f t="shared" si="3"/>
        <v>203.74156028889647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235.23085498936467</v>
      </c>
      <c r="T51" s="59">
        <f t="shared" si="34"/>
        <v>344.45763019921577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114.82202168907385</v>
      </c>
      <c r="AA51" s="21">
        <f>EXP(-LN(2)/25)*AA50+(1-EXP(-LN(2)/25))/(LN(2)/25)*Calculateur!V51*Calculateur!X51*VLOOKUP('Données projet'!$B$9,Paramètres!$A$1:$I$89,3,0)*0.475*44/12</f>
        <v>54.308333881701287</v>
      </c>
      <c r="AB51" s="21">
        <f>EXP(-LN(2)/2)*AB50+(1-EXP(-LN(2)/2))/(LN(2)/2)*V51*Y51*VLOOKUP('Données projet'!$B$9,Paramètres!$A$1:$I$89,3,0)*0.475*44/12</f>
        <v>21.770236986662223</v>
      </c>
      <c r="AC51" s="22">
        <f t="shared" si="3"/>
        <v>190.90059255743734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235.23085498936467</v>
      </c>
      <c r="T52" s="59">
        <f t="shared" si="34"/>
        <v>344.45763019921577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112.57043187826901</v>
      </c>
      <c r="AA52" s="21">
        <f>EXP(-LN(2)/25)*AA51+(1-EXP(-LN(2)/25))/(LN(2)/25)*Calculateur!V52*Calculateur!X52*VLOOKUP('Données projet'!$B$9,Paramètres!$A$1:$I$89,3,0)*0.475*44/12</f>
        <v>52.823269635755011</v>
      </c>
      <c r="AB52" s="21">
        <f>EXP(-LN(2)/2)*AB51+(1-EXP(-LN(2)/2))/(LN(2)/2)*V52*Y52*VLOOKUP('Données projet'!$B$9,Paramètres!$A$1:$I$89,3,0)*0.475*44/12</f>
        <v>15.393882201307049</v>
      </c>
      <c r="AC52" s="22">
        <f t="shared" si="3"/>
        <v>180.78758371533107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235.23085498936467</v>
      </c>
      <c r="T53" s="59">
        <f t="shared" si="34"/>
        <v>344.45763019921577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110.36299437031987</v>
      </c>
      <c r="AA53" s="21">
        <f>EXP(-LN(2)/25)*AA52+(1-EXP(-LN(2)/25))/(LN(2)/25)*Calculateur!V53*Calculateur!X53*VLOOKUP('Données projet'!$B$9,Paramètres!$A$1:$I$89,3,0)*0.475*44/12</f>
        <v>51.37881454971027</v>
      </c>
      <c r="AB53" s="21">
        <f>EXP(-LN(2)/2)*AB52+(1-EXP(-LN(2)/2))/(LN(2)/2)*V53*Y53*VLOOKUP('Données projet'!$B$9,Paramètres!$A$1:$I$89,3,0)*0.475*44/12</f>
        <v>10.885118493331113</v>
      </c>
      <c r="AC53" s="22">
        <f t="shared" si="3"/>
        <v>172.62692741336124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235.23085498936467</v>
      </c>
      <c r="T54" s="59">
        <f t="shared" si="34"/>
        <v>344.45763019921577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108.19884336549768</v>
      </c>
      <c r="AA54" s="21">
        <f>EXP(-LN(2)/25)*AA53+(1-EXP(-LN(2)/25))/(LN(2)/25)*Calculateur!V54*Calculateur!X54*VLOOKUP('Données projet'!$B$9,Paramètres!$A$1:$I$89,3,0)*0.475*44/12</f>
        <v>49.973858163954013</v>
      </c>
      <c r="AB54" s="21">
        <f>EXP(-LN(2)/2)*AB53+(1-EXP(-LN(2)/2))/(LN(2)/2)*V54*Y54*VLOOKUP('Données projet'!$B$9,Paramètres!$A$1:$I$89,3,0)*0.475*44/12</f>
        <v>7.6969411006535262</v>
      </c>
      <c r="AC54" s="22">
        <f t="shared" si="3"/>
        <v>165.86964263010523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235.23085498936467</v>
      </c>
      <c r="T55" s="59">
        <f t="shared" si="34"/>
        <v>344.45763019921577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106.07713004187828</v>
      </c>
      <c r="AA55" s="21">
        <f>EXP(-LN(2)/25)*AA54+(1-EXP(-LN(2)/25))/(LN(2)/25)*Calculateur!V55*Calculateur!X55*VLOOKUP('Données projet'!$B$9,Paramètres!$A$1:$I$89,3,0)*0.475*44/12</f>
        <v>48.607320384449707</v>
      </c>
      <c r="AB55" s="21">
        <f>EXP(-LN(2)/2)*AB54+(1-EXP(-LN(2)/2))/(LN(2)/2)*V55*Y55*VLOOKUP('Données projet'!$B$9,Paramètres!$A$1:$I$89,3,0)*0.475*44/12</f>
        <v>5.4425592466655575</v>
      </c>
      <c r="AC55" s="22">
        <f t="shared" si="3"/>
        <v>160.12700967299355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235.23085498936467</v>
      </c>
      <c r="T56" s="59">
        <f t="shared" si="34"/>
        <v>344.45763019921577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103.99702222241771</v>
      </c>
      <c r="AA56" s="21">
        <f>EXP(-LN(2)/25)*AA55+(1-EXP(-LN(2)/25))/(LN(2)/25)*Calculateur!V56*Calculateur!X56*VLOOKUP('Données projet'!$B$9,Paramètres!$A$1:$I$89,3,0)*0.475*44/12</f>
        <v>47.278150652389044</v>
      </c>
      <c r="AB56" s="21">
        <f>EXP(-LN(2)/2)*AB55+(1-EXP(-LN(2)/2))/(LN(2)/2)*V56*Y56*VLOOKUP('Données projet'!$B$9,Paramètres!$A$1:$I$89,3,0)*0.475*44/12</f>
        <v>3.8484705503267636</v>
      </c>
      <c r="AC56" s="22">
        <f t="shared" si="3"/>
        <v>155.12364342513351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235.23085498936467</v>
      </c>
      <c r="T57" s="59">
        <f t="shared" si="34"/>
        <v>344.45763019921577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101.95770404855628</v>
      </c>
      <c r="AA57" s="21">
        <f>EXP(-LN(2)/25)*AA56+(1-EXP(-LN(2)/25))/(LN(2)/25)*Calculateur!V57*Calculateur!X57*VLOOKUP('Données projet'!$B$9,Paramètres!$A$1:$I$89,3,0)*0.475*44/12</f>
        <v>45.985327136549579</v>
      </c>
      <c r="AB57" s="21">
        <f>EXP(-LN(2)/2)*AB56+(1-EXP(-LN(2)/2))/(LN(2)/2)*V57*Y57*VLOOKUP('Données projet'!$B$9,Paramètres!$A$1:$I$89,3,0)*0.475*44/12</f>
        <v>2.7212796233327792</v>
      </c>
      <c r="AC57" s="22">
        <f t="shared" si="3"/>
        <v>150.66431080843864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235.23085498936467</v>
      </c>
      <c r="T58" s="59">
        <f t="shared" si="34"/>
        <v>344.45763019921577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99.958375660222998</v>
      </c>
      <c r="AA58" s="21">
        <f>EXP(-LN(2)/25)*AA57+(1-EXP(-LN(2)/25))/(LN(2)/25)*Calculateur!V58*Calculateur!X58*VLOOKUP('Données projet'!$B$9,Paramètres!$A$1:$I$89,3,0)*0.475*44/12</f>
        <v>44.727855947737375</v>
      </c>
      <c r="AB58" s="21">
        <f>EXP(-LN(2)/2)*AB57+(1-EXP(-LN(2)/2))/(LN(2)/2)*V58*Y58*VLOOKUP('Données projet'!$B$9,Paramètres!$A$1:$I$89,3,0)*0.475*44/12</f>
        <v>1.924235275163382</v>
      </c>
      <c r="AC58" s="22">
        <f t="shared" si="3"/>
        <v>146.61046688312373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235.23085498936467</v>
      </c>
      <c r="T59" s="59">
        <f t="shared" si="34"/>
        <v>344.45763019921577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97.998252882115025</v>
      </c>
      <c r="AA59" s="21">
        <f>EXP(-LN(2)/25)*AA58+(1-EXP(-LN(2)/25))/(LN(2)/25)*Calculateur!V59*Calculateur!X59*VLOOKUP('Données projet'!$B$9,Paramètres!$A$1:$I$89,3,0)*0.475*44/12</f>
        <v>43.50477037471078</v>
      </c>
      <c r="AB59" s="21">
        <f>EXP(-LN(2)/2)*AB58+(1-EXP(-LN(2)/2))/(LN(2)/2)*V59*Y59*VLOOKUP('Données projet'!$B$9,Paramètres!$A$1:$I$89,3,0)*0.475*44/12</f>
        <v>1.3606398116663898</v>
      </c>
      <c r="AC59" s="22">
        <f t="shared" si="3"/>
        <v>142.8636630684922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235.23085498936467</v>
      </c>
      <c r="T60" s="59">
        <f t="shared" si="34"/>
        <v>344.45763019921577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96.076566916128911</v>
      </c>
      <c r="AA60" s="21">
        <f>EXP(-LN(2)/25)*AA59+(1-EXP(-LN(2)/25))/(LN(2)/25)*Calculateur!V60*Calculateur!X60*VLOOKUP('Données projet'!$B$9,Paramètres!$A$1:$I$89,3,0)*0.475*44/12</f>
        <v>42.315130140997873</v>
      </c>
      <c r="AB60" s="21">
        <f>EXP(-LN(2)/2)*AB59+(1-EXP(-LN(2)/2))/(LN(2)/2)*V60*Y60*VLOOKUP('Données projet'!$B$9,Paramètres!$A$1:$I$89,3,0)*0.475*44/12</f>
        <v>0.96211763758169122</v>
      </c>
      <c r="AC60" s="22">
        <f t="shared" si="3"/>
        <v>139.35381469470846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235.23085498936467</v>
      </c>
      <c r="T61" s="59">
        <f t="shared" si="34"/>
        <v>344.45763019921577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94.192564039823083</v>
      </c>
      <c r="AA61" s="21">
        <f>EXP(-LN(2)/25)*AA60+(1-EXP(-LN(2)/25))/(LN(2)/25)*Calculateur!V61*Calculateur!X61*VLOOKUP('Données projet'!$B$9,Paramètres!$A$1:$I$89,3,0)*0.475*44/12</f>
        <v>41.158020682036302</v>
      </c>
      <c r="AB61" s="21">
        <f>EXP(-LN(2)/2)*AB60+(1-EXP(-LN(2)/2))/(LN(2)/2)*V61*Y61*VLOOKUP('Données projet'!$B$9,Paramètres!$A$1:$I$89,3,0)*0.475*44/12</f>
        <v>0.68031990583319502</v>
      </c>
      <c r="AC61" s="22">
        <f t="shared" si="3"/>
        <v>136.03090462769256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235.23085498936467</v>
      </c>
      <c r="T62" s="59">
        <f t="shared" si="34"/>
        <v>344.45763019921577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92.345505310793328</v>
      </c>
      <c r="AA62" s="21">
        <f>EXP(-LN(2)/25)*AA61+(1-EXP(-LN(2)/25))/(LN(2)/25)*Calculateur!V62*Calculateur!X62*VLOOKUP('Données projet'!$B$9,Paramètres!$A$1:$I$89,3,0)*0.475*44/12</f>
        <v>40.032552442079776</v>
      </c>
      <c r="AB62" s="21">
        <f>EXP(-LN(2)/2)*AB61+(1-EXP(-LN(2)/2))/(LN(2)/2)*V62*Y62*VLOOKUP('Données projet'!$B$9,Paramètres!$A$1:$I$89,3,0)*0.475*44/12</f>
        <v>0.48105881879084567</v>
      </c>
      <c r="AC62" s="22">
        <f t="shared" si="3"/>
        <v>132.85911657166395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235.23085498936467</v>
      </c>
      <c r="T63" s="59">
        <f t="shared" si="34"/>
        <v>344.45763019921577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90.534666276845257</v>
      </c>
      <c r="AA63" s="21">
        <f>EXP(-LN(2)/25)*AA62+(1-EXP(-LN(2)/25))/(LN(2)/25)*Calculateur!V63*Calculateur!X63*VLOOKUP('Données projet'!$B$9,Paramètres!$A$1:$I$89,3,0)*0.475*44/12</f>
        <v>38.937860190330667</v>
      </c>
      <c r="AB63" s="21">
        <f>EXP(-LN(2)/2)*AB62+(1-EXP(-LN(2)/2))/(LN(2)/2)*V63*Y63*VLOOKUP('Données projet'!$B$9,Paramètres!$A$1:$I$89,3,0)*0.475*44/12</f>
        <v>0.34015995291659756</v>
      </c>
      <c r="AC63" s="22">
        <f t="shared" si="3"/>
        <v>129.81268642009252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235.23085498936467</v>
      </c>
      <c r="T64" s="59">
        <f t="shared" si="34"/>
        <v>344.45763019921577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88.759336691850166</v>
      </c>
      <c r="AA64" s="21">
        <f>EXP(-LN(2)/25)*AA63+(1-EXP(-LN(2)/25))/(LN(2)/25)*Calculateur!V64*Calculateur!X64*VLOOKUP('Données projet'!$B$9,Paramètres!$A$1:$I$89,3,0)*0.475*44/12</f>
        <v>37.873102355773</v>
      </c>
      <c r="AB64" s="21">
        <f>EXP(-LN(2)/2)*AB63+(1-EXP(-LN(2)/2))/(LN(2)/2)*V64*Y64*VLOOKUP('Données projet'!$B$9,Paramètres!$A$1:$I$89,3,0)*0.475*44/12</f>
        <v>0.24052940939542289</v>
      </c>
      <c r="AC64" s="22">
        <f t="shared" si="3"/>
        <v>126.87296845701859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235.23085498936467</v>
      </c>
      <c r="T65" s="59">
        <f t="shared" si="34"/>
        <v>344.45763019921577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87.018820237172704</v>
      </c>
      <c r="AA65" s="21">
        <f>EXP(-LN(2)/25)*AA64+(1-EXP(-LN(2)/25))/(LN(2)/25)*Calculateur!V65*Calculateur!X65*VLOOKUP('Données projet'!$B$9,Paramètres!$A$1:$I$89,3,0)*0.475*44/12</f>
        <v>36.837460380194493</v>
      </c>
      <c r="AB65" s="21">
        <f>EXP(-LN(2)/2)*AB64+(1-EXP(-LN(2)/2))/(LN(2)/2)*V65*Y65*VLOOKUP('Données projet'!$B$9,Paramètres!$A$1:$I$89,3,0)*0.475*44/12</f>
        <v>0.17007997645829881</v>
      </c>
      <c r="AC65" s="22">
        <f t="shared" si="3"/>
        <v>124.02636059382549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235.23085498936467</v>
      </c>
      <c r="T66" s="59">
        <f t="shared" si="34"/>
        <v>344.45763019921577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85.312434248561246</v>
      </c>
      <c r="AA66" s="21">
        <f>EXP(-LN(2)/25)*AA65+(1-EXP(-LN(2)/25))/(LN(2)/25)*Calculateur!V66*Calculateur!X66*VLOOKUP('Données projet'!$B$9,Paramètres!$A$1:$I$89,3,0)*0.475*44/12</f>
        <v>35.830138088900227</v>
      </c>
      <c r="AB66" s="21">
        <f>EXP(-LN(2)/2)*AB65+(1-EXP(-LN(2)/2))/(LN(2)/2)*V66*Y66*VLOOKUP('Données projet'!$B$9,Paramètres!$A$1:$I$89,3,0)*0.475*44/12</f>
        <v>0.12026470469771146</v>
      </c>
      <c r="AC66" s="22">
        <f t="shared" si="3"/>
        <v>121.26283704215919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235.23085498936467</v>
      </c>
      <c r="T67" s="59">
        <f t="shared" si="34"/>
        <v>344.45763019921577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83.639509448393781</v>
      </c>
      <c r="AA67" s="21">
        <f>EXP(-LN(2)/25)*AA66+(1-EXP(-LN(2)/25))/(LN(2)/25)*Calculateur!V67*Calculateur!X67*VLOOKUP('Données projet'!$B$9,Paramètres!$A$1:$I$89,3,0)*0.475*44/12</f>
        <v>34.85036107863418</v>
      </c>
      <c r="AB67" s="21">
        <f>EXP(-LN(2)/2)*AB66+(1-EXP(-LN(2)/2))/(LN(2)/2)*V67*Y67*VLOOKUP('Données projet'!$B$9,Paramètres!$A$1:$I$89,3,0)*0.475*44/12</f>
        <v>8.5039988229149419E-2</v>
      </c>
      <c r="AC67" s="22">
        <f t="shared" si="3"/>
        <v>118.57491051525712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235.23085498936467</v>
      </c>
      <c r="T68" s="59">
        <f t="shared" si="34"/>
        <v>344.45763019921577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81.999389683174229</v>
      </c>
      <c r="AA68" s="21">
        <f>EXP(-LN(2)/25)*AA67+(1-EXP(-LN(2)/25))/(LN(2)/25)*Calculateur!V68*Calculateur!X68*VLOOKUP('Données projet'!$B$9,Paramètres!$A$1:$I$89,3,0)*0.475*44/12</f>
        <v>33.897376122238093</v>
      </c>
      <c r="AB68" s="21">
        <f>EXP(-LN(2)/2)*AB67+(1-EXP(-LN(2)/2))/(LN(2)/2)*V68*Y68*VLOOKUP('Données projet'!$B$9,Paramètres!$A$1:$I$89,3,0)*0.475*44/12</f>
        <v>6.0132352348855736E-2</v>
      </c>
      <c r="AC68" s="22">
        <f t="shared" ref="AC68:AC131" si="57">SUM(Z68:AB68)</f>
        <v>115.95689815776117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235.23085498936467</v>
      </c>
      <c r="T69" s="59">
        <f t="shared" ref="T69:T132" si="88">$T$3</f>
        <v>344.45763019921577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80.391431666176345</v>
      </c>
      <c r="AA69" s="21">
        <f>EXP(-LN(2)/25)*AA68+(1-EXP(-LN(2)/25))/(LN(2)/25)*Calculateur!V69*Calculateur!X69*VLOOKUP('Données projet'!$B$9,Paramètres!$A$1:$I$89,3,0)*0.475*44/12</f>
        <v>32.970450589589959</v>
      </c>
      <c r="AB69" s="21">
        <f>EXP(-LN(2)/2)*AB68+(1-EXP(-LN(2)/2))/(LN(2)/2)*V69*Y69*VLOOKUP('Données projet'!$B$9,Paramètres!$A$1:$I$89,3,0)*0.475*44/12</f>
        <v>4.2519994114574716E-2</v>
      </c>
      <c r="AC69" s="22">
        <f t="shared" si="57"/>
        <v>113.40440224988087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235.23085498936467</v>
      </c>
      <c r="T70" s="59">
        <f t="shared" si="88"/>
        <v>344.45763019921577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78.815004725134244</v>
      </c>
      <c r="AA70" s="21">
        <f>EXP(-LN(2)/25)*AA69+(1-EXP(-LN(2)/25))/(LN(2)/25)*Calculateur!V70*Calculateur!X70*VLOOKUP('Données projet'!$B$9,Paramètres!$A$1:$I$89,3,0)*0.475*44/12</f>
        <v>32.068871884376982</v>
      </c>
      <c r="AB70" s="21">
        <f>EXP(-LN(2)/2)*AB69+(1-EXP(-LN(2)/2))/(LN(2)/2)*V70*Y70*VLOOKUP('Données projet'!$B$9,Paramètres!$A$1:$I$89,3,0)*0.475*44/12</f>
        <v>3.0066176174427875E-2</v>
      </c>
      <c r="AC70" s="22">
        <f t="shared" si="57"/>
        <v>110.91394278568565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235.23085498936467</v>
      </c>
      <c r="T71" s="59">
        <f t="shared" si="88"/>
        <v>344.45763019921577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77.269490554880491</v>
      </c>
      <c r="AA71" s="21">
        <f>EXP(-LN(2)/25)*AA70+(1-EXP(-LN(2)/25))/(LN(2)/25)*Calculateur!V71*Calculateur!X71*VLOOKUP('Données projet'!$B$9,Paramètres!$A$1:$I$89,3,0)*0.475*44/12</f>
        <v>31.191946896270014</v>
      </c>
      <c r="AB71" s="21">
        <f>EXP(-LN(2)/2)*AB70+(1-EXP(-LN(2)/2))/(LN(2)/2)*V71*Y71*VLOOKUP('Données projet'!$B$9,Paramètres!$A$1:$I$89,3,0)*0.475*44/12</f>
        <v>2.1259997057287362E-2</v>
      </c>
      <c r="AC71" s="22">
        <f t="shared" si="57"/>
        <v>108.48269744820779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235.23085498936467</v>
      </c>
      <c r="T72" s="59">
        <f t="shared" si="88"/>
        <v>344.45763019921577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75.754282974834851</v>
      </c>
      <c r="AA72" s="21">
        <f>EXP(-LN(2)/25)*AA71+(1-EXP(-LN(2)/25))/(LN(2)/25)*Calculateur!V72*Calculateur!X72*VLOOKUP('Données projet'!$B$9,Paramètres!$A$1:$I$89,3,0)*0.475*44/12</f>
        <v>30.339001468078315</v>
      </c>
      <c r="AB72" s="21">
        <f>EXP(-LN(2)/2)*AB71+(1-EXP(-LN(2)/2))/(LN(2)/2)*V72*Y72*VLOOKUP('Données projet'!$B$9,Paramètres!$A$1:$I$89,3,0)*0.475*44/12</f>
        <v>1.5033088087213939E-2</v>
      </c>
      <c r="AC72" s="22">
        <f t="shared" si="57"/>
        <v>106.10831753100037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235.23085498936467</v>
      </c>
      <c r="T73" s="59">
        <f t="shared" si="88"/>
        <v>344.45763019921577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74.268787691248534</v>
      </c>
      <c r="AA73" s="21">
        <f>EXP(-LN(2)/25)*AA72+(1-EXP(-LN(2)/25))/(LN(2)/25)*Calculateur!V73*Calculateur!X73*VLOOKUP('Données projet'!$B$9,Paramètres!$A$1:$I$89,3,0)*0.475*44/12</f>
        <v>29.509379877474966</v>
      </c>
      <c r="AB73" s="21">
        <f>EXP(-LN(2)/2)*AB72+(1-EXP(-LN(2)/2))/(LN(2)/2)*V73*Y73*VLOOKUP('Données projet'!$B$9,Paramètres!$A$1:$I$89,3,0)*0.475*44/12</f>
        <v>1.0629998528643683E-2</v>
      </c>
      <c r="AC73" s="22">
        <f t="shared" si="57"/>
        <v>103.78879756725215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235.23085498936467</v>
      </c>
      <c r="T74" s="59">
        <f t="shared" si="88"/>
        <v>344.45763019921577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72.812422064110692</v>
      </c>
      <c r="AA74" s="21">
        <f>EXP(-LN(2)/25)*AA73+(1-EXP(-LN(2)/25))/(LN(2)/25)*Calculateur!V74*Calculateur!X74*VLOOKUP('Données projet'!$B$9,Paramètres!$A$1:$I$89,3,0)*0.475*44/12</f>
        <v>28.702444332894569</v>
      </c>
      <c r="AB74" s="21">
        <f>EXP(-LN(2)/2)*AB73+(1-EXP(-LN(2)/2))/(LN(2)/2)*V74*Y74*VLOOKUP('Données projet'!$B$9,Paramètres!$A$1:$I$89,3,0)*0.475*44/12</f>
        <v>7.5165440436069713E-3</v>
      </c>
      <c r="AC74" s="22">
        <f t="shared" si="57"/>
        <v>101.52238294104887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235.23085498936467</v>
      </c>
      <c r="T75" s="59">
        <f t="shared" si="88"/>
        <v>344.45763019921577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71.384614878625698</v>
      </c>
      <c r="AA75" s="21">
        <f>EXP(-LN(2)/25)*AA74+(1-EXP(-LN(2)/25))/(LN(2)/25)*Calculateur!V75*Calculateur!X75*VLOOKUP('Données projet'!$B$9,Paramètres!$A$1:$I$89,3,0)*0.475*44/12</f>
        <v>27.917574483215621</v>
      </c>
      <c r="AB75" s="21">
        <f>EXP(-LN(2)/2)*AB74+(1-EXP(-LN(2)/2))/(LN(2)/2)*V75*Y75*VLOOKUP('Données projet'!$B$9,Paramètres!$A$1:$I$89,3,0)*0.475*44/12</f>
        <v>5.3149992643218421E-3</v>
      </c>
      <c r="AC75" s="22">
        <f t="shared" si="57"/>
        <v>99.307504361105643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235.23085498936467</v>
      </c>
      <c r="T76" s="59">
        <f t="shared" si="88"/>
        <v>344.45763019921577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69.984806121171673</v>
      </c>
      <c r="AA76" s="21">
        <f>EXP(-LN(2)/25)*AA75+(1-EXP(-LN(2)/25))/(LN(2)/25)*Calculateur!V76*Calculateur!X76*VLOOKUP('Données projet'!$B$9,Paramètres!$A$1:$I$89,3,0)*0.475*44/12</f>
        <v>27.154166940850654</v>
      </c>
      <c r="AB76" s="21">
        <f>EXP(-LN(2)/2)*AB75+(1-EXP(-LN(2)/2))/(LN(2)/2)*V76*Y76*VLOOKUP('Données projet'!$B$9,Paramètres!$A$1:$I$89,3,0)*0.475*44/12</f>
        <v>3.7582720218034861E-3</v>
      </c>
      <c r="AC76" s="22">
        <f t="shared" si="57"/>
        <v>97.142731334044129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235.23085498936467</v>
      </c>
      <c r="T77" s="59">
        <f t="shared" si="88"/>
        <v>344.45763019921577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68.612446759652286</v>
      </c>
      <c r="AA77" s="21">
        <f>EXP(-LN(2)/25)*AA76+(1-EXP(-LN(2)/25))/(LN(2)/25)*Calculateur!V77*Calculateur!X77*VLOOKUP('Données projet'!$B$9,Paramètres!$A$1:$I$89,3,0)*0.475*44/12</f>
        <v>26.411634817877516</v>
      </c>
      <c r="AB77" s="21">
        <f>EXP(-LN(2)/2)*AB76+(1-EXP(-LN(2)/2))/(LN(2)/2)*V77*Y77*VLOOKUP('Données projet'!$B$9,Paramètres!$A$1:$I$89,3,0)*0.475*44/12</f>
        <v>2.6574996321609215E-3</v>
      </c>
      <c r="AC77" s="22">
        <f t="shared" si="57"/>
        <v>95.026739077161963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235.23085498936467</v>
      </c>
      <c r="T78" s="59">
        <f t="shared" si="88"/>
        <v>344.45763019921577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67.266998528155739</v>
      </c>
      <c r="AA78" s="21">
        <f>EXP(-LN(2)/25)*AA77+(1-EXP(-LN(2)/25))/(LN(2)/25)*Calculateur!V78*Calculateur!X78*VLOOKUP('Données projet'!$B$9,Paramètres!$A$1:$I$89,3,0)*0.475*44/12</f>
        <v>25.689407274855146</v>
      </c>
      <c r="AB78" s="21">
        <f>EXP(-LN(2)/2)*AB77+(1-EXP(-LN(2)/2))/(LN(2)/2)*V78*Y78*VLOOKUP('Données projet'!$B$9,Paramètres!$A$1:$I$89,3,0)*0.475*44/12</f>
        <v>1.8791360109017435E-3</v>
      </c>
      <c r="AC78" s="22">
        <f t="shared" si="57"/>
        <v>92.95828493902178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235.23085498936467</v>
      </c>
      <c r="T79" s="59">
        <f t="shared" si="88"/>
        <v>344.45763019921577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65.947933715836442</v>
      </c>
      <c r="AA79" s="21">
        <f>EXP(-LN(2)/25)*AA78+(1-EXP(-LN(2)/25))/(LN(2)/25)*Calculateur!V79*Calculateur!X79*VLOOKUP('Données projet'!$B$9,Paramètres!$A$1:$I$89,3,0)*0.475*44/12</f>
        <v>24.986929081977017</v>
      </c>
      <c r="AB79" s="21">
        <f>EXP(-LN(2)/2)*AB78+(1-EXP(-LN(2)/2))/(LN(2)/2)*V79*Y79*VLOOKUP('Données projet'!$B$9,Paramètres!$A$1:$I$89,3,0)*0.475*44/12</f>
        <v>1.328749816080461E-3</v>
      </c>
      <c r="AC79" s="22">
        <f t="shared" si="57"/>
        <v>90.936191547629534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235.23085498936467</v>
      </c>
      <c r="T80" s="59">
        <f t="shared" si="88"/>
        <v>344.45763019921577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64.654734959936633</v>
      </c>
      <c r="AA80" s="21">
        <f>EXP(-LN(2)/25)*AA79+(1-EXP(-LN(2)/25))/(LN(2)/25)*Calculateur!V80*Calculateur!X80*VLOOKUP('Données projet'!$B$9,Paramètres!$A$1:$I$89,3,0)*0.475*44/12</f>
        <v>24.303660192224864</v>
      </c>
      <c r="AB80" s="21">
        <f>EXP(-LN(2)/2)*AB79+(1-EXP(-LN(2)/2))/(LN(2)/2)*V80*Y80*VLOOKUP('Données projet'!$B$9,Paramètres!$A$1:$I$89,3,0)*0.475*44/12</f>
        <v>9.3956800545087185E-4</v>
      </c>
      <c r="AC80" s="22">
        <f t="shared" si="57"/>
        <v>88.95933472016695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235.23085498936467</v>
      </c>
      <c r="T81" s="59">
        <f t="shared" si="88"/>
        <v>344.45763019921577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63.386895042866669</v>
      </c>
      <c r="AA81" s="21">
        <f>EXP(-LN(2)/25)*AA80+(1-EXP(-LN(2)/25))/(LN(2)/25)*Calculateur!V81*Calculateur!X81*VLOOKUP('Données projet'!$B$9,Paramètres!$A$1:$I$89,3,0)*0.475*44/12</f>
        <v>23.639075326194533</v>
      </c>
      <c r="AB81" s="21">
        <f>EXP(-LN(2)/2)*AB80+(1-EXP(-LN(2)/2))/(LN(2)/2)*V81*Y81*VLOOKUP('Données projet'!$B$9,Paramètres!$A$1:$I$89,3,0)*0.475*44/12</f>
        <v>6.6437490804023059E-4</v>
      </c>
      <c r="AC81" s="22">
        <f t="shared" si="57"/>
        <v>87.02663474396924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235.23085498936467</v>
      </c>
      <c r="T82" s="59">
        <f t="shared" si="88"/>
        <v>344.45763019921577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62.143916693264458</v>
      </c>
      <c r="AA82" s="21">
        <f>EXP(-LN(2)/25)*AA81+(1-EXP(-LN(2)/25))/(LN(2)/25)*Calculateur!V82*Calculateur!X82*VLOOKUP('Données projet'!$B$9,Paramètres!$A$1:$I$89,3,0)*0.475*44/12</f>
        <v>22.9926635682748</v>
      </c>
      <c r="AB82" s="21">
        <f>EXP(-LN(2)/2)*AB81+(1-EXP(-LN(2)/2))/(LN(2)/2)*V82*Y82*VLOOKUP('Données projet'!$B$9,Paramètres!$A$1:$I$89,3,0)*0.475*44/12</f>
        <v>4.6978400272543598E-4</v>
      </c>
      <c r="AC82" s="22">
        <f t="shared" si="57"/>
        <v>85.137050045541983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235.23085498936467</v>
      </c>
      <c r="T83" s="59">
        <f t="shared" si="88"/>
        <v>344.45763019921577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60.925312390956009</v>
      </c>
      <c r="AA83" s="21">
        <f>EXP(-LN(2)/25)*AA82+(1-EXP(-LN(2)/25))/(LN(2)/25)*Calculateur!V83*Calculateur!X83*VLOOKUP('Données projet'!$B$9,Paramètres!$A$1:$I$89,3,0)*0.475*44/12</f>
        <v>22.363927973868698</v>
      </c>
      <c r="AB83" s="21">
        <f>EXP(-LN(2)/2)*AB82+(1-EXP(-LN(2)/2))/(LN(2)/2)*V83*Y83*VLOOKUP('Données projet'!$B$9,Paramètres!$A$1:$I$89,3,0)*0.475*44/12</f>
        <v>3.3218745402011535E-4</v>
      </c>
      <c r="AC83" s="22">
        <f t="shared" si="57"/>
        <v>83.289572552278727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235.23085498936467</v>
      </c>
      <c r="T84" s="59">
        <f t="shared" si="88"/>
        <v>344.45763019921577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59.730604175740602</v>
      </c>
      <c r="AA84" s="21">
        <f>EXP(-LN(2)/25)*AA83+(1-EXP(-LN(2)/25))/(LN(2)/25)*Calculateur!V84*Calculateur!X84*VLOOKUP('Données projet'!$B$9,Paramètres!$A$1:$I$89,3,0)*0.475*44/12</f>
        <v>21.752385187355401</v>
      </c>
      <c r="AB84" s="21">
        <f>EXP(-LN(2)/2)*AB83+(1-EXP(-LN(2)/2))/(LN(2)/2)*V84*Y84*VLOOKUP('Données projet'!$B$9,Paramètres!$A$1:$I$89,3,0)*0.475*44/12</f>
        <v>2.3489200136271804E-4</v>
      </c>
      <c r="AC84" s="22">
        <f t="shared" si="57"/>
        <v>81.483224255097369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235.23085498936467</v>
      </c>
      <c r="T85" s="59">
        <f t="shared" si="88"/>
        <v>344.45763019921577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58.559323459925508</v>
      </c>
      <c r="AA85" s="21">
        <f>EXP(-LN(2)/25)*AA84+(1-EXP(-LN(2)/25))/(LN(2)/25)*Calculateur!V85*Calculateur!X85*VLOOKUP('Données projet'!$B$9,Paramètres!$A$1:$I$89,3,0)*0.475*44/12</f>
        <v>21.157565070498947</v>
      </c>
      <c r="AB85" s="21">
        <f>EXP(-LN(2)/2)*AB84+(1-EXP(-LN(2)/2))/(LN(2)/2)*V85*Y85*VLOOKUP('Données projet'!$B$9,Paramètres!$A$1:$I$89,3,0)*0.475*44/12</f>
        <v>1.660937270100577E-4</v>
      </c>
      <c r="AC85" s="22">
        <f t="shared" si="57"/>
        <v>79.717054624151459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235.23085498936467</v>
      </c>
      <c r="T86" s="59">
        <f t="shared" si="88"/>
        <v>344.45763019921577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57.411010844536854</v>
      </c>
      <c r="AA86" s="21">
        <f>EXP(-LN(2)/25)*AA85+(1-EXP(-LN(2)/25))/(LN(2)/25)*Calculateur!V86*Calculateur!X86*VLOOKUP('Données projet'!$B$9,Paramètres!$A$1:$I$89,3,0)*0.475*44/12</f>
        <v>20.579010341018162</v>
      </c>
      <c r="AB86" s="21">
        <f>EXP(-LN(2)/2)*AB85+(1-EXP(-LN(2)/2))/(LN(2)/2)*V86*Y86*VLOOKUP('Données projet'!$B$9,Paramètres!$A$1:$I$89,3,0)*0.475*44/12</f>
        <v>1.1744600068135904E-4</v>
      </c>
      <c r="AC86" s="22">
        <f t="shared" si="57"/>
        <v>77.990138631555695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235.23085498936467</v>
      </c>
      <c r="T87" s="59">
        <f t="shared" si="88"/>
        <v>344.45763019921577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56.285215939134432</v>
      </c>
      <c r="AA87" s="21">
        <f>EXP(-LN(2)/25)*AA86+(1-EXP(-LN(2)/25))/(LN(2)/25)*Calculateur!V87*Calculateur!X87*VLOOKUP('Données projet'!$B$9,Paramètres!$A$1:$I$89,3,0)*0.475*44/12</f>
        <v>20.016276221039899</v>
      </c>
      <c r="AB87" s="21">
        <f>EXP(-LN(2)/2)*AB86+(1-EXP(-LN(2)/2))/(LN(2)/2)*V87*Y87*VLOOKUP('Données projet'!$B$9,Paramètres!$A$1:$I$89,3,0)*0.475*44/12</f>
        <v>8.3046863505028865E-5</v>
      </c>
      <c r="AC87" s="22">
        <f t="shared" si="57"/>
        <v>76.301575207037843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235.23085498936467</v>
      </c>
      <c r="T88" s="59">
        <f t="shared" si="88"/>
        <v>344.45763019921577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55.181497185159863</v>
      </c>
      <c r="AA88" s="21">
        <f>EXP(-LN(2)/25)*AA87+(1-EXP(-LN(2)/25))/(LN(2)/25)*Calculateur!V88*Calculateur!X88*VLOOKUP('Données projet'!$B$9,Paramètres!$A$1:$I$89,3,0)*0.475*44/12</f>
        <v>19.468930095165344</v>
      </c>
      <c r="AB88" s="21">
        <f>EXP(-LN(2)/2)*AB87+(1-EXP(-LN(2)/2))/(LN(2)/2)*V88*Y88*VLOOKUP('Données projet'!$B$9,Paramètres!$A$1:$I$89,3,0)*0.475*44/12</f>
        <v>5.8723000340679531E-5</v>
      </c>
      <c r="AC88" s="22">
        <f t="shared" si="57"/>
        <v>74.65048600332554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235.23085498936467</v>
      </c>
      <c r="T89" s="59">
        <f t="shared" si="88"/>
        <v>344.45763019921577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54.099421682748769</v>
      </c>
      <c r="AA89" s="21">
        <f>EXP(-LN(2)/25)*AA88+(1-EXP(-LN(2)/25))/(LN(2)/25)*Calculateur!V89*Calculateur!X89*VLOOKUP('Données projet'!$B$9,Paramètres!$A$1:$I$89,3,0)*0.475*44/12</f>
        <v>18.936551177886511</v>
      </c>
      <c r="AB89" s="21">
        <f>EXP(-LN(2)/2)*AB88+(1-EXP(-LN(2)/2))/(LN(2)/2)*V89*Y89*VLOOKUP('Données projet'!$B$9,Paramètres!$A$1:$I$89,3,0)*0.475*44/12</f>
        <v>4.1523431752514439E-5</v>
      </c>
      <c r="AC89" s="22">
        <f t="shared" si="57"/>
        <v>73.03601438406703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235.23085498936467</v>
      </c>
      <c r="T90" s="59">
        <f t="shared" si="88"/>
        <v>344.45763019921577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53.038565020939068</v>
      </c>
      <c r="AA90" s="21">
        <f>EXP(-LN(2)/25)*AA89+(1-EXP(-LN(2)/25))/(LN(2)/25)*Calculateur!V90*Calculateur!X90*VLOOKUP('Données projet'!$B$9,Paramètres!$A$1:$I$89,3,0)*0.475*44/12</f>
        <v>18.418730190097257</v>
      </c>
      <c r="AB90" s="21">
        <f>EXP(-LN(2)/2)*AB89+(1-EXP(-LN(2)/2))/(LN(2)/2)*V90*Y90*VLOOKUP('Données projet'!$B$9,Paramètres!$A$1:$I$89,3,0)*0.475*44/12</f>
        <v>2.9361500170339769E-5</v>
      </c>
      <c r="AC90" s="22">
        <f t="shared" si="57"/>
        <v>71.457324572536493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235.23085498936467</v>
      </c>
      <c r="T91" s="59">
        <f t="shared" si="88"/>
        <v>344.45763019921577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51.998511111208785</v>
      </c>
      <c r="AA91" s="21">
        <f>EXP(-LN(2)/25)*AA90+(1-EXP(-LN(2)/25))/(LN(2)/25)*Calculateur!V91*Calculateur!X91*VLOOKUP('Données projet'!$B$9,Paramètres!$A$1:$I$89,3,0)*0.475*44/12</f>
        <v>17.915069044450124</v>
      </c>
      <c r="AB91" s="21">
        <f>EXP(-LN(2)/2)*AB90+(1-EXP(-LN(2)/2))/(LN(2)/2)*V91*Y91*VLOOKUP('Données projet'!$B$9,Paramètres!$A$1:$I$89,3,0)*0.475*44/12</f>
        <v>2.0761715876257223E-5</v>
      </c>
      <c r="AC91" s="22">
        <f t="shared" si="57"/>
        <v>69.913600917374779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235.23085498936467</v>
      </c>
      <c r="T92" s="59">
        <f t="shared" si="88"/>
        <v>344.45763019921577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50.978852024278069</v>
      </c>
      <c r="AA92" s="21">
        <f>EXP(-LN(2)/25)*AA91+(1-EXP(-LN(2)/25))/(LN(2)/25)*Calculateur!V92*Calculateur!X92*VLOOKUP('Données projet'!$B$9,Paramètres!$A$1:$I$89,3,0)*0.475*44/12</f>
        <v>17.4251805393171</v>
      </c>
      <c r="AB92" s="21">
        <f>EXP(-LN(2)/2)*AB91+(1-EXP(-LN(2)/2))/(LN(2)/2)*V92*Y92*VLOOKUP('Données projet'!$B$9,Paramètres!$A$1:$I$89,3,0)*0.475*44/12</f>
        <v>1.4680750085169886E-5</v>
      </c>
      <c r="AC92" s="22">
        <f t="shared" si="57"/>
        <v>68.40404724434525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235.23085498936467</v>
      </c>
      <c r="T93" s="59">
        <f t="shared" si="88"/>
        <v>344.45763019921577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49.979187830111428</v>
      </c>
      <c r="AA93" s="21">
        <f>EXP(-LN(2)/25)*AA92+(1-EXP(-LN(2)/25))/(LN(2)/25)*Calculateur!V93*Calculateur!X93*VLOOKUP('Données projet'!$B$9,Paramètres!$A$1:$I$89,3,0)*0.475*44/12</f>
        <v>16.948688061119057</v>
      </c>
      <c r="AB93" s="21">
        <f>EXP(-LN(2)/2)*AB92+(1-EXP(-LN(2)/2))/(LN(2)/2)*V93*Y93*VLOOKUP('Données projet'!$B$9,Paramètres!$A$1:$I$89,3,0)*0.475*44/12</f>
        <v>1.0380857938128613E-5</v>
      </c>
      <c r="AC93" s="22">
        <f t="shared" si="57"/>
        <v>66.927886272088429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235.23085498936467</v>
      </c>
      <c r="T94" s="59">
        <f t="shared" si="88"/>
        <v>344.45763019921577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48.999126441057449</v>
      </c>
      <c r="AA94" s="21">
        <f>EXP(-LN(2)/25)*AA93+(1-EXP(-LN(2)/25))/(LN(2)/25)*Calculateur!V94*Calculateur!X94*VLOOKUP('Données projet'!$B$9,Paramètres!$A$1:$I$89,3,0)*0.475*44/12</f>
        <v>16.485225294794986</v>
      </c>
      <c r="AB94" s="21">
        <f>EXP(-LN(2)/2)*AB93+(1-EXP(-LN(2)/2))/(LN(2)/2)*V94*Y94*VLOOKUP('Données projet'!$B$9,Paramètres!$A$1:$I$89,3,0)*0.475*44/12</f>
        <v>7.3403750425849448E-6</v>
      </c>
      <c r="AC94" s="22">
        <f t="shared" si="57"/>
        <v>65.484359076227491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235.23085498936467</v>
      </c>
      <c r="T95" s="59">
        <f t="shared" si="88"/>
        <v>344.45763019921577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48.038283458064392</v>
      </c>
      <c r="AA95" s="21">
        <f>EXP(-LN(2)/25)*AA94+(1-EXP(-LN(2)/25))/(LN(2)/25)*Calculateur!V95*Calculateur!X95*VLOOKUP('Données projet'!$B$9,Paramètres!$A$1:$I$89,3,0)*0.475*44/12</f>
        <v>16.034435942188498</v>
      </c>
      <c r="AB95" s="21">
        <f>EXP(-LN(2)/2)*AB94+(1-EXP(-LN(2)/2))/(LN(2)/2)*V95*Y95*VLOOKUP('Données projet'!$B$9,Paramètres!$A$1:$I$89,3,0)*0.475*44/12</f>
        <v>5.1904289690643074E-6</v>
      </c>
      <c r="AC95" s="22">
        <f t="shared" si="57"/>
        <v>64.072724590681858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235.23085498936467</v>
      </c>
      <c r="T96" s="59">
        <f t="shared" si="88"/>
        <v>344.45763019921577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47.096282019911477</v>
      </c>
      <c r="AA96" s="21">
        <f>EXP(-LN(2)/25)*AA95+(1-EXP(-LN(2)/25))/(LN(2)/25)*Calculateur!V96*Calculateur!X96*VLOOKUP('Données projet'!$B$9,Paramètres!$A$1:$I$89,3,0)*0.475*44/12</f>
        <v>15.595973448135014</v>
      </c>
      <c r="AB96" s="21">
        <f>EXP(-LN(2)/2)*AB95+(1-EXP(-LN(2)/2))/(LN(2)/2)*V96*Y96*VLOOKUP('Données projet'!$B$9,Paramètres!$A$1:$I$89,3,0)*0.475*44/12</f>
        <v>3.6701875212924728E-6</v>
      </c>
      <c r="AC96" s="22">
        <f t="shared" si="57"/>
        <v>62.692259138234014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235.23085498936467</v>
      </c>
      <c r="T97" s="59">
        <f t="shared" si="88"/>
        <v>344.45763019921577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46.1727526553966</v>
      </c>
      <c r="AA97" s="21">
        <f>EXP(-LN(2)/25)*AA96+(1-EXP(-LN(2)/25))/(LN(2)/25)*Calculateur!V97*Calculateur!X97*VLOOKUP('Données projet'!$B$9,Paramètres!$A$1:$I$89,3,0)*0.475*44/12</f>
        <v>15.169500734039163</v>
      </c>
      <c r="AB97" s="21">
        <f>EXP(-LN(2)/2)*AB96+(1-EXP(-LN(2)/2))/(LN(2)/2)*V97*Y97*VLOOKUP('Données projet'!$B$9,Paramètres!$A$1:$I$89,3,0)*0.475*44/12</f>
        <v>2.5952144845321541E-6</v>
      </c>
      <c r="AC97" s="22">
        <f t="shared" si="57"/>
        <v>61.342255984650244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235.23085498936467</v>
      </c>
      <c r="T98" s="59">
        <f t="shared" si="88"/>
        <v>344.45763019921577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45.267333138422565</v>
      </c>
      <c r="AA98" s="21">
        <f>EXP(-LN(2)/25)*AA97+(1-EXP(-LN(2)/25))/(LN(2)/25)*Calculateur!V98*Calculateur!X98*VLOOKUP('Données projet'!$B$9,Paramètres!$A$1:$I$89,3,0)*0.475*44/12</f>
        <v>14.754689938737489</v>
      </c>
      <c r="AB98" s="21">
        <f>EXP(-LN(2)/2)*AB97+(1-EXP(-LN(2)/2))/(LN(2)/2)*V98*Y98*VLOOKUP('Données projet'!$B$9,Paramètres!$A$1:$I$89,3,0)*0.475*44/12</f>
        <v>1.8350937606462368E-6</v>
      </c>
      <c r="AC98" s="22">
        <f t="shared" si="57"/>
        <v>60.022024912253819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235.23085498936467</v>
      </c>
      <c r="T99" s="59">
        <f t="shared" si="88"/>
        <v>344.45763019921577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44.379668345925019</v>
      </c>
      <c r="AA99" s="21">
        <f>EXP(-LN(2)/25)*AA98+(1-EXP(-LN(2)/25))/(LN(2)/25)*Calculateur!V99*Calculateur!X99*VLOOKUP('Données projet'!$B$9,Paramètres!$A$1:$I$89,3,0)*0.475*44/12</f>
        <v>14.35122216644729</v>
      </c>
      <c r="AB99" s="21">
        <f>EXP(-LN(2)/2)*AB98+(1-EXP(-LN(2)/2))/(LN(2)/2)*V99*Y99*VLOOKUP('Données projet'!$B$9,Paramètres!$A$1:$I$89,3,0)*0.475*44/12</f>
        <v>1.2976072422660773E-6</v>
      </c>
      <c r="AC99" s="22">
        <f t="shared" si="57"/>
        <v>58.730891809979553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235.23085498936467</v>
      </c>
      <c r="T100" s="59">
        <f t="shared" si="88"/>
        <v>344.45763019921577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43.509410118586288</v>
      </c>
      <c r="AA100" s="21">
        <f>EXP(-LN(2)/25)*AA99+(1-EXP(-LN(2)/25))/(LN(2)/25)*Calculateur!V100*Calculateur!X100*VLOOKUP('Données projet'!$B$9,Paramètres!$A$1:$I$89,3,0)*0.475*44/12</f>
        <v>13.958787241607816</v>
      </c>
      <c r="AB100" s="21">
        <f>EXP(-LN(2)/2)*AB99+(1-EXP(-LN(2)/2))/(LN(2)/2)*V100*Y100*VLOOKUP('Données projet'!$B$9,Paramètres!$A$1:$I$89,3,0)*0.475*44/12</f>
        <v>9.1754688032311852E-7</v>
      </c>
      <c r="AC100" s="22">
        <f t="shared" si="57"/>
        <v>57.468198277740981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235.23085498936467</v>
      </c>
      <c r="T101" s="59">
        <f t="shared" si="88"/>
        <v>344.45763019921577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42.656217124280559</v>
      </c>
      <c r="AA101" s="21">
        <f>EXP(-LN(2)/25)*AA100+(1-EXP(-LN(2)/25))/(LN(2)/25)*Calculateur!V101*Calculateur!X101*VLOOKUP('Données projet'!$B$9,Paramètres!$A$1:$I$89,3,0)*0.475*44/12</f>
        <v>13.577083470425332</v>
      </c>
      <c r="AB101" s="21">
        <f>EXP(-LN(2)/2)*AB100+(1-EXP(-LN(2)/2))/(LN(2)/2)*V101*Y101*VLOOKUP('Données projet'!$B$9,Paramètres!$A$1:$I$89,3,0)*0.475*44/12</f>
        <v>6.4880362113303875E-7</v>
      </c>
      <c r="AC101" s="22">
        <f t="shared" si="57"/>
        <v>56.233301243509516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235.23085498936467</v>
      </c>
      <c r="T102" s="59">
        <f t="shared" si="88"/>
        <v>344.45763019921577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41.819754724196827</v>
      </c>
      <c r="AA102" s="21">
        <f>EXP(-LN(2)/25)*AA101+(1-EXP(-LN(2)/25))/(LN(2)/25)*Calculateur!V102*Calculateur!X102*VLOOKUP('Données projet'!$B$9,Paramètres!$A$1:$I$89,3,0)*0.475*44/12</f>
        <v>13.205817408938763</v>
      </c>
      <c r="AB102" s="21">
        <f>EXP(-LN(2)/2)*AB101+(1-EXP(-LN(2)/2))/(LN(2)/2)*V102*Y102*VLOOKUP('Données projet'!$B$9,Paramètres!$A$1:$I$89,3,0)*0.475*44/12</f>
        <v>4.5877344016155931E-7</v>
      </c>
      <c r="AC102" s="22">
        <f t="shared" si="57"/>
        <v>55.025572591909032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235.23085498936467</v>
      </c>
      <c r="T103" s="59">
        <f t="shared" si="88"/>
        <v>344.45763019921577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40.999694841587051</v>
      </c>
      <c r="AA103" s="21">
        <f>EXP(-LN(2)/25)*AA102+(1-EXP(-LN(2)/25))/(LN(2)/25)*Calculateur!V103*Calculateur!X103*VLOOKUP('Données projet'!$B$9,Paramètres!$A$1:$I$89,3,0)*0.475*44/12</f>
        <v>12.844703637427578</v>
      </c>
      <c r="AB103" s="21">
        <f>EXP(-LN(2)/2)*AB102+(1-EXP(-LN(2)/2))/(LN(2)/2)*V103*Y103*VLOOKUP('Données projet'!$B$9,Paramètres!$A$1:$I$89,3,0)*0.475*44/12</f>
        <v>3.2440181056651937E-7</v>
      </c>
      <c r="AC103" s="22">
        <f t="shared" si="57"/>
        <v>53.844398803416439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235.23085498936467</v>
      </c>
      <c r="T104" s="59">
        <f t="shared" si="88"/>
        <v>344.45763019921577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40.195715833088109</v>
      </c>
      <c r="AA104" s="21">
        <f>EXP(-LN(2)/25)*AA103+(1-EXP(-LN(2)/25))/(LN(2)/25)*Calculateur!V104*Calculateur!X104*VLOOKUP('Données projet'!$B$9,Paramètres!$A$1:$I$89,3,0)*0.475*44/12</f>
        <v>12.493464540988514</v>
      </c>
      <c r="AB104" s="21">
        <f>EXP(-LN(2)/2)*AB103+(1-EXP(-LN(2)/2))/(LN(2)/2)*V104*Y104*VLOOKUP('Données projet'!$B$9,Paramètres!$A$1:$I$89,3,0)*0.475*44/12</f>
        <v>2.2938672008077966E-7</v>
      </c>
      <c r="AC104" s="22">
        <f t="shared" si="57"/>
        <v>52.689180603463342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235.23085498936467</v>
      </c>
      <c r="T105" s="59">
        <f t="shared" si="88"/>
        <v>344.45763019921577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39.407502362567058</v>
      </c>
      <c r="AA105" s="21">
        <f>EXP(-LN(2)/25)*AA104+(1-EXP(-LN(2)/25))/(LN(2)/25)*Calculateur!V105*Calculateur!X105*VLOOKUP('Données projet'!$B$9,Paramètres!$A$1:$I$89,3,0)*0.475*44/12</f>
        <v>12.151830096112437</v>
      </c>
      <c r="AB105" s="21">
        <f>EXP(-LN(2)/2)*AB104+(1-EXP(-LN(2)/2))/(LN(2)/2)*V105*Y105*VLOOKUP('Données projet'!$B$9,Paramètres!$A$1:$I$89,3,0)*0.475*44/12</f>
        <v>1.6220090528325969E-7</v>
      </c>
      <c r="AC105" s="22">
        <f t="shared" si="57"/>
        <v>51.559332620880397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235.23085498936467</v>
      </c>
      <c r="T106" s="59">
        <f t="shared" si="88"/>
        <v>344.45763019921577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38.634745277440182</v>
      </c>
      <c r="AA106" s="21">
        <f>EXP(-LN(2)/25)*AA105+(1-EXP(-LN(2)/25))/(LN(2)/25)*Calculateur!V106*Calculateur!X106*VLOOKUP('Données projet'!$B$9,Paramètres!$A$1:$I$89,3,0)*0.475*44/12</f>
        <v>11.819537663097272</v>
      </c>
      <c r="AB106" s="21">
        <f>EXP(-LN(2)/2)*AB105+(1-EXP(-LN(2)/2))/(LN(2)/2)*V106*Y106*VLOOKUP('Données projet'!$B$9,Paramètres!$A$1:$I$89,3,0)*0.475*44/12</f>
        <v>1.1469336004038983E-7</v>
      </c>
      <c r="AC106" s="22">
        <f t="shared" si="57"/>
        <v>50.45428305523081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235.23085498936467</v>
      </c>
      <c r="T107" s="59">
        <f t="shared" si="88"/>
        <v>344.45763019921577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37.877141487417362</v>
      </c>
      <c r="AA107" s="21">
        <f>EXP(-LN(2)/25)*AA106+(1-EXP(-LN(2)/25))/(LN(2)/25)*Calculateur!V107*Calculateur!X107*VLOOKUP('Données projet'!$B$9,Paramètres!$A$1:$I$89,3,0)*0.475*44/12</f>
        <v>11.496331784137405</v>
      </c>
      <c r="AB107" s="21">
        <f>EXP(-LN(2)/2)*AB106+(1-EXP(-LN(2)/2))/(LN(2)/2)*V107*Y107*VLOOKUP('Données projet'!$B$9,Paramètres!$A$1:$I$89,3,0)*0.475*44/12</f>
        <v>8.1100452641629843E-8</v>
      </c>
      <c r="AC107" s="22">
        <f t="shared" si="57"/>
        <v>49.373473352655218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235.23085498936467</v>
      </c>
      <c r="T108" s="59">
        <f t="shared" si="88"/>
        <v>344.45763019921577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37.134393845624203</v>
      </c>
      <c r="AA108" s="21">
        <f>EXP(-LN(2)/25)*AA107+(1-EXP(-LN(2)/25))/(LN(2)/25)*Calculateur!V108*Calculateur!X108*VLOOKUP('Données projet'!$B$9,Paramètres!$A$1:$I$89,3,0)*0.475*44/12</f>
        <v>11.181963986934354</v>
      </c>
      <c r="AB108" s="21">
        <f>EXP(-LN(2)/2)*AB107+(1-EXP(-LN(2)/2))/(LN(2)/2)*V108*Y108*VLOOKUP('Données projet'!$B$9,Paramètres!$A$1:$I$89,3,0)*0.475*44/12</f>
        <v>5.7346680020194914E-8</v>
      </c>
      <c r="AC108" s="22">
        <f t="shared" si="57"/>
        <v>48.316357889905241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235.23085498936467</v>
      </c>
      <c r="T109" s="59">
        <f t="shared" si="88"/>
        <v>344.45763019921577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36.406211032055282</v>
      </c>
      <c r="AA109" s="21">
        <f>EXP(-LN(2)/25)*AA108+(1-EXP(-LN(2)/25))/(LN(2)/25)*Calculateur!V109*Calculateur!X109*VLOOKUP('Données projet'!$B$9,Paramètres!$A$1:$I$89,3,0)*0.475*44/12</f>
        <v>10.876192593677706</v>
      </c>
      <c r="AB109" s="21">
        <f>EXP(-LN(2)/2)*AB108+(1-EXP(-LN(2)/2))/(LN(2)/2)*V109*Y109*VLOOKUP('Données projet'!$B$9,Paramètres!$A$1:$I$89,3,0)*0.475*44/12</f>
        <v>4.0550226320814922E-8</v>
      </c>
      <c r="AC109" s="22">
        <f t="shared" si="57"/>
        <v>47.282403666283216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235.23085498936467</v>
      </c>
      <c r="T110" s="59">
        <f t="shared" si="88"/>
        <v>344.45763019921577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35.692307439312785</v>
      </c>
      <c r="AA110" s="21">
        <f>EXP(-LN(2)/25)*AA109+(1-EXP(-LN(2)/25))/(LN(2)/25)*Calculateur!V110*Calculateur!X110*VLOOKUP('Données projet'!$B$9,Paramètres!$A$1:$I$89,3,0)*0.475*44/12</f>
        <v>10.578782535249479</v>
      </c>
      <c r="AB110" s="21">
        <f>EXP(-LN(2)/2)*AB109+(1-EXP(-LN(2)/2))/(LN(2)/2)*V110*Y110*VLOOKUP('Données projet'!$B$9,Paramètres!$A$1:$I$89,3,0)*0.475*44/12</f>
        <v>2.8673340010097457E-8</v>
      </c>
      <c r="AC110" s="22">
        <f t="shared" si="57"/>
        <v>46.271090003235607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235.23085498936467</v>
      </c>
      <c r="T111" s="59">
        <f t="shared" si="88"/>
        <v>344.45763019921577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34.992403060585772</v>
      </c>
      <c r="AA111" s="21">
        <f>EXP(-LN(2)/25)*AA110+(1-EXP(-LN(2)/25))/(LN(2)/25)*Calculateur!V111*Calculateur!X111*VLOOKUP('Données projet'!$B$9,Paramètres!$A$1:$I$89,3,0)*0.475*44/12</f>
        <v>10.289505170509086</v>
      </c>
      <c r="AB111" s="21">
        <f>EXP(-LN(2)/2)*AB110+(1-EXP(-LN(2)/2))/(LN(2)/2)*V111*Y111*VLOOKUP('Données projet'!$B$9,Paramètres!$A$1:$I$89,3,0)*0.475*44/12</f>
        <v>2.0275113160407461E-8</v>
      </c>
      <c r="AC111" s="22">
        <f t="shared" si="57"/>
        <v>45.281908251369977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235.23085498936467</v>
      </c>
      <c r="T112" s="59">
        <f t="shared" si="88"/>
        <v>344.45763019921577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34.306223379826079</v>
      </c>
      <c r="AA112" s="21">
        <f>EXP(-LN(2)/25)*AA111+(1-EXP(-LN(2)/25))/(LN(2)/25)*Calculateur!V112*Calculateur!X112*VLOOKUP('Données projet'!$B$9,Paramètres!$A$1:$I$89,3,0)*0.475*44/12</f>
        <v>10.008138110519955</v>
      </c>
      <c r="AB112" s="21">
        <f>EXP(-LN(2)/2)*AB111+(1-EXP(-LN(2)/2))/(LN(2)/2)*V112*Y112*VLOOKUP('Données projet'!$B$9,Paramètres!$A$1:$I$89,3,0)*0.475*44/12</f>
        <v>1.4336670005048729E-8</v>
      </c>
      <c r="AC112" s="22">
        <f t="shared" si="57"/>
        <v>44.314361504682701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235.23085498936467</v>
      </c>
      <c r="T113" s="59">
        <f t="shared" si="88"/>
        <v>344.45763019921577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33.633499264077805</v>
      </c>
      <c r="AA113" s="21">
        <f>EXP(-LN(2)/25)*AA112+(1-EXP(-LN(2)/25))/(LN(2)/25)*Calculateur!V113*Calculateur!X113*VLOOKUP('Données projet'!$B$9,Paramètres!$A$1:$I$89,3,0)*0.475*44/12</f>
        <v>9.7344650475826775</v>
      </c>
      <c r="AB113" s="21">
        <f>EXP(-LN(2)/2)*AB112+(1-EXP(-LN(2)/2))/(LN(2)/2)*V113*Y113*VLOOKUP('Données projet'!$B$9,Paramètres!$A$1:$I$89,3,0)*0.475*44/12</f>
        <v>1.013755658020373E-8</v>
      </c>
      <c r="AC113" s="22">
        <f t="shared" si="57"/>
        <v>43.367964321798041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235.23085498936467</v>
      </c>
      <c r="T114" s="59">
        <f t="shared" si="88"/>
        <v>344.45763019921577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32.973966857918164</v>
      </c>
      <c r="AA114" s="21">
        <f>EXP(-LN(2)/25)*AA113+(1-EXP(-LN(2)/25))/(LN(2)/25)*Calculateur!V114*Calculateur!X114*VLOOKUP('Données projet'!$B$9,Paramètres!$A$1:$I$89,3,0)*0.475*44/12</f>
        <v>9.4682755889432606</v>
      </c>
      <c r="AB114" s="21">
        <f>EXP(-LN(2)/2)*AB113+(1-EXP(-LN(2)/2))/(LN(2)/2)*V114*Y114*VLOOKUP('Données projet'!$B$9,Paramètres!$A$1:$I$89,3,0)*0.475*44/12</f>
        <v>7.1683350025243643E-9</v>
      </c>
      <c r="AC114" s="22">
        <f t="shared" si="57"/>
        <v>42.44224245402976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235.23085498936467</v>
      </c>
      <c r="T115" s="59">
        <f t="shared" si="88"/>
        <v>344.45763019921577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32.327367479968267</v>
      </c>
      <c r="AA115" s="21">
        <f>EXP(-LN(2)/25)*AA114+(1-EXP(-LN(2)/25))/(LN(2)/25)*Calculateur!V115*Calculateur!X115*VLOOKUP('Données projet'!$B$9,Paramètres!$A$1:$I$89,3,0)*0.475*44/12</f>
        <v>9.2093650950486339</v>
      </c>
      <c r="AB115" s="21">
        <f>EXP(-LN(2)/2)*AB114+(1-EXP(-LN(2)/2))/(LN(2)/2)*V115*Y115*VLOOKUP('Données projet'!$B$9,Paramètres!$A$1:$I$89,3,0)*0.475*44/12</f>
        <v>5.0687782901018652E-9</v>
      </c>
      <c r="AC115" s="22">
        <f t="shared" si="57"/>
        <v>41.536732580085676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235.23085498936467</v>
      </c>
      <c r="T116" s="59">
        <f t="shared" si="88"/>
        <v>344.45763019921577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31.693447521433285</v>
      </c>
      <c r="AA116" s="21">
        <f>EXP(-LN(2)/25)*AA115+(1-EXP(-LN(2)/25))/(LN(2)/25)*Calculateur!V116*Calculateur!X116*VLOOKUP('Données projet'!$B$9,Paramètres!$A$1:$I$89,3,0)*0.475*44/12</f>
        <v>8.9575345222250675</v>
      </c>
      <c r="AB116" s="21">
        <f>EXP(-LN(2)/2)*AB115+(1-EXP(-LN(2)/2))/(LN(2)/2)*V116*Y116*VLOOKUP('Données projet'!$B$9,Paramètres!$A$1:$I$89,3,0)*0.475*44/12</f>
        <v>3.5841675012621821E-9</v>
      </c>
      <c r="AC116" s="22">
        <f t="shared" si="57"/>
        <v>40.650982047242522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235.23085498936467</v>
      </c>
      <c r="T117" s="59">
        <f t="shared" si="88"/>
        <v>344.45763019921577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31.071958346632179</v>
      </c>
      <c r="AA117" s="21">
        <f>EXP(-LN(2)/25)*AA116+(1-EXP(-LN(2)/25))/(LN(2)/25)*Calculateur!V117*Calculateur!X117*VLOOKUP('Données projet'!$B$9,Paramètres!$A$1:$I$89,3,0)*0.475*44/12</f>
        <v>8.7125902696585555</v>
      </c>
      <c r="AB117" s="21">
        <f>EXP(-LN(2)/2)*AB116+(1-EXP(-LN(2)/2))/(LN(2)/2)*V117*Y117*VLOOKUP('Données projet'!$B$9,Paramètres!$A$1:$I$89,3,0)*0.475*44/12</f>
        <v>2.5343891450509326E-9</v>
      </c>
      <c r="AC117" s="22">
        <f t="shared" si="57"/>
        <v>39.784548618825127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235.23085498936467</v>
      </c>
      <c r="T118" s="59">
        <f t="shared" si="88"/>
        <v>344.45763019921577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30.462656195477958</v>
      </c>
      <c r="AA118" s="21">
        <f>EXP(-LN(2)/25)*AA117+(1-EXP(-LN(2)/25))/(LN(2)/25)*Calculateur!V118*Calculateur!X118*VLOOKUP('Données projet'!$B$9,Paramètres!$A$1:$I$89,3,0)*0.475*44/12</f>
        <v>8.4743440305595321</v>
      </c>
      <c r="AB118" s="21">
        <f>EXP(-LN(2)/2)*AB117+(1-EXP(-LN(2)/2))/(LN(2)/2)*V118*Y118*VLOOKUP('Données projet'!$B$9,Paramètres!$A$1:$I$89,3,0)*0.475*44/12</f>
        <v>1.7920837506310911E-9</v>
      </c>
      <c r="AC118" s="22">
        <f t="shared" si="57"/>
        <v>38.937000227829571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235.23085498936467</v>
      </c>
      <c r="T119" s="59">
        <f t="shared" si="88"/>
        <v>344.45763019921577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29.865302087870255</v>
      </c>
      <c r="AA119" s="21">
        <f>EXP(-LN(2)/25)*AA118+(1-EXP(-LN(2)/25))/(LN(2)/25)*Calculateur!V119*Calculateur!X119*VLOOKUP('Données projet'!$B$9,Paramètres!$A$1:$I$89,3,0)*0.475*44/12</f>
        <v>8.2426126473974968</v>
      </c>
      <c r="AB119" s="21">
        <f>EXP(-LN(2)/2)*AB118+(1-EXP(-LN(2)/2))/(LN(2)/2)*V119*Y119*VLOOKUP('Données projet'!$B$9,Paramètres!$A$1:$I$89,3,0)*0.475*44/12</f>
        <v>1.2671945725254663E-9</v>
      </c>
      <c r="AC119" s="22">
        <f t="shared" si="57"/>
        <v>38.107914736534951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235.23085498936467</v>
      </c>
      <c r="T120" s="59">
        <f t="shared" si="88"/>
        <v>344.45763019921577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29.279661729962708</v>
      </c>
      <c r="AA120" s="21">
        <f>EXP(-LN(2)/25)*AA119+(1-EXP(-LN(2)/25))/(LN(2)/25)*Calculateur!V120*Calculateur!X120*VLOOKUP('Données projet'!$B$9,Paramètres!$A$1:$I$89,3,0)*0.475*44/12</f>
        <v>8.0172179710942526</v>
      </c>
      <c r="AB120" s="21">
        <f>EXP(-LN(2)/2)*AB119+(1-EXP(-LN(2)/2))/(LN(2)/2)*V120*Y120*VLOOKUP('Données projet'!$B$9,Paramètres!$A$1:$I$89,3,0)*0.475*44/12</f>
        <v>8.9604187531554554E-10</v>
      </c>
      <c r="AC120" s="22">
        <f t="shared" si="57"/>
        <v>37.296879701953003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235.23085498936467</v>
      </c>
      <c r="T121" s="59">
        <f t="shared" si="88"/>
        <v>344.45763019921577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28.705505422268381</v>
      </c>
      <c r="AA121" s="21">
        <f>EXP(-LN(2)/25)*AA120+(1-EXP(-LN(2)/25))/(LN(2)/25)*Calculateur!V121*Calculateur!X121*VLOOKUP('Données projet'!$B$9,Paramètres!$A$1:$I$89,3,0)*0.475*44/12</f>
        <v>7.7979867240675107</v>
      </c>
      <c r="AB121" s="21">
        <f>EXP(-LN(2)/2)*AB120+(1-EXP(-LN(2)/2))/(LN(2)/2)*V121*Y121*VLOOKUP('Données projet'!$B$9,Paramètres!$A$1:$I$89,3,0)*0.475*44/12</f>
        <v>6.3359728626273315E-10</v>
      </c>
      <c r="AC121" s="22">
        <f t="shared" si="57"/>
        <v>36.503492146969492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235.23085498936467</v>
      </c>
      <c r="T122" s="59">
        <f t="shared" si="88"/>
        <v>344.45763019921577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28.142607969567173</v>
      </c>
      <c r="AA122" s="21">
        <f>EXP(-LN(2)/25)*AA121+(1-EXP(-LN(2)/25))/(LN(2)/25)*Calculateur!V122*Calculateur!X122*VLOOKUP('Données projet'!$B$9,Paramètres!$A$1:$I$89,3,0)*0.475*44/12</f>
        <v>7.584750367019585</v>
      </c>
      <c r="AB122" s="21">
        <f>EXP(-LN(2)/2)*AB121+(1-EXP(-LN(2)/2))/(LN(2)/2)*V122*Y122*VLOOKUP('Données projet'!$B$9,Paramètres!$A$1:$I$89,3,0)*0.475*44/12</f>
        <v>4.4802093765777277E-10</v>
      </c>
      <c r="AC122" s="22">
        <f t="shared" si="57"/>
        <v>35.727358337034779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235.23085498936467</v>
      </c>
      <c r="T123" s="59">
        <f t="shared" si="88"/>
        <v>344.45763019921577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27.590748592579889</v>
      </c>
      <c r="AA123" s="21">
        <f>EXP(-LN(2)/25)*AA122+(1-EXP(-LN(2)/25))/(LN(2)/25)*Calculateur!V123*Calculateur!X123*VLOOKUP('Données projet'!$B$9,Paramètres!$A$1:$I$89,3,0)*0.475*44/12</f>
        <v>7.3773449693687478</v>
      </c>
      <c r="AB123" s="21">
        <f>EXP(-LN(2)/2)*AB122+(1-EXP(-LN(2)/2))/(LN(2)/2)*V123*Y123*VLOOKUP('Données projet'!$B$9,Paramètres!$A$1:$I$89,3,0)*0.475*44/12</f>
        <v>3.1679864313136658E-10</v>
      </c>
      <c r="AC123" s="22">
        <f t="shared" si="57"/>
        <v>34.96809356226543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235.23085498936467</v>
      </c>
      <c r="T124" s="59">
        <f t="shared" si="88"/>
        <v>344.45763019921577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27.049710841374342</v>
      </c>
      <c r="AA124" s="21">
        <f>EXP(-LN(2)/25)*AA123+(1-EXP(-LN(2)/25))/(LN(2)/25)*Calculateur!V124*Calculateur!X124*VLOOKUP('Données projet'!$B$9,Paramètres!$A$1:$I$89,3,0)*0.475*44/12</f>
        <v>7.1756110832236484</v>
      </c>
      <c r="AB124" s="21">
        <f>EXP(-LN(2)/2)*AB123+(1-EXP(-LN(2)/2))/(LN(2)/2)*V124*Y124*VLOOKUP('Données projet'!$B$9,Paramètres!$A$1:$I$89,3,0)*0.475*44/12</f>
        <v>2.2401046882888638E-10</v>
      </c>
      <c r="AC124" s="22">
        <f t="shared" si="57"/>
        <v>34.225321924822005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235.23085498936467</v>
      </c>
      <c r="T125" s="59">
        <f t="shared" si="88"/>
        <v>344.45763019921577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26.519282510469495</v>
      </c>
      <c r="AA125" s="21">
        <f>EXP(-LN(2)/25)*AA124+(1-EXP(-LN(2)/25))/(LN(2)/25)*Calculateur!V125*Calculateur!X125*VLOOKUP('Données projet'!$B$9,Paramètres!$A$1:$I$89,3,0)*0.475*44/12</f>
        <v>6.9793936208039113</v>
      </c>
      <c r="AB125" s="21">
        <f>EXP(-LN(2)/2)*AB124+(1-EXP(-LN(2)/2))/(LN(2)/2)*V125*Y125*VLOOKUP('Données projet'!$B$9,Paramètres!$A$1:$I$89,3,0)*0.475*44/12</f>
        <v>1.5839932156568329E-10</v>
      </c>
      <c r="AC125" s="22">
        <f t="shared" si="57"/>
        <v>33.498676131431807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235.23085498936467</v>
      </c>
      <c r="T126" s="59">
        <f t="shared" si="88"/>
        <v>344.45763019921577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25.999255555604353</v>
      </c>
      <c r="AA126" s="21">
        <f>EXP(-LN(2)/25)*AA125+(1-EXP(-LN(2)/25))/(LN(2)/25)*Calculateur!V126*Calculateur!X126*VLOOKUP('Données projet'!$B$9,Paramètres!$A$1:$I$89,3,0)*0.475*44/12</f>
        <v>6.7885417352126698</v>
      </c>
      <c r="AB126" s="21">
        <f>EXP(-LN(2)/2)*AB125+(1-EXP(-LN(2)/2))/(LN(2)/2)*V126*Y126*VLOOKUP('Données projet'!$B$9,Paramètres!$A$1:$I$89,3,0)*0.475*44/12</f>
        <v>1.1200523441444319E-10</v>
      </c>
      <c r="AC126" s="22">
        <f t="shared" si="57"/>
        <v>32.787797290929028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235.23085498936467</v>
      </c>
      <c r="T127" s="59">
        <f t="shared" si="88"/>
        <v>344.45763019921577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25.489426012138996</v>
      </c>
      <c r="AA127" s="21">
        <f>EXP(-LN(2)/25)*AA126+(1-EXP(-LN(2)/25))/(LN(2)/25)*Calculateur!V127*Calculateur!X127*VLOOKUP('Données projet'!$B$9,Paramètres!$A$1:$I$89,3,0)*0.475*44/12</f>
        <v>6.6029087044693853</v>
      </c>
      <c r="AB127" s="21">
        <f>EXP(-LN(2)/2)*AB126+(1-EXP(-LN(2)/2))/(LN(2)/2)*V127*Y127*VLOOKUP('Données projet'!$B$9,Paramètres!$A$1:$I$89,3,0)*0.475*44/12</f>
        <v>7.9199660782841644E-11</v>
      </c>
      <c r="AC127" s="22">
        <f t="shared" si="57"/>
        <v>32.092334716687574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235.23085498936467</v>
      </c>
      <c r="T128" s="59">
        <f t="shared" si="88"/>
        <v>344.45763019921577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24.989593915055679</v>
      </c>
      <c r="AA128" s="21">
        <f>EXP(-LN(2)/25)*AA127+(1-EXP(-LN(2)/25))/(LN(2)/25)*Calculateur!V128*Calculateur!X128*VLOOKUP('Données projet'!$B$9,Paramètres!$A$1:$I$89,3,0)*0.475*44/12</f>
        <v>6.4223518187137927</v>
      </c>
      <c r="AB128" s="21">
        <f>EXP(-LN(2)/2)*AB127+(1-EXP(-LN(2)/2))/(LN(2)/2)*V128*Y128*VLOOKUP('Données projet'!$B$9,Paramètres!$A$1:$I$89,3,0)*0.475*44/12</f>
        <v>5.6002617207221596E-11</v>
      </c>
      <c r="AC128" s="22">
        <f t="shared" si="57"/>
        <v>31.411945733825473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235.23085498936467</v>
      </c>
      <c r="T129" s="59">
        <f t="shared" si="88"/>
        <v>344.45763019921577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24.499563220528689</v>
      </c>
      <c r="AA129" s="21">
        <f>EXP(-LN(2)/25)*AA128+(1-EXP(-LN(2)/25))/(LN(2)/25)*Calculateur!V129*Calculateur!X129*VLOOKUP('Données projet'!$B$9,Paramètres!$A$1:$I$89,3,0)*0.475*44/12</f>
        <v>6.2467322704942605</v>
      </c>
      <c r="AB129" s="21">
        <f>EXP(-LN(2)/2)*AB128+(1-EXP(-LN(2)/2))/(LN(2)/2)*V129*Y129*VLOOKUP('Données projet'!$B$9,Paramètres!$A$1:$I$89,3,0)*0.475*44/12</f>
        <v>3.9599830391420822E-11</v>
      </c>
      <c r="AC129" s="22">
        <f t="shared" si="57"/>
        <v>30.746295491062547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235.23085498936467</v>
      </c>
      <c r="T130" s="59">
        <f t="shared" si="88"/>
        <v>344.45763019921577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24.01914172903216</v>
      </c>
      <c r="AA130" s="21">
        <f>EXP(-LN(2)/25)*AA129+(1-EXP(-LN(2)/25))/(LN(2)/25)*Calculateur!V130*Calculateur!X130*VLOOKUP('Données projet'!$B$9,Paramètres!$A$1:$I$89,3,0)*0.475*44/12</f>
        <v>6.0759150480562223</v>
      </c>
      <c r="AB130" s="21">
        <f>EXP(-LN(2)/2)*AB129+(1-EXP(-LN(2)/2))/(LN(2)/2)*V130*Y130*VLOOKUP('Données projet'!$B$9,Paramètres!$A$1:$I$89,3,0)*0.475*44/12</f>
        <v>2.8001308603610798E-11</v>
      </c>
      <c r="AC130" s="22">
        <f t="shared" si="57"/>
        <v>30.095056777116383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235.23085498936467</v>
      </c>
      <c r="T131" s="59">
        <f t="shared" si="88"/>
        <v>344.45763019921577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23.548141009955703</v>
      </c>
      <c r="AA131" s="21">
        <f>EXP(-LN(2)/25)*AA130+(1-EXP(-LN(2)/25))/(LN(2)/25)*Calculateur!V131*Calculateur!X131*VLOOKUP('Données projet'!$B$9,Paramètres!$A$1:$I$89,3,0)*0.475*44/12</f>
        <v>5.9097688315486394</v>
      </c>
      <c r="AB131" s="21">
        <f>EXP(-LN(2)/2)*AB130+(1-EXP(-LN(2)/2))/(LN(2)/2)*V131*Y131*VLOOKUP('Données projet'!$B$9,Paramètres!$A$1:$I$89,3,0)*0.475*44/12</f>
        <v>1.9799915195710411E-11</v>
      </c>
      <c r="AC131" s="22">
        <f t="shared" si="57"/>
        <v>29.457909841524142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235.23085498936467</v>
      </c>
      <c r="T132" s="59">
        <f t="shared" si="88"/>
        <v>344.45763019921577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23.086376327698265</v>
      </c>
      <c r="AA132" s="21">
        <f>EXP(-LN(2)/25)*AA131+(1-EXP(-LN(2)/25))/(LN(2)/25)*Calculateur!V132*Calculateur!X132*VLOOKUP('Données projet'!$B$9,Paramètres!$A$1:$I$89,3,0)*0.475*44/12</f>
        <v>5.7481658920687062</v>
      </c>
      <c r="AB132" s="21">
        <f>EXP(-LN(2)/2)*AB131+(1-EXP(-LN(2)/2))/(LN(2)/2)*V132*Y132*VLOOKUP('Données projet'!$B$9,Paramètres!$A$1:$I$89,3,0)*0.475*44/12</f>
        <v>1.4000654301805399E-11</v>
      </c>
      <c r="AC132" s="22">
        <f t="shared" ref="AC132:AC153" si="111">SUM(Z132:AB132)</f>
        <v>28.834542219780971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235.23085498936467</v>
      </c>
      <c r="T133" s="59">
        <f t="shared" ref="T133:T196" si="142">$T$3</f>
        <v>344.45763019921577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22.63366656921125</v>
      </c>
      <c r="AA133" s="21">
        <f>EXP(-LN(2)/25)*AA132+(1-EXP(-LN(2)/25))/(LN(2)/25)*Calculateur!V133*Calculateur!X133*VLOOKUP('Données projet'!$B$9,Paramètres!$A$1:$I$89,3,0)*0.475*44/12</f>
        <v>5.5909819934671807</v>
      </c>
      <c r="AB133" s="21">
        <f>EXP(-LN(2)/2)*AB132+(1-EXP(-LN(2)/2))/(LN(2)/2)*V133*Y133*VLOOKUP('Données projet'!$B$9,Paramètres!$A$1:$I$89,3,0)*0.475*44/12</f>
        <v>9.8999575978552055E-12</v>
      </c>
      <c r="AC133" s="22">
        <f t="shared" si="111"/>
        <v>28.224648562688333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235.23085498936467</v>
      </c>
      <c r="T134" s="59">
        <f t="shared" si="142"/>
        <v>344.45763019921577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22.189834172962478</v>
      </c>
      <c r="AA134" s="21">
        <f>EXP(-LN(2)/25)*AA133+(1-EXP(-LN(2)/25))/(LN(2)/25)*Calculateur!V134*Calculateur!X134*VLOOKUP('Données projet'!$B$9,Paramètres!$A$1:$I$89,3,0)*0.475*44/12</f>
        <v>5.4380962968388564</v>
      </c>
      <c r="AB134" s="21">
        <f>EXP(-LN(2)/2)*AB133+(1-EXP(-LN(2)/2))/(LN(2)/2)*V134*Y134*VLOOKUP('Données projet'!$B$9,Paramètres!$A$1:$I$89,3,0)*0.475*44/12</f>
        <v>7.0003271509026995E-12</v>
      </c>
      <c r="AC134" s="22">
        <f t="shared" si="111"/>
        <v>27.627930469808334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235.23085498936467</v>
      </c>
      <c r="T135" s="59">
        <f t="shared" si="142"/>
        <v>344.45763019921577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21.754705059293112</v>
      </c>
      <c r="AA135" s="21">
        <f>EXP(-LN(2)/25)*AA134+(1-EXP(-LN(2)/25))/(LN(2)/25)*Calculateur!V135*Calculateur!X135*VLOOKUP('Données projet'!$B$9,Paramètres!$A$1:$I$89,3,0)*0.475*44/12</f>
        <v>5.289391267624743</v>
      </c>
      <c r="AB135" s="21">
        <f>EXP(-LN(2)/2)*AB134+(1-EXP(-LN(2)/2))/(LN(2)/2)*V135*Y135*VLOOKUP('Données projet'!$B$9,Paramètres!$A$1:$I$89,3,0)*0.475*44/12</f>
        <v>4.9499787989276027E-12</v>
      </c>
      <c r="AC135" s="22">
        <f t="shared" si="111"/>
        <v>27.044096326922805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235.23085498936467</v>
      </c>
      <c r="T136" s="59">
        <f t="shared" si="142"/>
        <v>344.45763019921577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21.328108562140251</v>
      </c>
      <c r="AA136" s="21">
        <f>EXP(-LN(2)/25)*AA135+(1-EXP(-LN(2)/25))/(LN(2)/25)*Calculateur!V136*Calculateur!X136*VLOOKUP('Données projet'!$B$9,Paramètres!$A$1:$I$89,3,0)*0.475*44/12</f>
        <v>5.1447525852545466</v>
      </c>
      <c r="AB136" s="21">
        <f>EXP(-LN(2)/2)*AB135+(1-EXP(-LN(2)/2))/(LN(2)/2)*V136*Y136*VLOOKUP('Données projet'!$B$9,Paramètres!$A$1:$I$89,3,0)*0.475*44/12</f>
        <v>3.5001635754513498E-12</v>
      </c>
      <c r="AC136" s="22">
        <f t="shared" si="111"/>
        <v>26.472861147398298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235.23085498936467</v>
      </c>
      <c r="T137" s="59">
        <f t="shared" si="142"/>
        <v>344.45763019921577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20.909877362098385</v>
      </c>
      <c r="AA137" s="21">
        <f>EXP(-LN(2)/25)*AA136+(1-EXP(-LN(2)/25))/(LN(2)/25)*Calculateur!V137*Calculateur!X137*VLOOKUP('Données projet'!$B$9,Paramètres!$A$1:$I$89,3,0)*0.475*44/12</f>
        <v>5.0040690552599809</v>
      </c>
      <c r="AB137" s="21">
        <f>EXP(-LN(2)/2)*AB136+(1-EXP(-LN(2)/2))/(LN(2)/2)*V137*Y137*VLOOKUP('Données projet'!$B$9,Paramètres!$A$1:$I$89,3,0)*0.475*44/12</f>
        <v>2.4749893994638014E-12</v>
      </c>
      <c r="AC137" s="22">
        <f t="shared" si="111"/>
        <v>25.913946417360844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235.23085498936467</v>
      </c>
      <c r="T138" s="59">
        <f t="shared" si="142"/>
        <v>344.45763019921577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20.499847420793497</v>
      </c>
      <c r="AA138" s="21">
        <f>EXP(-LN(2)/25)*AA137+(1-EXP(-LN(2)/25))/(LN(2)/25)*Calculateur!V138*Calculateur!X138*VLOOKUP('Données projet'!$B$9,Paramètres!$A$1:$I$89,3,0)*0.475*44/12</f>
        <v>4.8672325237913423</v>
      </c>
      <c r="AB138" s="21">
        <f>EXP(-LN(2)/2)*AB137+(1-EXP(-LN(2)/2))/(LN(2)/2)*V138*Y138*VLOOKUP('Données projet'!$B$9,Paramètres!$A$1:$I$89,3,0)*0.475*44/12</f>
        <v>1.7500817877256749E-12</v>
      </c>
      <c r="AC138" s="22">
        <f t="shared" si="111"/>
        <v>25.367079944586589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235.23085498936467</v>
      </c>
      <c r="T139" s="59">
        <f t="shared" si="142"/>
        <v>344.45763019921577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20.097857916544029</v>
      </c>
      <c r="AA139" s="21">
        <f>EXP(-LN(2)/25)*AA138+(1-EXP(-LN(2)/25))/(LN(2)/25)*Calculateur!V139*Calculateur!X139*VLOOKUP('Données projet'!$B$9,Paramètres!$A$1:$I$89,3,0)*0.475*44/12</f>
        <v>4.7341377944716339</v>
      </c>
      <c r="AB139" s="21">
        <f>EXP(-LN(2)/2)*AB138+(1-EXP(-LN(2)/2))/(LN(2)/2)*V139*Y139*VLOOKUP('Données projet'!$B$9,Paramètres!$A$1:$I$89,3,0)*0.475*44/12</f>
        <v>1.2374946997319007E-12</v>
      </c>
      <c r="AC139" s="22">
        <f t="shared" si="111"/>
        <v>24.831995711016901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235.23085498936467</v>
      </c>
      <c r="T140" s="59">
        <f t="shared" si="142"/>
        <v>344.45763019921577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19.703751181283504</v>
      </c>
      <c r="AA140" s="21">
        <f>EXP(-LN(2)/25)*AA139+(1-EXP(-LN(2)/25))/(LN(2)/25)*Calculateur!V140*Calculateur!X140*VLOOKUP('Données projet'!$B$9,Paramètres!$A$1:$I$89,3,0)*0.475*44/12</f>
        <v>4.6046825475243205</v>
      </c>
      <c r="AB140" s="21">
        <f>EXP(-LN(2)/2)*AB139+(1-EXP(-LN(2)/2))/(LN(2)/2)*V140*Y140*VLOOKUP('Données projet'!$B$9,Paramètres!$A$1:$I$89,3,0)*0.475*44/12</f>
        <v>8.7504089386283744E-13</v>
      </c>
      <c r="AC140" s="22">
        <f t="shared" si="111"/>
        <v>24.308433728808698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235.23085498936467</v>
      </c>
      <c r="T141" s="59">
        <f t="shared" si="142"/>
        <v>344.45763019921577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19.317372638720066</v>
      </c>
      <c r="AA141" s="21">
        <f>EXP(-LN(2)/25)*AA140+(1-EXP(-LN(2)/25))/(LN(2)/25)*Calculateur!V141*Calculateur!X141*VLOOKUP('Données projet'!$B$9,Paramètres!$A$1:$I$89,3,0)*0.475*44/12</f>
        <v>4.4787672611125373</v>
      </c>
      <c r="AB141" s="21">
        <f>EXP(-LN(2)/2)*AB140+(1-EXP(-LN(2)/2))/(LN(2)/2)*V141*Y141*VLOOKUP('Données projet'!$B$9,Paramètres!$A$1:$I$89,3,0)*0.475*44/12</f>
        <v>6.1874734986595034E-13</v>
      </c>
      <c r="AC141" s="22">
        <f t="shared" si="111"/>
        <v>23.796139899833221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235.23085498936467</v>
      </c>
      <c r="T142" s="59">
        <f t="shared" si="142"/>
        <v>344.45763019921577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18.938570743708656</v>
      </c>
      <c r="AA142" s="21">
        <f>EXP(-LN(2)/25)*AA141+(1-EXP(-LN(2)/25))/(LN(2)/25)*Calculateur!V142*Calculateur!X142*VLOOKUP('Données projet'!$B$9,Paramètres!$A$1:$I$89,3,0)*0.475*44/12</f>
        <v>4.3562951348292813</v>
      </c>
      <c r="AB142" s="21">
        <f>EXP(-LN(2)/2)*AB141+(1-EXP(-LN(2)/2))/(LN(2)/2)*V142*Y142*VLOOKUP('Données projet'!$B$9,Paramètres!$A$1:$I$89,3,0)*0.475*44/12</f>
        <v>4.3752044693141872E-13</v>
      </c>
      <c r="AC142" s="22">
        <f t="shared" si="111"/>
        <v>23.294865878538374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235.23085498936467</v>
      </c>
      <c r="T143" s="59">
        <f t="shared" si="142"/>
        <v>344.45763019921577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18.567196922812077</v>
      </c>
      <c r="AA143" s="21">
        <f>EXP(-LN(2)/25)*AA142+(1-EXP(-LN(2)/25))/(LN(2)/25)*Calculateur!V143*Calculateur!X143*VLOOKUP('Données projet'!$B$9,Paramètres!$A$1:$I$89,3,0)*0.475*44/12</f>
        <v>4.2371720152797696</v>
      </c>
      <c r="AB143" s="21">
        <f>EXP(-LN(2)/2)*AB142+(1-EXP(-LN(2)/2))/(LN(2)/2)*V143*Y143*VLOOKUP('Données projet'!$B$9,Paramètres!$A$1:$I$89,3,0)*0.475*44/12</f>
        <v>3.0937367493297517E-13</v>
      </c>
      <c r="AC143" s="22">
        <f t="shared" si="111"/>
        <v>22.804368938092157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235.23085498936467</v>
      </c>
      <c r="T144" s="59">
        <f t="shared" si="142"/>
        <v>344.45763019921577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18.203105516027616</v>
      </c>
      <c r="AA144" s="21">
        <f>EXP(-LN(2)/25)*AA143+(1-EXP(-LN(2)/25))/(LN(2)/25)*Calculateur!V144*Calculateur!X144*VLOOKUP('Données projet'!$B$9,Paramètres!$A$1:$I$89,3,0)*0.475*44/12</f>
        <v>4.1213063236987519</v>
      </c>
      <c r="AB144" s="21">
        <f>EXP(-LN(2)/2)*AB143+(1-EXP(-LN(2)/2))/(LN(2)/2)*V144*Y144*VLOOKUP('Données projet'!$B$9,Paramètres!$A$1:$I$89,3,0)*0.475*44/12</f>
        <v>2.1876022346570936E-13</v>
      </c>
      <c r="AC144" s="22">
        <f t="shared" si="111"/>
        <v>22.324411839726586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235.23085498936467</v>
      </c>
      <c r="T145" s="59">
        <f t="shared" si="142"/>
        <v>344.45763019921577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17.846153719656368</v>
      </c>
      <c r="AA145" s="21">
        <f>EXP(-LN(2)/25)*AA144+(1-EXP(-LN(2)/25))/(LN(2)/25)*Calculateur!V145*Calculateur!X145*VLOOKUP('Données projet'!$B$9,Paramètres!$A$1:$I$89,3,0)*0.475*44/12</f>
        <v>4.008608985547129</v>
      </c>
      <c r="AB145" s="21">
        <f>EXP(-LN(2)/2)*AB144+(1-EXP(-LN(2)/2))/(LN(2)/2)*V145*Y145*VLOOKUP('Données projet'!$B$9,Paramètres!$A$1:$I$89,3,0)*0.475*44/12</f>
        <v>1.5468683746648759E-13</v>
      </c>
      <c r="AC145" s="22">
        <f t="shared" si="111"/>
        <v>21.854762705203655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235.23085498936467</v>
      </c>
      <c r="T146" s="59">
        <f t="shared" si="142"/>
        <v>344.45763019921577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17.496201530292861</v>
      </c>
      <c r="AA146" s="21">
        <f>EXP(-LN(2)/25)*AA145+(1-EXP(-LN(2)/25))/(LN(2)/25)*Calculateur!V146*Calculateur!X146*VLOOKUP('Données projet'!$B$9,Paramètres!$A$1:$I$89,3,0)*0.475*44/12</f>
        <v>3.898993362033758</v>
      </c>
      <c r="AB146" s="21">
        <f>EXP(-LN(2)/2)*AB145+(1-EXP(-LN(2)/2))/(LN(2)/2)*V146*Y146*VLOOKUP('Données projet'!$B$9,Paramètres!$A$1:$I$89,3,0)*0.475*44/12</f>
        <v>1.0938011173285468E-13</v>
      </c>
      <c r="AC146" s="22">
        <f t="shared" si="111"/>
        <v>21.395194892326728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235.23085498936467</v>
      </c>
      <c r="T147" s="59">
        <f t="shared" si="142"/>
        <v>344.45763019921577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17.153111689913015</v>
      </c>
      <c r="AA147" s="21">
        <f>EXP(-LN(2)/25)*AA146+(1-EXP(-LN(2)/25))/(LN(2)/25)*Calculateur!V147*Calculateur!X147*VLOOKUP('Données projet'!$B$9,Paramètres!$A$1:$I$89,3,0)*0.475*44/12</f>
        <v>3.7923751835097952</v>
      </c>
      <c r="AB147" s="21">
        <f>EXP(-LN(2)/2)*AB146+(1-EXP(-LN(2)/2))/(LN(2)/2)*V147*Y147*VLOOKUP('Données projet'!$B$9,Paramètres!$A$1:$I$89,3,0)*0.475*44/12</f>
        <v>7.7343418733243793E-14</v>
      </c>
      <c r="AC147" s="22">
        <f t="shared" si="111"/>
        <v>20.945486873422887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235.23085498936467</v>
      </c>
      <c r="T148" s="59">
        <f t="shared" si="142"/>
        <v>344.45763019921577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16.816749632038878</v>
      </c>
      <c r="AA148" s="21">
        <f>EXP(-LN(2)/25)*AA147+(1-EXP(-LN(2)/25))/(LN(2)/25)*Calculateur!V148*Calculateur!X148*VLOOKUP('Données projet'!$B$9,Paramètres!$A$1:$I$89,3,0)*0.475*44/12</f>
        <v>3.6886724846843766</v>
      </c>
      <c r="AB148" s="21">
        <f>EXP(-LN(2)/2)*AB147+(1-EXP(-LN(2)/2))/(LN(2)/2)*V148*Y148*VLOOKUP('Données projet'!$B$9,Paramètres!$A$1:$I$89,3,0)*0.475*44/12</f>
        <v>5.469005586642734E-14</v>
      </c>
      <c r="AC148" s="22">
        <f t="shared" si="111"/>
        <v>20.505422116723306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235.23085498936467</v>
      </c>
      <c r="T149" s="59">
        <f t="shared" si="142"/>
        <v>344.45763019921577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16.486983428959057</v>
      </c>
      <c r="AA149" s="21">
        <f>EXP(-LN(2)/25)*AA148+(1-EXP(-LN(2)/25))/(LN(2)/25)*Calculateur!V149*Calculateur!X149*VLOOKUP('Données projet'!$B$9,Paramètres!$A$1:$I$89,3,0)*0.475*44/12</f>
        <v>3.5878055416118269</v>
      </c>
      <c r="AB149" s="21">
        <f>EXP(-LN(2)/2)*AB148+(1-EXP(-LN(2)/2))/(LN(2)/2)*V149*Y149*VLOOKUP('Données projet'!$B$9,Paramètres!$A$1:$I$89,3,0)*0.475*44/12</f>
        <v>3.8671709366621896E-14</v>
      </c>
      <c r="AC149" s="22">
        <f t="shared" si="111"/>
        <v>20.074788970570925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235.23085498936467</v>
      </c>
      <c r="T150" s="59">
        <f t="shared" si="142"/>
        <v>344.45763019921577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16.163683739984108</v>
      </c>
      <c r="AA150" s="21">
        <f>EXP(-LN(2)/25)*AA149+(1-EXP(-LN(2)/25))/(LN(2)/25)*Calculateur!V150*Calculateur!X150*VLOOKUP('Données projet'!$B$9,Paramètres!$A$1:$I$89,3,0)*0.475*44/12</f>
        <v>3.4896968104019579</v>
      </c>
      <c r="AB150" s="21">
        <f>EXP(-LN(2)/2)*AB149+(1-EXP(-LN(2)/2))/(LN(2)/2)*V150*Y150*VLOOKUP('Données projet'!$B$9,Paramètres!$A$1:$I$89,3,0)*0.475*44/12</f>
        <v>2.734502793321367E-14</v>
      </c>
      <c r="AC150" s="22">
        <f t="shared" si="111"/>
        <v>19.653380550386096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235.23085498936467</v>
      </c>
      <c r="T151" s="59">
        <f t="shared" si="142"/>
        <v>344.45763019921577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15.846723760716619</v>
      </c>
      <c r="AA151" s="21">
        <f>EXP(-LN(2)/25)*AA150+(1-EXP(-LN(2)/25))/(LN(2)/25)*Calculateur!V151*Calculateur!X151*VLOOKUP('Données projet'!$B$9,Paramètres!$A$1:$I$89,3,0)*0.475*44/12</f>
        <v>3.3942708676063371</v>
      </c>
      <c r="AB151" s="21">
        <f>EXP(-LN(2)/2)*AB150+(1-EXP(-LN(2)/2))/(LN(2)/2)*V151*Y151*VLOOKUP('Données projet'!$B$9,Paramètres!$A$1:$I$89,3,0)*0.475*44/12</f>
        <v>1.9335854683310948E-14</v>
      </c>
      <c r="AC151" s="22">
        <f t="shared" si="111"/>
        <v>19.240994628322973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235.23085498936467</v>
      </c>
      <c r="T152" s="59">
        <f t="shared" si="142"/>
        <v>344.45763019921577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15.535979173316067</v>
      </c>
      <c r="AA152" s="21">
        <f>EXP(-LN(2)/25)*AA151+(1-EXP(-LN(2)/25))/(LN(2)/25)*Calculateur!V152*Calculateur!X152*VLOOKUP('Données projet'!$B$9,Paramètres!$A$1:$I$89,3,0)*0.475*44/12</f>
        <v>3.3014543522346944</v>
      </c>
      <c r="AB152" s="21">
        <f>EXP(-LN(2)/2)*AB151+(1-EXP(-LN(2)/2))/(LN(2)/2)*V152*Y152*VLOOKUP('Données projet'!$B$9,Paramètres!$A$1:$I$89,3,0)*0.475*44/12</f>
        <v>1.3672513966606835E-14</v>
      </c>
      <c r="AC152" s="22">
        <f t="shared" si="111"/>
        <v>18.837433525550775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235.23085498936467</v>
      </c>
      <c r="T153" s="59">
        <f t="shared" si="142"/>
        <v>344.45763019921577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15.231328097738956</v>
      </c>
      <c r="AA153" s="21">
        <f>EXP(-LN(2)/25)*AA152+(1-EXP(-LN(2)/25))/(LN(2)/25)*Calculateur!V153*Calculateur!X153*VLOOKUP('Données projet'!$B$9,Paramètres!$A$1:$I$89,3,0)*0.475*44/12</f>
        <v>3.2111759093568977</v>
      </c>
      <c r="AB153" s="21">
        <f>EXP(-LN(2)/2)*AB152+(1-EXP(-LN(2)/2))/(LN(2)/2)*V153*Y153*VLOOKUP('Données projet'!$B$9,Paramètres!$A$1:$I$89,3,0)*0.475*44/12</f>
        <v>9.6679273416554741E-15</v>
      </c>
      <c r="AC153" s="22">
        <f t="shared" si="111"/>
        <v>18.442504007095863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235.23085498936467</v>
      </c>
      <c r="T154" s="59">
        <f t="shared" si="142"/>
        <v>344.45763019921577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14.932651043935104</v>
      </c>
      <c r="AA154" s="21">
        <f>EXP(-LN(2)/25)*AA153+(1-EXP(-LN(2)/25))/(LN(2)/25)*Calculateur!V154*Calculateur!X154*VLOOKUP('Données projet'!$B$9,Paramètres!$A$1:$I$89,3,0)*0.475*44/12</f>
        <v>3.1233661352471316</v>
      </c>
      <c r="AB154" s="21">
        <f>EXP(-LN(2)/2)*AB153+(1-EXP(-LN(2)/2))/(LN(2)/2)*V154*Y154*VLOOKUP('Données projet'!$B$9,Paramètres!$A$1:$I$89,3,0)*0.475*44/12</f>
        <v>6.8362569833034175E-15</v>
      </c>
      <c r="AC154" s="22">
        <f t="shared" ref="AC154:AC203" si="163">SUM(Z154:AB154)</f>
        <v>18.056017179182241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235.23085498936467</v>
      </c>
      <c r="T155" s="59">
        <f t="shared" si="142"/>
        <v>344.45763019921577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14.639830864981331</v>
      </c>
      <c r="AA155" s="21">
        <f>EXP(-LN(2)/25)*AA154+(1-EXP(-LN(2)/25))/(LN(2)/25)*Calculateur!V155*Calculateur!X155*VLOOKUP('Données projet'!$B$9,Paramètres!$A$1:$I$89,3,0)*0.475*44/12</f>
        <v>3.0379575240281125</v>
      </c>
      <c r="AB155" s="21">
        <f>EXP(-LN(2)/2)*AB154+(1-EXP(-LN(2)/2))/(LN(2)/2)*V155*Y155*VLOOKUP('Données projet'!$B$9,Paramètres!$A$1:$I$89,3,0)*0.475*44/12</f>
        <v>4.833963670827737E-15</v>
      </c>
      <c r="AC155" s="22">
        <f t="shared" si="163"/>
        <v>17.677788389009446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235.23085498936467</v>
      </c>
      <c r="T156" s="59">
        <f t="shared" si="142"/>
        <v>344.45763019921577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14.352752711134167</v>
      </c>
      <c r="AA156" s="21">
        <f>EXP(-LN(2)/25)*AA155+(1-EXP(-LN(2)/25))/(LN(2)/25)*Calculateur!V156*Calculateur!X156*VLOOKUP('Données projet'!$B$9,Paramètres!$A$1:$I$89,3,0)*0.475*44/12</f>
        <v>2.954884415774321</v>
      </c>
      <c r="AB156" s="21">
        <f>EXP(-LN(2)/2)*AB155+(1-EXP(-LN(2)/2))/(LN(2)/2)*V156*Y156*VLOOKUP('Données projet'!$B$9,Paramètres!$A$1:$I$89,3,0)*0.475*44/12</f>
        <v>3.4181284916517087E-15</v>
      </c>
      <c r="AC156" s="22">
        <f t="shared" si="163"/>
        <v>17.307637126908492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235.23085498936467</v>
      </c>
      <c r="T157" s="59">
        <f t="shared" si="142"/>
        <v>344.45763019921577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14.071303984783563</v>
      </c>
      <c r="AA157" s="21">
        <f>EXP(-LN(2)/25)*AA156+(1-EXP(-LN(2)/25))/(LN(2)/25)*Calculateur!V157*Calculateur!X157*VLOOKUP('Données projet'!$B$9,Paramètres!$A$1:$I$89,3,0)*0.475*44/12</f>
        <v>2.8740829460343544</v>
      </c>
      <c r="AB157" s="21">
        <f>EXP(-LN(2)/2)*AB156+(1-EXP(-LN(2)/2))/(LN(2)/2)*V157*Y157*VLOOKUP('Données projet'!$B$9,Paramètres!$A$1:$I$89,3,0)*0.475*44/12</f>
        <v>2.4169818354138685E-15</v>
      </c>
      <c r="AC157" s="22">
        <f t="shared" si="163"/>
        <v>16.945386930817921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235.23085498936467</v>
      </c>
      <c r="T158" s="59">
        <f t="shared" si="142"/>
        <v>344.45763019921577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13.795374296289923</v>
      </c>
      <c r="AA158" s="21">
        <f>EXP(-LN(2)/25)*AA157+(1-EXP(-LN(2)/25))/(LN(2)/25)*Calculateur!V158*Calculateur!X158*VLOOKUP('Données projet'!$B$9,Paramètres!$A$1:$I$89,3,0)*0.475*44/12</f>
        <v>2.7954909967335917</v>
      </c>
      <c r="AB158" s="21">
        <f>EXP(-LN(2)/2)*AB157+(1-EXP(-LN(2)/2))/(LN(2)/2)*V158*Y158*VLOOKUP('Données projet'!$B$9,Paramètres!$A$1:$I$89,3,0)*0.475*44/12</f>
        <v>1.7090642458258544E-15</v>
      </c>
      <c r="AC158" s="22">
        <f t="shared" si="163"/>
        <v>16.590865293023516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235.23085498936467</v>
      </c>
      <c r="T159" s="59">
        <f t="shared" si="142"/>
        <v>344.45763019921577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13.524855420687151</v>
      </c>
      <c r="AA159" s="21">
        <f>EXP(-LN(2)/25)*AA158+(1-EXP(-LN(2)/25))/(LN(2)/25)*Calculateur!V159*Calculateur!X159*VLOOKUP('Données projet'!$B$9,Paramètres!$A$1:$I$89,3,0)*0.475*44/12</f>
        <v>2.7190481484194291</v>
      </c>
      <c r="AB159" s="21">
        <f>EXP(-LN(2)/2)*AB158+(1-EXP(-LN(2)/2))/(LN(2)/2)*V159*Y159*VLOOKUP('Données projet'!$B$9,Paramètres!$A$1:$I$89,3,0)*0.475*44/12</f>
        <v>1.2084909177069343E-15</v>
      </c>
      <c r="AC159" s="22">
        <f t="shared" si="163"/>
        <v>16.243903569106582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235.23085498936467</v>
      </c>
      <c r="T160" s="59">
        <f t="shared" si="142"/>
        <v>344.45763019921577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13.259641255234728</v>
      </c>
      <c r="AA160" s="21">
        <f>EXP(-LN(2)/25)*AA159+(1-EXP(-LN(2)/25))/(LN(2)/25)*Calculateur!V160*Calculateur!X160*VLOOKUP('Données projet'!$B$9,Paramètres!$A$1:$I$89,3,0)*0.475*44/12</f>
        <v>2.6446956338123719</v>
      </c>
      <c r="AB160" s="21">
        <f>EXP(-LN(2)/2)*AB159+(1-EXP(-LN(2)/2))/(LN(2)/2)*V160*Y160*VLOOKUP('Données projet'!$B$9,Paramètres!$A$1:$I$89,3,0)*0.475*44/12</f>
        <v>8.5453212291292719E-16</v>
      </c>
      <c r="AC160" s="22">
        <f t="shared" si="163"/>
        <v>15.9043368890471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235.23085498936467</v>
      </c>
      <c r="T161" s="59">
        <f t="shared" si="142"/>
        <v>344.45763019921577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12.999627777802157</v>
      </c>
      <c r="AA161" s="21">
        <f>EXP(-LN(2)/25)*AA160+(1-EXP(-LN(2)/25))/(LN(2)/25)*Calculateur!V161*Calculateur!X161*VLOOKUP('Données projet'!$B$9,Paramètres!$A$1:$I$89,3,0)*0.475*44/12</f>
        <v>2.5723762926272737</v>
      </c>
      <c r="AB161" s="21">
        <f>EXP(-LN(2)/2)*AB160+(1-EXP(-LN(2)/2))/(LN(2)/2)*V161*Y161*VLOOKUP('Données projet'!$B$9,Paramètres!$A$1:$I$89,3,0)*0.475*44/12</f>
        <v>6.0424545885346713E-16</v>
      </c>
      <c r="AC161" s="22">
        <f t="shared" si="163"/>
        <v>15.572004070429431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235.23085498936467</v>
      </c>
      <c r="T162" s="59">
        <f t="shared" si="142"/>
        <v>344.45763019921577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12.744713006069478</v>
      </c>
      <c r="AA162" s="21">
        <f>EXP(-LN(2)/25)*AA161+(1-EXP(-LN(2)/25))/(LN(2)/25)*Calculateur!V162*Calculateur!X162*VLOOKUP('Données projet'!$B$9,Paramètres!$A$1:$I$89,3,0)*0.475*44/12</f>
        <v>2.5020345276299909</v>
      </c>
      <c r="AB162" s="21">
        <f>EXP(-LN(2)/2)*AB161+(1-EXP(-LN(2)/2))/(LN(2)/2)*V162*Y162*VLOOKUP('Données projet'!$B$9,Paramètres!$A$1:$I$89,3,0)*0.475*44/12</f>
        <v>4.2726606145646359E-16</v>
      </c>
      <c r="AC162" s="22">
        <f t="shared" si="163"/>
        <v>15.24674753369947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235.23085498936467</v>
      </c>
      <c r="T163" s="59">
        <f t="shared" si="142"/>
        <v>344.45763019921577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12.49479695752782</v>
      </c>
      <c r="AA163" s="21">
        <f>EXP(-LN(2)/25)*AA162+(1-EXP(-LN(2)/25))/(LN(2)/25)*Calculateur!V163*Calculateur!X163*VLOOKUP('Données projet'!$B$9,Paramètres!$A$1:$I$89,3,0)*0.475*44/12</f>
        <v>2.4336162618956716</v>
      </c>
      <c r="AB163" s="21">
        <f>EXP(-LN(2)/2)*AB162+(1-EXP(-LN(2)/2))/(LN(2)/2)*V163*Y163*VLOOKUP('Données projet'!$B$9,Paramètres!$A$1:$I$89,3,0)*0.475*44/12</f>
        <v>3.0212272942673357E-16</v>
      </c>
      <c r="AC163" s="22">
        <f t="shared" si="163"/>
        <v>14.928413219423492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235.23085498936467</v>
      </c>
      <c r="T164" s="59">
        <f t="shared" si="142"/>
        <v>344.45763019921577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12.249781610264325</v>
      </c>
      <c r="AA164" s="21">
        <f>EXP(-LN(2)/25)*AA163+(1-EXP(-LN(2)/25))/(LN(2)/25)*Calculateur!V164*Calculateur!X164*VLOOKUP('Données projet'!$B$9,Paramètres!$A$1:$I$89,3,0)*0.475*44/12</f>
        <v>2.3670688972358174</v>
      </c>
      <c r="AB164" s="21">
        <f>EXP(-LN(2)/2)*AB163+(1-EXP(-LN(2)/2))/(LN(2)/2)*V164*Y164*VLOOKUP('Données projet'!$B$9,Paramètres!$A$1:$I$89,3,0)*0.475*44/12</f>
        <v>2.136330307282318E-16</v>
      </c>
      <c r="AC164" s="22">
        <f t="shared" si="163"/>
        <v>14.616850507500143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235.23085498936467</v>
      </c>
      <c r="T165" s="59">
        <f t="shared" si="142"/>
        <v>344.45763019921577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12.009570864516062</v>
      </c>
      <c r="AA165" s="21">
        <f>EXP(-LN(2)/25)*AA164+(1-EXP(-LN(2)/25))/(LN(2)/25)*Calculateur!V165*Calculateur!X165*VLOOKUP('Données projet'!$B$9,Paramètres!$A$1:$I$89,3,0)*0.475*44/12</f>
        <v>2.3023412737621607</v>
      </c>
      <c r="AB165" s="21">
        <f>EXP(-LN(2)/2)*AB164+(1-EXP(-LN(2)/2))/(LN(2)/2)*V165*Y165*VLOOKUP('Données projet'!$B$9,Paramètres!$A$1:$I$89,3,0)*0.475*44/12</f>
        <v>1.5106136471336678E-16</v>
      </c>
      <c r="AC165" s="22">
        <f t="shared" si="163"/>
        <v>14.311912138278224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235.23085498936467</v>
      </c>
      <c r="T166" s="59">
        <f t="shared" si="142"/>
        <v>344.45763019921577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11.774070504977836</v>
      </c>
      <c r="AA166" s="21">
        <f>EXP(-LN(2)/25)*AA165+(1-EXP(-LN(2)/25))/(LN(2)/25)*Calculateur!V166*Calculateur!X166*VLOOKUP('Données projet'!$B$9,Paramètres!$A$1:$I$89,3,0)*0.475*44/12</f>
        <v>2.2393836305562691</v>
      </c>
      <c r="AB166" s="21">
        <f>EXP(-LN(2)/2)*AB165+(1-EXP(-LN(2)/2))/(LN(2)/2)*V166*Y166*VLOOKUP('Données projet'!$B$9,Paramètres!$A$1:$I$89,3,0)*0.475*44/12</f>
        <v>1.068165153641159E-16</v>
      </c>
      <c r="AC166" s="22">
        <f t="shared" si="163"/>
        <v>14.013454135534104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235.23085498936467</v>
      </c>
      <c r="T167" s="59">
        <f t="shared" si="142"/>
        <v>344.45763019921577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11.543188163849116</v>
      </c>
      <c r="AA167" s="21">
        <f>EXP(-LN(2)/25)*AA166+(1-EXP(-LN(2)/25))/(LN(2)/25)*Calculateur!V167*Calculateur!X167*VLOOKUP('Données projet'!$B$9,Paramètres!$A$1:$I$89,3,0)*0.475*44/12</f>
        <v>2.1781475674146411</v>
      </c>
      <c r="AB167" s="21">
        <f>EXP(-LN(2)/2)*AB166+(1-EXP(-LN(2)/2))/(LN(2)/2)*V167*Y167*VLOOKUP('Données projet'!$B$9,Paramètres!$A$1:$I$89,3,0)*0.475*44/12</f>
        <v>7.5530682356683391E-17</v>
      </c>
      <c r="AC167" s="22">
        <f t="shared" si="163"/>
        <v>13.721335731263757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235.23085498936467</v>
      </c>
      <c r="T168" s="59">
        <f t="shared" si="142"/>
        <v>344.45763019921577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11.316833284605609</v>
      </c>
      <c r="AA168" s="21">
        <f>EXP(-LN(2)/25)*AA167+(1-EXP(-LN(2)/25))/(LN(2)/25)*Calculateur!V168*Calculateur!X168*VLOOKUP('Données projet'!$B$9,Paramètres!$A$1:$I$89,3,0)*0.475*44/12</f>
        <v>2.1185860076398852</v>
      </c>
      <c r="AB168" s="21">
        <f>EXP(-LN(2)/2)*AB167+(1-EXP(-LN(2)/2))/(LN(2)/2)*V168*Y168*VLOOKUP('Données projet'!$B$9,Paramètres!$A$1:$I$89,3,0)*0.475*44/12</f>
        <v>5.3408257682057949E-17</v>
      </c>
      <c r="AC168" s="22">
        <f t="shared" si="163"/>
        <v>13.435419292245495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235.23085498936467</v>
      </c>
      <c r="T169" s="59">
        <f t="shared" si="142"/>
        <v>344.45763019921577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11.094917086481223</v>
      </c>
      <c r="AA169" s="21">
        <f>EXP(-LN(2)/25)*AA168+(1-EXP(-LN(2)/25))/(LN(2)/25)*Calculateur!V169*Calculateur!X169*VLOOKUP('Données projet'!$B$9,Paramètres!$A$1:$I$89,3,0)*0.475*44/12</f>
        <v>2.0606531618493764</v>
      </c>
      <c r="AB169" s="21">
        <f>EXP(-LN(2)/2)*AB168+(1-EXP(-LN(2)/2))/(LN(2)/2)*V169*Y169*VLOOKUP('Données projet'!$B$9,Paramètres!$A$1:$I$89,3,0)*0.475*44/12</f>
        <v>3.7765341178341696E-17</v>
      </c>
      <c r="AC169" s="22">
        <f t="shared" si="163"/>
        <v>13.1555702483306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235.23085498936467</v>
      </c>
      <c r="T170" s="59">
        <f t="shared" si="142"/>
        <v>344.45763019921577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10.87735252964654</v>
      </c>
      <c r="AA170" s="21">
        <f>EXP(-LN(2)/25)*AA169+(1-EXP(-LN(2)/25))/(LN(2)/25)*Calculateur!V170*Calculateur!X170*VLOOKUP('Données projet'!$B$9,Paramètres!$A$1:$I$89,3,0)*0.475*44/12</f>
        <v>2.0043044927735649</v>
      </c>
      <c r="AB170" s="21">
        <f>EXP(-LN(2)/2)*AB169+(1-EXP(-LN(2)/2))/(LN(2)/2)*V170*Y170*VLOOKUP('Données projet'!$B$9,Paramètres!$A$1:$I$89,3,0)*0.475*44/12</f>
        <v>2.6704128841028975E-17</v>
      </c>
      <c r="AC170" s="22">
        <f t="shared" si="163"/>
        <v>12.881657022420105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235.23085498936467</v>
      </c>
      <c r="T171" s="59">
        <f t="shared" si="142"/>
        <v>344.45763019921577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10.66405428107011</v>
      </c>
      <c r="AA171" s="21">
        <f>EXP(-LN(2)/25)*AA170+(1-EXP(-LN(2)/25))/(LN(2)/25)*Calculateur!V171*Calculateur!X171*VLOOKUP('Données projet'!$B$9,Paramètres!$A$1:$I$89,3,0)*0.475*44/12</f>
        <v>1.9494966810168795</v>
      </c>
      <c r="AB171" s="21">
        <f>EXP(-LN(2)/2)*AB170+(1-EXP(-LN(2)/2))/(LN(2)/2)*V171*Y171*VLOOKUP('Données projet'!$B$9,Paramètres!$A$1:$I$89,3,0)*0.475*44/12</f>
        <v>1.8882670589170848E-17</v>
      </c>
      <c r="AC171" s="22">
        <f t="shared" si="163"/>
        <v>12.61355096208699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235.23085498936467</v>
      </c>
      <c r="T172" s="59">
        <f t="shared" si="142"/>
        <v>344.45763019921577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10.454938681049176</v>
      </c>
      <c r="AA172" s="21">
        <f>EXP(-LN(2)/25)*AA171+(1-EXP(-LN(2)/25))/(LN(2)/25)*Calculateur!V172*Calculateur!X172*VLOOKUP('Données projet'!$B$9,Paramètres!$A$1:$I$89,3,0)*0.475*44/12</f>
        <v>1.896187591754898</v>
      </c>
      <c r="AB172" s="21">
        <f>EXP(-LN(2)/2)*AB171+(1-EXP(-LN(2)/2))/(LN(2)/2)*V172*Y172*VLOOKUP('Données projet'!$B$9,Paramètres!$A$1:$I$89,3,0)*0.475*44/12</f>
        <v>1.3352064420514487E-17</v>
      </c>
      <c r="AC172" s="22">
        <f t="shared" si="163"/>
        <v>12.351126272804075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235.23085498936467</v>
      </c>
      <c r="T173" s="59">
        <f t="shared" si="142"/>
        <v>344.45763019921577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10.249923710396732</v>
      </c>
      <c r="AA173" s="21">
        <f>EXP(-LN(2)/25)*AA172+(1-EXP(-LN(2)/25))/(LN(2)/25)*Calculateur!V173*Calculateur!X173*VLOOKUP('Données projet'!$B$9,Paramètres!$A$1:$I$89,3,0)*0.475*44/12</f>
        <v>1.8443362423421887</v>
      </c>
      <c r="AB173" s="21">
        <f>EXP(-LN(2)/2)*AB172+(1-EXP(-LN(2)/2))/(LN(2)/2)*V173*Y173*VLOOKUP('Données projet'!$B$9,Paramètres!$A$1:$I$89,3,0)*0.475*44/12</f>
        <v>9.4413352945854239E-18</v>
      </c>
      <c r="AC173" s="22">
        <f t="shared" si="163"/>
        <v>12.094259952738922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235.23085498936467</v>
      </c>
      <c r="T174" s="59">
        <f t="shared" si="142"/>
        <v>344.45763019921577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10.048928958271999</v>
      </c>
      <c r="AA174" s="21">
        <f>EXP(-LN(2)/25)*AA173+(1-EXP(-LN(2)/25))/(LN(2)/25)*Calculateur!V174*Calculateur!X174*VLOOKUP('Données projet'!$B$9,Paramètres!$A$1:$I$89,3,0)*0.475*44/12</f>
        <v>1.7939027708059139</v>
      </c>
      <c r="AB174" s="21">
        <f>EXP(-LN(2)/2)*AB173+(1-EXP(-LN(2)/2))/(LN(2)/2)*V174*Y174*VLOOKUP('Données projet'!$B$9,Paramètres!$A$1:$I$89,3,0)*0.475*44/12</f>
        <v>6.6760322102572436E-18</v>
      </c>
      <c r="AC174" s="22">
        <f t="shared" si="163"/>
        <v>11.842831729077913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235.23085498936467</v>
      </c>
      <c r="T175" s="59">
        <f t="shared" si="142"/>
        <v>344.45763019921577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9.8518755906417379</v>
      </c>
      <c r="AA175" s="21">
        <f>EXP(-LN(2)/25)*AA174+(1-EXP(-LN(2)/25))/(LN(2)/25)*Calculateur!V175*Calculateur!X175*VLOOKUP('Données projet'!$B$9,Paramètres!$A$1:$I$89,3,0)*0.475*44/12</f>
        <v>1.7448484052009794</v>
      </c>
      <c r="AB175" s="21">
        <f>EXP(-LN(2)/2)*AB174+(1-EXP(-LN(2)/2))/(LN(2)/2)*V175*Y175*VLOOKUP('Données projet'!$B$9,Paramètres!$A$1:$I$89,3,0)*0.475*44/12</f>
        <v>4.720667647292712E-18</v>
      </c>
      <c r="AC175" s="22">
        <f t="shared" si="163"/>
        <v>11.596723995842718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235.23085498936467</v>
      </c>
      <c r="T176" s="59">
        <f t="shared" si="142"/>
        <v>344.45763019921577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9.6586863193600188</v>
      </c>
      <c r="AA176" s="21">
        <f>EXP(-LN(2)/25)*AA175+(1-EXP(-LN(2)/25))/(LN(2)/25)*Calculateur!V176*Calculateur!X176*VLOOKUP('Données projet'!$B$9,Paramètres!$A$1:$I$89,3,0)*0.475*44/12</f>
        <v>1.6971354338031688</v>
      </c>
      <c r="AB176" s="21">
        <f>EXP(-LN(2)/2)*AB175+(1-EXP(-LN(2)/2))/(LN(2)/2)*V176*Y176*VLOOKUP('Données projet'!$B$9,Paramètres!$A$1:$I$89,3,0)*0.475*44/12</f>
        <v>3.3380161051286218E-18</v>
      </c>
      <c r="AC176" s="22">
        <f t="shared" si="163"/>
        <v>11.355821753163188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235.23085498936467</v>
      </c>
      <c r="T177" s="59">
        <f t="shared" si="142"/>
        <v>344.45763019921577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9.4692853718543137</v>
      </c>
      <c r="AA177" s="21">
        <f>EXP(-LN(2)/25)*AA176+(1-EXP(-LN(2)/25))/(LN(2)/25)*Calculateur!V177*Calculateur!X177*VLOOKUP('Données projet'!$B$9,Paramètres!$A$1:$I$89,3,0)*0.475*44/12</f>
        <v>1.6507271761173474</v>
      </c>
      <c r="AB177" s="21">
        <f>EXP(-LN(2)/2)*AB176+(1-EXP(-LN(2)/2))/(LN(2)/2)*V177*Y177*VLOOKUP('Données projet'!$B$9,Paramètres!$A$1:$I$89,3,0)*0.475*44/12</f>
        <v>2.360333823646356E-18</v>
      </c>
      <c r="AC177" s="22">
        <f t="shared" si="163"/>
        <v>11.120012547971662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235.23085498936467</v>
      </c>
      <c r="T178" s="59">
        <f t="shared" si="142"/>
        <v>344.45763019921577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9.2835984614060258</v>
      </c>
      <c r="AA178" s="21">
        <f>EXP(-LN(2)/25)*AA177+(1-EXP(-LN(2)/25))/(LN(2)/25)*Calculateur!V178*Calculateur!X178*VLOOKUP('Données projet'!$B$9,Paramètres!$A$1:$I$89,3,0)*0.475*44/12</f>
        <v>1.6055879546784491</v>
      </c>
      <c r="AB178" s="21">
        <f>EXP(-LN(2)/2)*AB177+(1-EXP(-LN(2)/2))/(LN(2)/2)*V178*Y178*VLOOKUP('Données projet'!$B$9,Paramètres!$A$1:$I$89,3,0)*0.475*44/12</f>
        <v>1.6690080525643109E-18</v>
      </c>
      <c r="AC178" s="22">
        <f t="shared" si="163"/>
        <v>10.889186416084474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235.23085498936467</v>
      </c>
      <c r="T179" s="59">
        <f t="shared" si="142"/>
        <v>344.45763019921577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9.1015527580137956</v>
      </c>
      <c r="AA179" s="21">
        <f>EXP(-LN(2)/25)*AA178+(1-EXP(-LN(2)/25))/(LN(2)/25)*Calculateur!V179*Calculateur!X179*VLOOKUP('Données projet'!$B$9,Paramètres!$A$1:$I$89,3,0)*0.475*44/12</f>
        <v>1.561683067623566</v>
      </c>
      <c r="AB179" s="21">
        <f>EXP(-LN(2)/2)*AB178+(1-EXP(-LN(2)/2))/(LN(2)/2)*V179*Y179*VLOOKUP('Données projet'!$B$9,Paramètres!$A$1:$I$89,3,0)*0.475*44/12</f>
        <v>1.180166911823178E-18</v>
      </c>
      <c r="AC179" s="22">
        <f t="shared" si="163"/>
        <v>10.663235825637361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235.23085498936467</v>
      </c>
      <c r="T180" s="59">
        <f t="shared" si="142"/>
        <v>344.45763019921577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8.9230768598281731</v>
      </c>
      <c r="AA180" s="21">
        <f>EXP(-LN(2)/25)*AA179+(1-EXP(-LN(2)/25))/(LN(2)/25)*Calculateur!V180*Calculateur!X180*VLOOKUP('Données projet'!$B$9,Paramètres!$A$1:$I$89,3,0)*0.475*44/12</f>
        <v>1.5189787620140562</v>
      </c>
      <c r="AB180" s="21">
        <f>EXP(-LN(2)/2)*AB179+(1-EXP(-LN(2)/2))/(LN(2)/2)*V180*Y180*VLOOKUP('Données projet'!$B$9,Paramètres!$A$1:$I$89,3,0)*0.475*44/12</f>
        <v>8.3450402628215546E-19</v>
      </c>
      <c r="AC180" s="22">
        <f t="shared" si="163"/>
        <v>10.442055621842229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235.23085498936467</v>
      </c>
      <c r="T181" s="59">
        <f t="shared" si="142"/>
        <v>344.45763019921577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8.7481007651464218</v>
      </c>
      <c r="AA181" s="21">
        <f>EXP(-LN(2)/25)*AA180+(1-EXP(-LN(2)/25))/(LN(2)/25)*Calculateur!V181*Calculateur!X181*VLOOKUP('Données projet'!$B$9,Paramètres!$A$1:$I$89,3,0)*0.475*44/12</f>
        <v>1.4774422078871605</v>
      </c>
      <c r="AB181" s="21">
        <f>EXP(-LN(2)/2)*AB180+(1-EXP(-LN(2)/2))/(LN(2)/2)*V181*Y181*VLOOKUP('Données projet'!$B$9,Paramètres!$A$1:$I$89,3,0)*0.475*44/12</f>
        <v>5.90083455911589E-19</v>
      </c>
      <c r="AC181" s="22">
        <f t="shared" si="163"/>
        <v>10.225542973033582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235.23085498936467</v>
      </c>
      <c r="T182" s="59">
        <f t="shared" si="142"/>
        <v>344.45763019921577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8.5765558449564985</v>
      </c>
      <c r="AA182" s="21">
        <f>EXP(-LN(2)/25)*AA181+(1-EXP(-LN(2)/25))/(LN(2)/25)*Calculateur!V182*Calculateur!X182*VLOOKUP('Données projet'!$B$9,Paramètres!$A$1:$I$89,3,0)*0.475*44/12</f>
        <v>1.4370414730171772</v>
      </c>
      <c r="AB182" s="21">
        <f>EXP(-LN(2)/2)*AB181+(1-EXP(-LN(2)/2))/(LN(2)/2)*V182*Y182*VLOOKUP('Données projet'!$B$9,Paramètres!$A$1:$I$89,3,0)*0.475*44/12</f>
        <v>4.1725201314107773E-19</v>
      </c>
      <c r="AC182" s="22">
        <f t="shared" si="163"/>
        <v>10.013597317973677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235.23085498936467</v>
      </c>
      <c r="T183" s="59">
        <f t="shared" si="142"/>
        <v>344.45763019921577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8.40837481601943</v>
      </c>
      <c r="AA183" s="21">
        <f>EXP(-LN(2)/25)*AA182+(1-EXP(-LN(2)/25))/(LN(2)/25)*Calculateur!V183*Calculateur!X183*VLOOKUP('Données projet'!$B$9,Paramètres!$A$1:$I$89,3,0)*0.475*44/12</f>
        <v>1.3977454983667958</v>
      </c>
      <c r="AB183" s="21">
        <f>EXP(-LN(2)/2)*AB182+(1-EXP(-LN(2)/2))/(LN(2)/2)*V183*Y183*VLOOKUP('Données projet'!$B$9,Paramètres!$A$1:$I$89,3,0)*0.475*44/12</f>
        <v>2.950417279557945E-19</v>
      </c>
      <c r="AC183" s="22">
        <f t="shared" si="163"/>
        <v>9.8061203143862254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235.23085498936467</v>
      </c>
      <c r="T184" s="59">
        <f t="shared" si="142"/>
        <v>344.45763019921577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8.2434917144795197</v>
      </c>
      <c r="AA184" s="21">
        <f>EXP(-LN(2)/25)*AA183+(1-EXP(-LN(2)/25))/(LN(2)/25)*Calculateur!V184*Calculateur!X184*VLOOKUP('Données projet'!$B$9,Paramètres!$A$1:$I$89,3,0)*0.475*44/12</f>
        <v>1.3595240742097146</v>
      </c>
      <c r="AB184" s="21">
        <f>EXP(-LN(2)/2)*AB183+(1-EXP(-LN(2)/2))/(LN(2)/2)*V184*Y184*VLOOKUP('Données projet'!$B$9,Paramètres!$A$1:$I$89,3,0)*0.475*44/12</f>
        <v>2.0862600657053886E-19</v>
      </c>
      <c r="AC184" s="22">
        <f t="shared" si="163"/>
        <v>9.603015788689234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235.23085498936467</v>
      </c>
      <c r="T185" s="59">
        <f t="shared" si="142"/>
        <v>344.45763019921577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8.0818418699920453</v>
      </c>
      <c r="AA185" s="21">
        <f>EXP(-LN(2)/25)*AA184+(1-EXP(-LN(2)/25))/(LN(2)/25)*Calculateur!V185*Calculateur!X185*VLOOKUP('Données projet'!$B$9,Paramètres!$A$1:$I$89,3,0)*0.475*44/12</f>
        <v>1.322347816906186</v>
      </c>
      <c r="AB185" s="21">
        <f>EXP(-LN(2)/2)*AB184+(1-EXP(-LN(2)/2))/(LN(2)/2)*V185*Y185*VLOOKUP('Données projet'!$B$9,Paramètres!$A$1:$I$89,3,0)*0.475*44/12</f>
        <v>1.4752086397789725E-19</v>
      </c>
      <c r="AC185" s="22">
        <f t="shared" si="163"/>
        <v>9.4041896868982313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235.23085498936467</v>
      </c>
      <c r="T186" s="59">
        <f t="shared" si="142"/>
        <v>344.45763019921577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7.9233618803583008</v>
      </c>
      <c r="AA186" s="21">
        <f>EXP(-LN(2)/25)*AA185+(1-EXP(-LN(2)/25))/(LN(2)/25)*Calculateur!V186*Calculateur!X186*VLOOKUP('Données projet'!$B$9,Paramètres!$A$1:$I$89,3,0)*0.475*44/12</f>
        <v>1.2861881463136369</v>
      </c>
      <c r="AB186" s="21">
        <f>EXP(-LN(2)/2)*AB185+(1-EXP(-LN(2)/2))/(LN(2)/2)*V186*Y186*VLOOKUP('Données projet'!$B$9,Paramètres!$A$1:$I$89,3,0)*0.475*44/12</f>
        <v>1.0431300328526943E-19</v>
      </c>
      <c r="AC186" s="22">
        <f t="shared" si="163"/>
        <v>9.2095500266719377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235.23085498936467</v>
      </c>
      <c r="T187" s="59">
        <f t="shared" si="142"/>
        <v>344.45763019921577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7.7679895866580244</v>
      </c>
      <c r="AA187" s="21">
        <f>EXP(-LN(2)/25)*AA186+(1-EXP(-LN(2)/25))/(LN(2)/25)*Calculateur!V187*Calculateur!X187*VLOOKUP('Données projet'!$B$9,Paramètres!$A$1:$I$89,3,0)*0.475*44/12</f>
        <v>1.2510172638149955</v>
      </c>
      <c r="AB187" s="21">
        <f>EXP(-LN(2)/2)*AB186+(1-EXP(-LN(2)/2))/(LN(2)/2)*V187*Y187*VLOOKUP('Données projet'!$B$9,Paramètres!$A$1:$I$89,3,0)*0.475*44/12</f>
        <v>7.3760431988948624E-20</v>
      </c>
      <c r="AC187" s="22">
        <f t="shared" si="163"/>
        <v>9.0190068504730192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235.23085498936467</v>
      </c>
      <c r="T188" s="59">
        <f t="shared" si="142"/>
        <v>344.45763019921577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7.6156640488694691</v>
      </c>
      <c r="AA188" s="21">
        <f>EXP(-LN(2)/25)*AA187+(1-EXP(-LN(2)/25))/(LN(2)/25)*Calculateur!V188*Calculateur!X188*VLOOKUP('Données projet'!$B$9,Paramètres!$A$1:$I$89,3,0)*0.475*44/12</f>
        <v>1.2168081309478358</v>
      </c>
      <c r="AB188" s="21">
        <f>EXP(-LN(2)/2)*AB187+(1-EXP(-LN(2)/2))/(LN(2)/2)*V188*Y188*VLOOKUP('Données projet'!$B$9,Paramètres!$A$1:$I$89,3,0)*0.475*44/12</f>
        <v>5.2156501642634716E-20</v>
      </c>
      <c r="AC188" s="22">
        <f t="shared" si="163"/>
        <v>8.8324721798173051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235.23085498936467</v>
      </c>
      <c r="T189" s="59">
        <f t="shared" si="142"/>
        <v>344.45763019921577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7.4663255219675433</v>
      </c>
      <c r="AA189" s="21">
        <f>EXP(-LN(2)/25)*AA188+(1-EXP(-LN(2)/25))/(LN(2)/25)*Calculateur!V189*Calculateur!X189*VLOOKUP('Données projet'!$B$9,Paramètres!$A$1:$I$89,3,0)*0.475*44/12</f>
        <v>1.1835344486179087</v>
      </c>
      <c r="AB189" s="21">
        <f>EXP(-LN(2)/2)*AB188+(1-EXP(-LN(2)/2))/(LN(2)/2)*V189*Y189*VLOOKUP('Données projet'!$B$9,Paramètres!$A$1:$I$89,3,0)*0.475*44/12</f>
        <v>3.6880215994474312E-20</v>
      </c>
      <c r="AC189" s="22">
        <f t="shared" si="163"/>
        <v>8.6498599705854513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235.23085498936467</v>
      </c>
      <c r="T190" s="59">
        <f t="shared" si="142"/>
        <v>344.45763019921577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7.3199154324906575</v>
      </c>
      <c r="AA190" s="21">
        <f>EXP(-LN(2)/25)*AA189+(1-EXP(-LN(2)/25))/(LN(2)/25)*Calculateur!V190*Calculateur!X190*VLOOKUP('Données projet'!$B$9,Paramètres!$A$1:$I$89,3,0)*0.475*44/12</f>
        <v>1.1511706368810803</v>
      </c>
      <c r="AB190" s="21">
        <f>EXP(-LN(2)/2)*AB189+(1-EXP(-LN(2)/2))/(LN(2)/2)*V190*Y190*VLOOKUP('Données projet'!$B$9,Paramètres!$A$1:$I$89,3,0)*0.475*44/12</f>
        <v>2.6078250821317358E-20</v>
      </c>
      <c r="AC190" s="22">
        <f t="shared" si="163"/>
        <v>8.4710860693717382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235.23085498936467</v>
      </c>
      <c r="T191" s="59">
        <f t="shared" si="142"/>
        <v>344.45763019921577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7.1763763555670765</v>
      </c>
      <c r="AA191" s="21">
        <f>EXP(-LN(2)/25)*AA190+(1-EXP(-LN(2)/25))/(LN(2)/25)*Calculateur!V191*Calculateur!X191*VLOOKUP('Données projet'!$B$9,Paramètres!$A$1:$I$89,3,0)*0.475*44/12</f>
        <v>1.1196918152781346</v>
      </c>
      <c r="AB191" s="21">
        <f>EXP(-LN(2)/2)*AB190+(1-EXP(-LN(2)/2))/(LN(2)/2)*V191*Y191*VLOOKUP('Données projet'!$B$9,Paramètres!$A$1:$I$89,3,0)*0.475*44/12</f>
        <v>1.8440107997237156E-20</v>
      </c>
      <c r="AC191" s="22">
        <f t="shared" si="163"/>
        <v>8.2960681708452118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235.23085498936467</v>
      </c>
      <c r="T192" s="59">
        <f t="shared" si="142"/>
        <v>344.45763019921577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7.0356519923917746</v>
      </c>
      <c r="AA192" s="21">
        <f>EXP(-LN(2)/25)*AA191+(1-EXP(-LN(2)/25))/(LN(2)/25)*Calculateur!V192*Calculateur!X192*VLOOKUP('Données projet'!$B$9,Paramètres!$A$1:$I$89,3,0)*0.475*44/12</f>
        <v>1.0890737837073206</v>
      </c>
      <c r="AB192" s="21">
        <f>EXP(-LN(2)/2)*AB191+(1-EXP(-LN(2)/2))/(LN(2)/2)*V192*Y192*VLOOKUP('Données projet'!$B$9,Paramètres!$A$1:$I$89,3,0)*0.475*44/12</f>
        <v>1.3039125410658679E-20</v>
      </c>
      <c r="AC192" s="22">
        <f t="shared" si="163"/>
        <v>8.1247257760990959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235.23085498936467</v>
      </c>
      <c r="T193" s="59">
        <f t="shared" si="142"/>
        <v>344.45763019921577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6.8976871481449544</v>
      </c>
      <c r="AA193" s="21">
        <f>EXP(-LN(2)/25)*AA192+(1-EXP(-LN(2)/25))/(LN(2)/25)*Calculateur!V193*Calculateur!X193*VLOOKUP('Données projet'!$B$9,Paramètres!$A$1:$I$89,3,0)*0.475*44/12</f>
        <v>1.0592930038199426</v>
      </c>
      <c r="AB193" s="21">
        <f>EXP(-LN(2)/2)*AB192+(1-EXP(-LN(2)/2))/(LN(2)/2)*V193*Y193*VLOOKUP('Données projet'!$B$9,Paramètres!$A$1:$I$89,3,0)*0.475*44/12</f>
        <v>9.220053998618578E-21</v>
      </c>
      <c r="AC193" s="22">
        <f t="shared" si="163"/>
        <v>7.9569801519648973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235.23085498936467</v>
      </c>
      <c r="T194" s="59">
        <f t="shared" si="142"/>
        <v>344.45763019921577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6.7624277103435686</v>
      </c>
      <c r="AA194" s="21">
        <f>EXP(-LN(2)/25)*AA193+(1-EXP(-LN(2)/25))/(LN(2)/25)*Calculateur!V194*Calculateur!X194*VLOOKUP('Données projet'!$B$9,Paramètres!$A$1:$I$89,3,0)*0.475*44/12</f>
        <v>1.0303265809246882</v>
      </c>
      <c r="AB194" s="21">
        <f>EXP(-LN(2)/2)*AB193+(1-EXP(-LN(2)/2))/(LN(2)/2)*V194*Y194*VLOOKUP('Données projet'!$B$9,Paramètres!$A$1:$I$89,3,0)*0.475*44/12</f>
        <v>6.5195627053293395E-21</v>
      </c>
      <c r="AC194" s="22">
        <f t="shared" si="163"/>
        <v>7.792754291268257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235.23085498936467</v>
      </c>
      <c r="T195" s="59">
        <f t="shared" si="142"/>
        <v>344.45763019921577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6.6298206276173568</v>
      </c>
      <c r="AA195" s="21">
        <f>EXP(-LN(2)/25)*AA194+(1-EXP(-LN(2)/25))/(LN(2)/25)*Calculateur!V195*Calculateur!X195*VLOOKUP('Données projet'!$B$9,Paramètres!$A$1:$I$89,3,0)*0.475*44/12</f>
        <v>1.0021522463867825</v>
      </c>
      <c r="AB195" s="21">
        <f>EXP(-LN(2)/2)*AB194+(1-EXP(-LN(2)/2))/(LN(2)/2)*V195*Y195*VLOOKUP('Données projet'!$B$9,Paramètres!$A$1:$I$89,3,0)*0.475*44/12</f>
        <v>4.610026999309289E-21</v>
      </c>
      <c r="AC195" s="22">
        <f t="shared" si="163"/>
        <v>7.6319728740041395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235.23085498936467</v>
      </c>
      <c r="T196" s="59">
        <f t="shared" si="142"/>
        <v>344.45763019921577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6.4998138889010724</v>
      </c>
      <c r="AA196" s="21">
        <f>EXP(-LN(2)/25)*AA195+(1-EXP(-LN(2)/25))/(LN(2)/25)*Calculateur!V196*Calculateur!X196*VLOOKUP('Données projet'!$B$9,Paramètres!$A$1:$I$89,3,0)*0.475*44/12</f>
        <v>0.97474834050843973</v>
      </c>
      <c r="AB196" s="21">
        <f>EXP(-LN(2)/2)*AB195+(1-EXP(-LN(2)/2))/(LN(2)/2)*V196*Y196*VLOOKUP('Données projet'!$B$9,Paramètres!$A$1:$I$89,3,0)*0.475*44/12</f>
        <v>3.2597813526646697E-21</v>
      </c>
      <c r="AC196" s="22">
        <f t="shared" si="163"/>
        <v>7.4745622294095124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235.23085498936467</v>
      </c>
      <c r="T197" s="59">
        <f t="shared" ref="T197:T203" si="204">$T$3</f>
        <v>344.45763019921577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6.3723565030347329</v>
      </c>
      <c r="AA197" s="21">
        <f>EXP(-LN(2)/25)*AA196+(1-EXP(-LN(2)/25))/(LN(2)/25)*Calculateur!V197*Calculateur!X197*VLOOKUP('Données projet'!$B$9,Paramètres!$A$1:$I$89,3,0)*0.475*44/12</f>
        <v>0.94809379587744902</v>
      </c>
      <c r="AB197" s="21">
        <f>EXP(-LN(2)/2)*AB196+(1-EXP(-LN(2)/2))/(LN(2)/2)*V197*Y197*VLOOKUP('Données projet'!$B$9,Paramètres!$A$1:$I$89,3,0)*0.475*44/12</f>
        <v>2.3050134996546445E-21</v>
      </c>
      <c r="AC197" s="22">
        <f t="shared" si="163"/>
        <v>7.3204502989121822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235.23085498936467</v>
      </c>
      <c r="T198" s="59">
        <f t="shared" si="204"/>
        <v>344.45763019921577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6.2473984787639036</v>
      </c>
      <c r="AA198" s="21">
        <f>EXP(-LN(2)/25)*AA197+(1-EXP(-LN(2)/25))/(LN(2)/25)*Calculateur!V198*Calculateur!X198*VLOOKUP('Données projet'!$B$9,Paramètres!$A$1:$I$89,3,0)*0.475*44/12</f>
        <v>0.92216812117109437</v>
      </c>
      <c r="AB198" s="21">
        <f>EXP(-LN(2)/2)*AB197+(1-EXP(-LN(2)/2))/(LN(2)/2)*V198*Y198*VLOOKUP('Données projet'!$B$9,Paramètres!$A$1:$I$89,3,0)*0.475*44/12</f>
        <v>1.6298906763323349E-21</v>
      </c>
      <c r="AC198" s="22">
        <f t="shared" si="163"/>
        <v>7.1695665999349982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235.23085498936467</v>
      </c>
      <c r="T199" s="59">
        <f t="shared" si="204"/>
        <v>344.45763019921577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6.1248908051321562</v>
      </c>
      <c r="AA199" s="21">
        <f>EXP(-LN(2)/25)*AA198+(1-EXP(-LN(2)/25))/(LN(2)/25)*Calculateur!V199*Calculateur!X199*VLOOKUP('Données projet'!$B$9,Paramètres!$A$1:$I$89,3,0)*0.475*44/12</f>
        <v>0.89695138540295694</v>
      </c>
      <c r="AB199" s="21">
        <f>EXP(-LN(2)/2)*AB198+(1-EXP(-LN(2)/2))/(LN(2)/2)*V199*Y199*VLOOKUP('Données projet'!$B$9,Paramètres!$A$1:$I$89,3,0)*0.475*44/12</f>
        <v>1.1525067498273223E-21</v>
      </c>
      <c r="AC199" s="22">
        <f t="shared" si="163"/>
        <v>7.0218421905351134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235.23085498936467</v>
      </c>
      <c r="T200" s="59">
        <f t="shared" si="204"/>
        <v>344.45763019921577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6.004785432258025</v>
      </c>
      <c r="AA200" s="21">
        <f>EXP(-LN(2)/25)*AA199+(1-EXP(-LN(2)/25))/(LN(2)/25)*Calculateur!V200*Calculateur!X200*VLOOKUP('Données projet'!$B$9,Paramètres!$A$1:$I$89,3,0)*0.475*44/12</f>
        <v>0.8724242026004897</v>
      </c>
      <c r="AB200" s="21">
        <f>EXP(-LN(2)/2)*AB199+(1-EXP(-LN(2)/2))/(LN(2)/2)*V200*Y200*VLOOKUP('Données projet'!$B$9,Paramètres!$A$1:$I$89,3,0)*0.475*44/12</f>
        <v>8.1494533816616744E-22</v>
      </c>
      <c r="AC200" s="22">
        <f t="shared" si="163"/>
        <v>6.8772096348585148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235.23085498936467</v>
      </c>
      <c r="T201" s="59">
        <f t="shared" si="204"/>
        <v>344.45763019921577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5.8870352524889116</v>
      </c>
      <c r="AA201" s="21">
        <f>EXP(-LN(2)/25)*AA200+(1-EXP(-LN(2)/25))/(LN(2)/25)*Calculateur!V201*Calculateur!X201*VLOOKUP('Données projet'!$B$9,Paramètres!$A$1:$I$89,3,0)*0.475*44/12</f>
        <v>0.84856771690158439</v>
      </c>
      <c r="AB201" s="21">
        <f>EXP(-LN(2)/2)*AB200+(1-EXP(-LN(2)/2))/(LN(2)/2)*V201*Y201*VLOOKUP('Données projet'!$B$9,Paramètres!$A$1:$I$89,3,0)*0.475*44/12</f>
        <v>5.7625337491366113E-22</v>
      </c>
      <c r="AC201" s="22">
        <f t="shared" si="163"/>
        <v>6.735602969390496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235.23085498936467</v>
      </c>
      <c r="T202" s="59">
        <f t="shared" si="204"/>
        <v>344.45763019921577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5.7715940819245519</v>
      </c>
      <c r="AA202" s="21">
        <f>EXP(-LN(2)/25)*AA201+(1-EXP(-LN(2)/25))/(LN(2)/25)*Calculateur!V202*Calculateur!X202*VLOOKUP('Données projet'!$B$9,Paramètres!$A$1:$I$89,3,0)*0.475*44/12</f>
        <v>0.82536358805867371</v>
      </c>
      <c r="AB202" s="21">
        <f>EXP(-LN(2)/2)*AB201+(1-EXP(-LN(2)/2))/(LN(2)/2)*V202*Y202*VLOOKUP('Données projet'!$B$9,Paramètres!$A$1:$I$89,3,0)*0.475*44/12</f>
        <v>4.0747266908308372E-22</v>
      </c>
      <c r="AC202" s="22">
        <f t="shared" si="163"/>
        <v>6.596957669983226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235.23085498936467</v>
      </c>
      <c r="T203" s="59">
        <f t="shared" si="204"/>
        <v>344.45763019921577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5.6584166423027984</v>
      </c>
      <c r="AA203" s="21">
        <f>EXP(-LN(2)/25)*AA202+(1-EXP(-LN(2)/25))/(LN(2)/25)*Calculateur!V203*Calculateur!X203*VLOOKUP('Données projet'!$B$9,Paramètres!$A$1:$I$89,3,0)*0.475*44/12</f>
        <v>0.80279397733922453</v>
      </c>
      <c r="AB203" s="21">
        <f>EXP(-LN(2)/2)*AB202+(1-EXP(-LN(2)/2))/(LN(2)/2)*V203*Y203*VLOOKUP('Données projet'!$B$9,Paramètres!$A$1:$I$89,3,0)*0.475*44/12</f>
        <v>2.8812668745683056E-22</v>
      </c>
      <c r="AC203" s="22">
        <f t="shared" si="163"/>
        <v>6.4612106196420225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5" style="4" bestFit="1" customWidth="1"/>
    <col min="7" max="7" width="11.5" style="4" bestFit="1" customWidth="1"/>
    <col min="8" max="8" width="39" style="4" bestFit="1" customWidth="1"/>
    <col min="9" max="9" width="16.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23" sqref="M23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22.616</v>
      </c>
      <c r="C6" s="147">
        <f ca="1">IF(OR('Données projet'!B9="",'Données projet'!C9="",'Données projet'!C9=0%),0,Calculateur!S3)</f>
        <v>235.23085498936467</v>
      </c>
      <c r="D6" s="147">
        <f>IF(OR('Données projet'!B9="",'Données projet'!C9="",'Données projet'!C9=0%),0,Calculateur!T3)</f>
        <v>344.45763019921577</v>
      </c>
      <c r="E6" s="147">
        <f ca="1">MIN(C6,D6)</f>
        <v>235.23085498936467</v>
      </c>
      <c r="F6" s="147">
        <f ca="1">E6*B6</f>
        <v>5319.9810164394712</v>
      </c>
      <c r="G6" s="147">
        <f ca="1">F6*(100%-'Données projet'!$C$24)*(100%-'Données projet'!$C$25)*(100%-'Données projet'!$C$26)*(100%-'Données projet'!$C$27)</f>
        <v>3255.8283820609568</v>
      </c>
      <c r="H6" s="148">
        <f>IF(OR('Données projet'!B9="",'Données projet'!C9="",'Données projet'!C9=0%),0,AVERAGE(Calculateur!$AC$3:$AC$33)*B6)</f>
        <v>324.30158643747768</v>
      </c>
      <c r="I6" s="149">
        <f>H6*(100%-'Données projet'!$C$24)*(100%-'Données projet'!$C$25)*(100%-'Données projet'!$C$26)*(100%-'Données projet'!$C$27)</f>
        <v>198.47257089973633</v>
      </c>
      <c r="J6" s="150">
        <f>IF(OR('Données projet'!B9="",'Données projet'!C9="",'Données projet'!C9=0%),0,SUM(Calculateur!$V$3:$V$33)*VLOOKUP('Données projet'!$B$9,Paramètres!$A$1:$I$89,9,0)*B6)</f>
        <v>2071.0353224</v>
      </c>
      <c r="K6" s="151">
        <f>J6*(100%-'Données projet'!$C$24)*(100%-'Données projet'!$C$25)*(100%-'Données projet'!$C$26)*(100%-'Données projet'!$C$27)</f>
        <v>1267.4736173088002</v>
      </c>
      <c r="L6" s="152">
        <f ca="1">G6+I6+K6</f>
        <v>4721.7745702694929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5319.9810164394712</v>
      </c>
      <c r="G16" s="166">
        <f t="shared" ca="1" si="3"/>
        <v>3255.8283820609568</v>
      </c>
      <c r="H16" s="167">
        <f t="shared" si="3"/>
        <v>324.30158643747768</v>
      </c>
      <c r="I16" s="167">
        <f t="shared" si="3"/>
        <v>198.47257089973633</v>
      </c>
      <c r="J16" s="168">
        <f t="shared" si="3"/>
        <v>2071.0353224</v>
      </c>
      <c r="K16" s="168">
        <f t="shared" si="3"/>
        <v>1267.4736173088002</v>
      </c>
      <c r="L16" s="169">
        <f t="shared" ca="1" si="3"/>
        <v>4721.7745702694929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6" zoomScaleNormal="80" workbookViewId="0">
      <selection activeCell="D34" sqref="D34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22.616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2023-11-23T18:22:46Z</dcterms:modified>
</cp:coreProperties>
</file>