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FONTRIEU (81) - GF de la Barbazanié\Dossier LBC à déposer\"/>
    </mc:Choice>
  </mc:AlternateContent>
  <xr:revisionPtr revIDLastSave="0" documentId="13_ncr:1_{5270021B-103E-4470-8463-9910AE3D8EB0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B201" i="2"/>
  <c r="ED200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38" i="2" l="1" a="1"/>
  <c r="CS38" i="2" s="1"/>
  <c r="CS105" i="2" a="1"/>
  <c r="CS105" i="2" s="1"/>
  <c r="CS56" i="2" a="1"/>
  <c r="CS56" i="2" s="1"/>
  <c r="CS161" i="2" a="1"/>
  <c r="CS161" i="2" s="1"/>
  <c r="CS120" i="2" a="1"/>
  <c r="CS120" i="2" s="1"/>
  <c r="CS114" i="2" a="1"/>
  <c r="CS114" i="2" s="1"/>
  <c r="CS72" i="2" a="1"/>
  <c r="CS72" i="2" s="1"/>
  <c r="CS134" i="2" a="1"/>
  <c r="CS134" i="2" s="1"/>
  <c r="CS77" i="2" a="1"/>
  <c r="CS77" i="2" s="1"/>
  <c r="CS129" i="2" a="1"/>
  <c r="CS129" i="2" s="1"/>
  <c r="CS52" i="2" a="1"/>
  <c r="CS52" i="2" s="1"/>
  <c r="CS185" i="2" a="1"/>
  <c r="CS185" i="2" s="1"/>
  <c r="CS137" i="2" a="1"/>
  <c r="CS137" i="2" s="1"/>
  <c r="CS116" i="2" a="1"/>
  <c r="CS116" i="2" s="1"/>
  <c r="CS66" i="2" a="1"/>
  <c r="CS66" i="2" s="1"/>
  <c r="AH151" i="2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36" i="2" l="1"/>
  <c r="CD101" i="2"/>
  <c r="CD60" i="2"/>
  <c r="CD158" i="2"/>
  <c r="CD14" i="2"/>
  <c r="CD93" i="2"/>
  <c r="CD190" i="2"/>
  <c r="CD107" i="2"/>
  <c r="CD194" i="2"/>
  <c r="CD109" i="2"/>
  <c r="CD32" i="2"/>
  <c r="CD89" i="2"/>
  <c r="CD178" i="2"/>
  <c r="CD122" i="2"/>
  <c r="CD67" i="2"/>
  <c r="CD153" i="2"/>
  <c r="CD117" i="2"/>
  <c r="CD76" i="2"/>
  <c r="CD80" i="2"/>
  <c r="CD150" i="2"/>
  <c r="CD78" i="2"/>
  <c r="CD57" i="2"/>
  <c r="CD54" i="2"/>
  <c r="CD171" i="2"/>
  <c r="CD144" i="2"/>
  <c r="CD201" i="2"/>
  <c r="CD193" i="2"/>
  <c r="CD69" i="2"/>
  <c r="CD115" i="2"/>
  <c r="CD132" i="2"/>
  <c r="CD84" i="2"/>
  <c r="CD10" i="2"/>
  <c r="CD192" i="2"/>
  <c r="CD7" i="2"/>
  <c r="CD61" i="2"/>
  <c r="CD164" i="2"/>
  <c r="CD3" i="2"/>
  <c r="C9" i="4" s="1"/>
  <c r="E9" i="4" s="1"/>
  <c r="F9" i="4" s="1"/>
  <c r="G9" i="4" s="1"/>
  <c r="L9" i="4" s="1"/>
  <c r="CD82" i="2"/>
  <c r="CD119" i="2"/>
  <c r="CD39" i="2"/>
  <c r="CD170" i="2"/>
  <c r="CD92" i="2"/>
  <c r="CD168" i="2"/>
  <c r="CD96" i="2"/>
  <c r="CD86" i="2"/>
  <c r="CD136" i="2"/>
  <c r="CD195" i="2"/>
  <c r="CD173" i="2"/>
  <c r="CD145" i="2"/>
  <c r="CD105" i="2"/>
  <c r="CD180" i="2"/>
  <c r="CD58" i="2"/>
  <c r="CD98" i="2"/>
  <c r="CD51" i="2"/>
  <c r="CD41" i="2"/>
  <c r="CD88" i="2"/>
  <c r="CD13" i="2"/>
  <c r="CD200" i="2"/>
  <c r="CD18" i="2"/>
  <c r="CD135" i="2"/>
  <c r="CD63" i="2"/>
  <c r="CD50" i="2"/>
  <c r="CD189" i="2"/>
  <c r="CD184" i="2"/>
  <c r="CD24" i="2"/>
  <c r="CD198" i="2"/>
  <c r="CD47" i="2"/>
  <c r="CD149" i="2"/>
  <c r="CD182" i="2"/>
  <c r="CD140" i="2"/>
  <c r="CD160" i="2"/>
  <c r="CD152" i="2"/>
  <c r="CD48" i="2"/>
  <c r="CD123" i="2"/>
  <c r="CD27" i="2"/>
  <c r="CD197" i="2"/>
  <c r="CD28" i="2"/>
  <c r="CD131" i="2"/>
  <c r="CD116" i="2"/>
  <c r="CD176" i="2"/>
  <c r="CD26" i="2"/>
  <c r="CD156" i="2"/>
  <c r="CD65" i="2"/>
  <c r="CD45" i="2"/>
  <c r="CD73" i="2"/>
  <c r="CD175" i="2"/>
  <c r="CD85" i="2"/>
  <c r="CD99" i="2"/>
  <c r="CD4" i="2"/>
  <c r="CD104" i="2"/>
  <c r="CD34" i="2"/>
  <c r="CD165" i="2"/>
  <c r="CD172" i="2"/>
  <c r="CD100" i="2"/>
  <c r="CD77" i="2"/>
  <c r="CD177" i="2"/>
  <c r="CD199" i="2"/>
  <c r="CD59" i="2"/>
  <c r="CD52" i="2"/>
  <c r="CD134" i="2"/>
  <c r="CD22" i="2"/>
  <c r="CD30" i="2"/>
  <c r="CD29" i="2"/>
  <c r="CD120" i="2"/>
  <c r="CD17" i="2"/>
  <c r="CD42" i="2"/>
  <c r="CD79" i="2"/>
  <c r="CD143" i="2"/>
  <c r="CD6" i="2"/>
  <c r="CD62" i="2"/>
  <c r="CD154" i="2"/>
  <c r="CD20" i="2"/>
  <c r="CD55" i="2"/>
  <c r="CD130" i="2"/>
  <c r="CD90" i="2"/>
  <c r="CD21" i="2"/>
  <c r="CD37" i="2"/>
  <c r="CD87" i="2"/>
  <c r="CD102" i="2"/>
  <c r="CD186" i="2"/>
  <c r="CD139" i="2"/>
  <c r="CD11" i="2"/>
  <c r="CD25" i="2"/>
  <c r="CD162" i="2"/>
  <c r="CD8" i="2"/>
  <c r="CD74" i="2"/>
  <c r="CD166" i="2"/>
  <c r="CD94" i="2"/>
  <c r="CD9" i="2"/>
  <c r="CD157" i="2"/>
  <c r="CD108" i="2"/>
  <c r="CD40" i="2"/>
  <c r="CD23" i="2"/>
  <c r="CD121" i="2"/>
  <c r="CD203" i="2"/>
  <c r="CD127" i="2"/>
  <c r="CD181" i="2"/>
  <c r="CD68" i="2"/>
  <c r="CD169" i="2"/>
  <c r="CD138" i="2"/>
  <c r="CD187" i="2"/>
  <c r="CD64" i="2"/>
  <c r="CD196" i="2"/>
  <c r="CD151" i="2"/>
  <c r="CD33" i="2"/>
  <c r="CD129" i="2"/>
  <c r="CD38" i="2"/>
  <c r="CD97" i="2"/>
  <c r="CD125" i="2"/>
  <c r="CD72" i="2"/>
  <c r="CD110" i="2"/>
  <c r="CD155" i="2"/>
  <c r="CD35" i="2"/>
  <c r="CD49" i="2"/>
  <c r="CD46" i="2"/>
  <c r="CD167" i="2"/>
  <c r="CD56" i="2"/>
  <c r="CD147" i="2"/>
  <c r="CD75" i="2"/>
  <c r="CD53" i="2"/>
  <c r="CD161" i="2"/>
  <c r="CD113" i="2"/>
  <c r="CD114" i="2"/>
  <c r="CD185" i="2"/>
  <c r="CD174" i="2"/>
  <c r="CD163" i="2"/>
  <c r="CD5" i="2"/>
  <c r="CD31" i="2"/>
  <c r="CD191" i="2"/>
  <c r="CD118" i="2"/>
  <c r="CD19" i="2"/>
  <c r="CD148" i="2"/>
  <c r="CD81" i="2"/>
  <c r="CD142" i="2"/>
  <c r="CD95" i="2"/>
  <c r="CD106" i="2"/>
  <c r="CD43" i="2"/>
  <c r="CD128" i="2"/>
  <c r="CD71" i="2"/>
  <c r="CD103" i="2"/>
  <c r="CD112" i="2"/>
  <c r="CD159" i="2"/>
  <c r="CD202" i="2"/>
  <c r="CD111" i="2"/>
  <c r="CD16" i="2"/>
  <c r="CD12" i="2"/>
  <c r="CD141" i="2"/>
  <c r="CD44" i="2"/>
  <c r="CD126" i="2"/>
  <c r="CD179" i="2"/>
  <c r="CD91" i="2"/>
  <c r="CD183" i="2"/>
  <c r="CD133" i="2"/>
  <c r="CD83" i="2"/>
  <c r="CD146" i="2"/>
  <c r="CD188" i="2"/>
  <c r="CD124" i="2"/>
  <c r="CD70" i="2"/>
  <c r="CD66" i="2"/>
  <c r="CD137" i="2"/>
  <c r="CD15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<sst xmlns="http://schemas.openxmlformats.org/spreadsheetml/2006/main" count="1175" uniqueCount="324">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</sst>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139.20049206513002</c:v>
                </c:pt>
                <c:pt idx="22">
                  <c:v>156.69748990994773</c:v>
                </c:pt>
                <c:pt idx="23">
                  <c:v>174.14808519452981</c:v>
                </c:pt>
                <c:pt idx="24">
                  <c:v>191.55758507110076</c:v>
                </c:pt>
                <c:pt idx="25">
                  <c:v>208.93025151398982</c:v>
                </c:pt>
                <c:pt idx="26">
                  <c:v>176.042328862972</c:v>
                </c:pt>
                <c:pt idx="27">
                  <c:v>192.31365664017582</c:v>
                </c:pt>
                <c:pt idx="28">
                  <c:v>208.55295085965795</c:v>
                </c:pt>
                <c:pt idx="29">
                  <c:v>224.76305761819125</c:v>
                </c:pt>
                <c:pt idx="30">
                  <c:v>240.94637860003544</c:v>
                </c:pt>
                <c:pt idx="31">
                  <c:v>206.66621044559773</c:v>
                </c:pt>
                <c:pt idx="32">
                  <c:v>221.37253538805248</c:v>
                </c:pt>
                <c:pt idx="33">
                  <c:v>236.05644310479695</c:v>
                </c:pt>
                <c:pt idx="34">
                  <c:v>250.71952474895647</c:v>
                </c:pt>
                <c:pt idx="35">
                  <c:v>265.36317005758787</c:v>
                </c:pt>
                <c:pt idx="36">
                  <c:v>232.29338365744312</c:v>
                </c:pt>
                <c:pt idx="37">
                  <c:v>246.20993843849078</c:v>
                </c:pt>
                <c:pt idx="38">
                  <c:v>260.10863290775893</c:v>
                </c:pt>
                <c:pt idx="39">
                  <c:v>273.99055606211846</c:v>
                </c:pt>
                <c:pt idx="40">
                  <c:v>287.85667749117118</c:v>
                </c:pt>
                <c:pt idx="41">
                  <c:v>256.72945236768504</c:v>
                </c:pt>
                <c:pt idx="42">
                  <c:v>268.73984484198559</c:v>
                </c:pt>
                <c:pt idx="43">
                  <c:v>280.73815459645306</c:v>
                </c:pt>
                <c:pt idx="44">
                  <c:v>292.72497100977279</c:v>
                </c:pt>
                <c:pt idx="45">
                  <c:v>304.70083122716079</c:v>
                </c:pt>
                <c:pt idx="46">
                  <c:v>275.86525948349663</c:v>
                </c:pt>
                <c:pt idx="47">
                  <c:v>286.35837196420749</c:v>
                </c:pt>
                <c:pt idx="48">
                  <c:v>296.84288301434117</c:v>
                </c:pt>
                <c:pt idx="49">
                  <c:v>307.31913943961331</c:v>
                </c:pt>
                <c:pt idx="50">
                  <c:v>317.78746245668032</c:v>
                </c:pt>
                <c:pt idx="51">
                  <c:v>291.60168035874682</c:v>
                </c:pt>
                <c:pt idx="52">
                  <c:v>300.95952130477986</c:v>
                </c:pt>
                <c:pt idx="53">
                  <c:v>310.31088495066086</c:v>
                </c:pt>
                <c:pt idx="54">
                  <c:v>319.65599415471291</c:v>
                </c:pt>
                <c:pt idx="55">
                  <c:v>328.99505767197456</c:v>
                </c:pt>
                <c:pt idx="56">
                  <c:v>303.95265143464235</c:v>
                </c:pt>
                <c:pt idx="57">
                  <c:v>312.5542734716102</c:v>
                </c:pt>
                <c:pt idx="58">
                  <c:v>321.15064534947874</c:v>
                </c:pt>
                <c:pt idx="59">
                  <c:v>329.74192753151567</c:v>
                </c:pt>
                <c:pt idx="60">
                  <c:v>338.3282714304305</c:v>
                </c:pt>
                <c:pt idx="61">
                  <c:v>315.91868734548365</c:v>
                </c:pt>
                <c:pt idx="62">
                  <c:v>323.39233379750692</c:v>
                </c:pt>
                <c:pt idx="63">
                  <c:v>330.86216234726913</c:v>
                </c:pt>
                <c:pt idx="64">
                  <c:v>338.3282714304305</c:v>
                </c:pt>
                <c:pt idx="65">
                  <c:v>345.79075477962857</c:v>
                </c:pt>
                <c:pt idx="66">
                  <c:v>326.00720293449427</c:v>
                </c:pt>
                <c:pt idx="67">
                  <c:v>332.35567865620237</c:v>
                </c:pt>
                <c:pt idx="68">
                  <c:v>338.70148094908876</c:v>
                </c:pt>
                <c:pt idx="69">
                  <c:v>345.04466702323003</c:v>
                </c:pt>
                <c:pt idx="70">
                  <c:v>351.38529181133845</c:v>
                </c:pt>
                <c:pt idx="71">
                  <c:v>334.59567585759885</c:v>
                </c:pt>
                <c:pt idx="72">
                  <c:v>340.19422861744891</c:v>
                </c:pt>
                <c:pt idx="73">
                  <c:v>345.79075477962868</c:v>
                </c:pt>
                <c:pt idx="74">
                  <c:v>351.38529181133845</c:v>
                </c:pt>
                <c:pt idx="75">
                  <c:v>356.97787588797138</c:v>
                </c:pt>
                <c:pt idx="76">
                  <c:v>341.31369475960304</c:v>
                </c:pt>
                <c:pt idx="77">
                  <c:v>346.16378539221341</c:v>
                </c:pt>
                <c:pt idx="78">
                  <c:v>351.0123838279564</c:v>
                </c:pt>
                <c:pt idx="79">
                  <c:v>355.85951361436696</c:v>
                </c:pt>
                <c:pt idx="80">
                  <c:v>360.70519760433905</c:v>
                </c:pt>
                <c:pt idx="81">
                  <c:v>348.02880623392474</c:v>
                </c:pt>
                <c:pt idx="82">
                  <c:v>352.13108175057863</c:v>
                </c:pt>
                <c:pt idx="83">
                  <c:v>356.23230957994457</c:v>
                </c:pt>
                <c:pt idx="84">
                  <c:v>360.3325035031516</c:v>
                </c:pt>
                <c:pt idx="85">
                  <c:v>364.43167696167421</c:v>
                </c:pt>
                <c:pt idx="86">
                  <c:v>353.24970174806896</c:v>
                </c:pt>
                <c:pt idx="87">
                  <c:v>356.97787588797127</c:v>
                </c:pt>
                <c:pt idx="88">
                  <c:v>360.70519760433905</c:v>
                </c:pt>
                <c:pt idx="89">
                  <c:v>364.43167696167421</c:v>
                </c:pt>
                <c:pt idx="90">
                  <c:v>368.15732380156078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2.1741481815660317</c:v>
                </c:pt>
                <c:pt idx="2">
                  <c:v>3.3279919278058419</c:v>
                </c:pt>
                <c:pt idx="3">
                  <c:v>5.0970686122234934</c:v>
                </c:pt>
                <c:pt idx="4">
                  <c:v>7.8108603439262572</c:v>
                </c:pt>
                <c:pt idx="5">
                  <c:v>11.976016001557646</c:v>
                </c:pt>
                <c:pt idx="6">
                  <c:v>18.371970801719861</c:v>
                </c:pt>
                <c:pt idx="7">
                  <c:v>28.198348261169219</c:v>
                </c:pt>
                <c:pt idx="8">
                  <c:v>43.302273190862593</c:v>
                </c:pt>
                <c:pt idx="9">
                  <c:v>66.529046266496863</c:v>
                </c:pt>
                <c:pt idx="10">
                  <c:v>102.26331921155065</c:v>
                </c:pt>
                <c:pt idx="11">
                  <c:v>99.383832042107713</c:v>
                </c:pt>
                <c:pt idx="12">
                  <c:v>127.61811425323567</c:v>
                </c:pt>
                <c:pt idx="13">
                  <c:v>155.70032484556364</c:v>
                </c:pt>
                <c:pt idx="14">
                  <c:v>183.66187873507451</c:v>
                </c:pt>
                <c:pt idx="15">
                  <c:v>211.5237693240953</c:v>
                </c:pt>
                <c:pt idx="16">
                  <c:v>177.273330248728</c:v>
                </c:pt>
                <c:pt idx="17">
                  <c:v>206.80772973999618</c:v>
                </c:pt>
                <c:pt idx="18">
                  <c:v>236.24455995422252</c:v>
                </c:pt>
                <c:pt idx="19">
                  <c:v>265.59769251928259</c:v>
                </c:pt>
                <c:pt idx="20">
                  <c:v>294.87767605242158</c:v>
                </c:pt>
                <c:pt idx="21">
                  <c:v>249.16956379358496</c:v>
                </c:pt>
                <c:pt idx="22">
                  <c:v>274.97481117699641</c:v>
                </c:pt>
                <c:pt idx="23">
                  <c:v>300.72565518272023</c:v>
                </c:pt>
                <c:pt idx="24">
                  <c:v>326.42740643086165</c:v>
                </c:pt>
                <c:pt idx="25">
                  <c:v>352.08447089489545</c:v>
                </c:pt>
                <c:pt idx="26">
                  <c:v>306.3373322127826</c:v>
                </c:pt>
                <c:pt idx="27">
                  <c:v>327.12771904371101</c:v>
                </c:pt>
                <c:pt idx="28">
                  <c:v>347.88893729723378</c:v>
                </c:pt>
                <c:pt idx="29">
                  <c:v>368.62297160187927</c:v>
                </c:pt>
                <c:pt idx="30">
                  <c:v>389.33156517747528</c:v>
                </c:pt>
                <c:pt idx="31">
                  <c:v>349.28757120195638</c:v>
                </c:pt>
                <c:pt idx="32">
                  <c:v>365.13029886543012</c:v>
                </c:pt>
                <c:pt idx="33">
                  <c:v>380.95801656536122</c:v>
                </c:pt>
                <c:pt idx="34">
                  <c:v>396.77143560147573</c:v>
                </c:pt>
                <c:pt idx="35">
                  <c:v>412.57120595911425</c:v>
                </c:pt>
                <c:pt idx="36">
                  <c:v>380.26004138661079</c:v>
                </c:pt>
                <c:pt idx="37">
                  <c:v>392.12187483767138</c:v>
                </c:pt>
                <c:pt idx="38">
                  <c:v>403.97592783450415</c:v>
                </c:pt>
                <c:pt idx="39">
                  <c:v>415.82246089092337</c:v>
                </c:pt>
                <c:pt idx="40">
                  <c:v>427.66171846396492</c:v>
                </c:pt>
                <c:pt idx="41">
                  <c:v>403.74356852619422</c:v>
                </c:pt>
                <c:pt idx="42">
                  <c:v>412.33895235831295</c:v>
                </c:pt>
                <c:pt idx="43">
                  <c:v>420.93047014195105</c:v>
                </c:pt>
                <c:pt idx="44">
                  <c:v>429.51821195249221</c:v>
                </c:pt>
                <c:pt idx="45">
                  <c:v>438.10226396786584</c:v>
                </c:pt>
                <c:pt idx="46">
                  <c:v>419.76967683146569</c:v>
                </c:pt>
                <c:pt idx="47">
                  <c:v>425.80505163704908</c:v>
                </c:pt>
                <c:pt idx="48">
                  <c:v>431.83858635941425</c:v>
                </c:pt>
                <c:pt idx="49">
                  <c:v>437.87031035511887</c:v>
                </c:pt>
                <c:pt idx="50">
                  <c:v>443.90025210533031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230.46511069348844</c:v>
                </c:pt>
                <c:pt idx="37">
                  <c:v>250.04186301596874</c:v>
                </c:pt>
                <c:pt idx="38">
                  <c:v>269.58386372150011</c:v>
                </c:pt>
                <c:pt idx="39">
                  <c:v>289.09398574595843</c:v>
                </c:pt>
                <c:pt idx="40">
                  <c:v>308.5746825039426</c:v>
                </c:pt>
                <c:pt idx="41">
                  <c:v>276.94977849512787</c:v>
                </c:pt>
                <c:pt idx="42">
                  <c:v>296.81614745645362</c:v>
                </c:pt>
                <c:pt idx="43">
                  <c:v>316.65287813060655</c:v>
                </c:pt>
                <c:pt idx="44">
                  <c:v>336.46208765640489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740.9585963345786</c:v>
                </c:pt>
                <c:pt idx="112">
                  <c:v>751.77245897300418</c:v>
                </c:pt>
                <c:pt idx="113">
                  <c:v>762.58316126167256</c:v>
                </c:pt>
                <c:pt idx="114">
                  <c:v>773.39075429462173</c:v>
                </c:pt>
                <c:pt idx="115">
                  <c:v>784.19528762222524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3" sqref="I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0.22</v>
      </c>
      <c r="D9" s="36">
        <f t="shared" ref="D9:D18" si="0">C9*$C$5</f>
        <v>1.7050000000000001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0.22</v>
      </c>
      <c r="D10" s="36">
        <f t="shared" si="0"/>
        <v>1.7050000000000001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0.24</v>
      </c>
      <c r="D11" s="36">
        <f t="shared" si="0"/>
        <v>1.8599999999999999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0.18</v>
      </c>
      <c r="D12" s="36">
        <f t="shared" si="0"/>
        <v>1.395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28</v>
      </c>
      <c r="C13" s="35">
        <v>7.0000000000000007E-2</v>
      </c>
      <c r="D13" s="36">
        <f t="shared" si="0"/>
        <v>0.54250000000000009</v>
      </c>
      <c r="E13" s="37">
        <v>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25</v>
      </c>
      <c r="C14" s="35">
        <v>7.0000000000000007E-2</v>
      </c>
      <c r="D14" s="36">
        <f t="shared" si="0"/>
        <v>0.54250000000000009</v>
      </c>
      <c r="E14" s="37">
        <v>115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0.7</v>
      </c>
      <c r="F39" s="54"/>
      <c r="G39" s="54">
        <v>0.3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>
        <v>0.4</v>
      </c>
      <c r="F62" s="54">
        <v>0.45</v>
      </c>
      <c r="G62" s="54">
        <v>0.15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>
        <v>0.7</v>
      </c>
      <c r="F63" s="54">
        <v>0.15</v>
      </c>
      <c r="G63" s="54">
        <v>0.15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79</v>
      </c>
      <c r="C88" s="63">
        <v>1</v>
      </c>
      <c r="D88" s="63">
        <v>17</v>
      </c>
      <c r="E88" s="54"/>
      <c r="F88" s="54"/>
      <c r="G88" s="54"/>
      <c r="H88" s="93">
        <v>1</v>
      </c>
      <c r="I88" s="56">
        <f>IFERROR(B88/A88,"")</f>
        <v>3.95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108</v>
      </c>
      <c r="C89" s="63">
        <v>2</v>
      </c>
      <c r="D89" s="63">
        <v>26</v>
      </c>
      <c r="E89" s="54"/>
      <c r="F89" s="54"/>
      <c r="G89" s="54"/>
      <c r="H89" s="93">
        <v>1</v>
      </c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125</v>
      </c>
      <c r="C90" s="63">
        <v>3</v>
      </c>
      <c r="D90" s="63">
        <v>26</v>
      </c>
      <c r="E90" s="93"/>
      <c r="F90" s="93"/>
      <c r="G90" s="93"/>
      <c r="H90" s="93">
        <v>1</v>
      </c>
      <c r="I90" s="56">
        <f t="shared" si="3"/>
        <v>8.6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138</v>
      </c>
      <c r="C91" s="63">
        <v>4</v>
      </c>
      <c r="D91" s="63">
        <v>25</v>
      </c>
      <c r="E91" s="93"/>
      <c r="F91" s="93"/>
      <c r="G91" s="93"/>
      <c r="H91" s="93"/>
      <c r="I91" s="56">
        <f t="shared" si="3"/>
        <v>7.8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150</v>
      </c>
      <c r="C92" s="63">
        <v>5</v>
      </c>
      <c r="D92" s="63">
        <v>23</v>
      </c>
      <c r="E92" s="93"/>
      <c r="F92" s="93"/>
      <c r="G92" s="93"/>
      <c r="H92" s="93"/>
      <c r="I92" s="56">
        <f t="shared" si="3"/>
        <v>7.4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159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6.4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166</v>
      </c>
      <c r="C94" s="63">
        <v>7</v>
      </c>
      <c r="D94" s="63">
        <v>19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172</v>
      </c>
      <c r="C95" s="63">
        <v>8</v>
      </c>
      <c r="D95" s="63">
        <v>18</v>
      </c>
      <c r="E95" s="93"/>
      <c r="F95" s="93"/>
      <c r="G95" s="93"/>
      <c r="H95" s="93"/>
      <c r="I95" s="56">
        <f t="shared" si="3"/>
        <v>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177</v>
      </c>
      <c r="C96" s="63">
        <v>9</v>
      </c>
      <c r="D96" s="63">
        <v>16</v>
      </c>
      <c r="E96" s="93"/>
      <c r="F96" s="93"/>
      <c r="G96" s="93"/>
      <c r="H96" s="93"/>
      <c r="I96" s="56">
        <f t="shared" si="3"/>
        <v>4.5999999999999996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181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184</v>
      </c>
      <c r="C98" s="63">
        <v>11</v>
      </c>
      <c r="D98" s="63">
        <v>12</v>
      </c>
      <c r="E98" s="93"/>
      <c r="F98" s="93"/>
      <c r="G98" s="93"/>
      <c r="H98" s="93"/>
      <c r="I98" s="56">
        <f t="shared" si="3"/>
        <v>3.4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187</v>
      </c>
      <c r="C99" s="63">
        <v>12</v>
      </c>
      <c r="D99" s="63">
        <v>11</v>
      </c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189</v>
      </c>
      <c r="C100" s="63">
        <v>13</v>
      </c>
      <c r="D100" s="63">
        <v>9</v>
      </c>
      <c r="E100" s="68"/>
      <c r="F100" s="68"/>
      <c r="G100" s="68"/>
      <c r="H100" s="68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191</v>
      </c>
      <c r="C101" s="63">
        <v>14</v>
      </c>
      <c r="D101" s="63">
        <v>8</v>
      </c>
      <c r="E101" s="68"/>
      <c r="F101" s="68"/>
      <c r="G101" s="68"/>
      <c r="H101" s="68"/>
      <c r="I101" s="56">
        <f t="shared" si="3"/>
        <v>2.2000000000000002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193</v>
      </c>
      <c r="C102" s="63">
        <v>15</v>
      </c>
      <c r="D102" s="53">
        <v>193</v>
      </c>
      <c r="E102" s="57"/>
      <c r="F102" s="57"/>
      <c r="G102" s="57"/>
      <c r="H102" s="57"/>
      <c r="I102" s="56">
        <f t="shared" si="3"/>
        <v>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70</v>
      </c>
      <c r="C114" s="5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2.8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97</v>
      </c>
      <c r="C115" s="53">
        <v>2</v>
      </c>
      <c r="D115" s="63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116</v>
      </c>
      <c r="C116" s="53">
        <v>3</v>
      </c>
      <c r="D116" s="63">
        <v>21</v>
      </c>
      <c r="E116" s="54"/>
      <c r="F116" s="54"/>
      <c r="G116" s="54"/>
      <c r="H116" s="54"/>
      <c r="I116" s="56">
        <f t="shared" si="4"/>
        <v>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137</v>
      </c>
      <c r="C117" s="53">
        <v>4</v>
      </c>
      <c r="D117" s="63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158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178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8.1999999999999993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197</v>
      </c>
      <c r="C120" s="63">
        <v>7</v>
      </c>
      <c r="D120" s="63">
        <v>21</v>
      </c>
      <c r="E120" s="93"/>
      <c r="F120" s="93"/>
      <c r="G120" s="93"/>
      <c r="H120" s="93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214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229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242</v>
      </c>
      <c r="C123" s="63">
        <v>10</v>
      </c>
      <c r="D123" s="63">
        <v>21</v>
      </c>
      <c r="E123" s="93"/>
      <c r="F123" s="93"/>
      <c r="G123" s="93"/>
      <c r="H123" s="93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252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261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269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5.8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275</v>
      </c>
      <c r="C127" s="63">
        <v>14</v>
      </c>
      <c r="D127" s="63">
        <v>21</v>
      </c>
      <c r="E127" s="68"/>
      <c r="F127" s="68"/>
      <c r="G127" s="68"/>
      <c r="H127" s="68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284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4.5999999999999996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285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285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285</v>
      </c>
      <c r="C133" s="53">
        <v>20</v>
      </c>
      <c r="D133" s="53">
        <v>285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Mélèze du Japon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83</v>
      </c>
      <c r="C140" s="53">
        <v>1</v>
      </c>
      <c r="D140" s="63">
        <v>26</v>
      </c>
      <c r="E140" s="54"/>
      <c r="F140" s="54"/>
      <c r="G140" s="54"/>
      <c r="H140" s="54">
        <v>1</v>
      </c>
      <c r="I140" s="60">
        <f>IFERROR(B140/A140,"")</f>
        <v>8.3000000000000007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175</v>
      </c>
      <c r="C141" s="53">
        <v>2</v>
      </c>
      <c r="D141" s="63">
        <v>54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23.6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246</v>
      </c>
      <c r="C142" s="53">
        <v>3</v>
      </c>
      <c r="D142" s="63">
        <v>61</v>
      </c>
      <c r="E142" s="54"/>
      <c r="F142" s="54"/>
      <c r="G142" s="54"/>
      <c r="H142" s="54">
        <v>1</v>
      </c>
      <c r="I142" s="60">
        <f t="shared" si="5"/>
        <v>25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295</v>
      </c>
      <c r="C143" s="53">
        <v>4</v>
      </c>
      <c r="D143" s="63">
        <v>57</v>
      </c>
      <c r="E143" s="54"/>
      <c r="F143" s="54"/>
      <c r="G143" s="54"/>
      <c r="H143" s="54">
        <v>1</v>
      </c>
      <c r="I143" s="60">
        <f t="shared" si="5"/>
        <v>22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327</v>
      </c>
      <c r="C144" s="53">
        <v>5</v>
      </c>
      <c r="D144" s="63">
        <v>48</v>
      </c>
      <c r="E144" s="54"/>
      <c r="F144" s="54">
        <v>0.5</v>
      </c>
      <c r="G144" s="54"/>
      <c r="H144" s="54">
        <v>0.5</v>
      </c>
      <c r="I144" s="60">
        <f t="shared" si="5"/>
        <v>17.8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347</v>
      </c>
      <c r="C145" s="53">
        <v>6</v>
      </c>
      <c r="D145" s="63">
        <v>38</v>
      </c>
      <c r="E145" s="54"/>
      <c r="F145" s="54"/>
      <c r="G145" s="54"/>
      <c r="H145" s="54"/>
      <c r="I145" s="60">
        <f t="shared" si="5"/>
        <v>13.6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360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10.199999999999999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v>369</v>
      </c>
      <c r="C147" s="53">
        <v>8</v>
      </c>
      <c r="D147" s="63">
        <v>21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v>374</v>
      </c>
      <c r="C148" s="53">
        <v>9</v>
      </c>
      <c r="D148" s="63">
        <v>374</v>
      </c>
      <c r="E148" s="54"/>
      <c r="F148" s="54"/>
      <c r="G148" s="54"/>
      <c r="H148" s="54"/>
      <c r="I148" s="60">
        <f t="shared" si="5"/>
        <v>5.2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Hêtre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32</v>
      </c>
      <c r="C166" s="63">
        <v>1</v>
      </c>
      <c r="D166" s="63">
        <v>0</v>
      </c>
      <c r="E166" s="54"/>
      <c r="F166" s="54"/>
      <c r="G166" s="54"/>
      <c r="H166" s="54">
        <v>1</v>
      </c>
      <c r="I166" s="52">
        <f>IFERROR(B166/A166,"")</f>
        <v>1.6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v>76</v>
      </c>
      <c r="C167" s="63">
        <v>2</v>
      </c>
      <c r="D167" s="63">
        <v>7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8.8000000000000007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v>116</v>
      </c>
      <c r="C168" s="63">
        <v>3</v>
      </c>
      <c r="D168" s="63">
        <v>28</v>
      </c>
      <c r="E168" s="54"/>
      <c r="F168" s="54"/>
      <c r="G168" s="54"/>
      <c r="H168" s="54">
        <v>1</v>
      </c>
      <c r="I168" s="52">
        <f t="shared" si="6"/>
        <v>9.4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v>139</v>
      </c>
      <c r="C169" s="63">
        <v>4</v>
      </c>
      <c r="D169" s="63">
        <v>28</v>
      </c>
      <c r="E169" s="54"/>
      <c r="F169" s="54"/>
      <c r="G169" s="54"/>
      <c r="H169" s="54"/>
      <c r="I169" s="52">
        <f t="shared" si="6"/>
        <v>10.199999999999999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v>164</v>
      </c>
      <c r="C170" s="63">
        <v>5</v>
      </c>
      <c r="D170" s="63">
        <v>28</v>
      </c>
      <c r="E170" s="54"/>
      <c r="F170" s="54"/>
      <c r="G170" s="54"/>
      <c r="H170" s="54"/>
      <c r="I170" s="52">
        <f t="shared" si="6"/>
        <v>10.6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v>190</v>
      </c>
      <c r="C171" s="63">
        <v>6</v>
      </c>
      <c r="D171" s="63">
        <v>28</v>
      </c>
      <c r="E171" s="54"/>
      <c r="F171" s="54"/>
      <c r="G171" s="54"/>
      <c r="H171" s="54"/>
      <c r="I171" s="52">
        <f t="shared" si="6"/>
        <v>10.8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v>217</v>
      </c>
      <c r="C172" s="63">
        <v>7</v>
      </c>
      <c r="D172" s="63">
        <v>28</v>
      </c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53">
        <v>244</v>
      </c>
      <c r="C173" s="53">
        <v>8</v>
      </c>
      <c r="D173" s="53">
        <v>28</v>
      </c>
      <c r="E173" s="54"/>
      <c r="F173" s="54"/>
      <c r="G173" s="54"/>
      <c r="H173" s="54"/>
      <c r="I173" s="52">
        <f t="shared" si="6"/>
        <v>11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270</v>
      </c>
      <c r="C174" s="53">
        <v>9</v>
      </c>
      <c r="D174" s="53">
        <v>28</v>
      </c>
      <c r="E174" s="54"/>
      <c r="F174" s="54"/>
      <c r="G174" s="54"/>
      <c r="H174" s="54"/>
      <c r="I174" s="52">
        <f t="shared" si="6"/>
        <v>10.8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294</v>
      </c>
      <c r="C175" s="53">
        <v>10</v>
      </c>
      <c r="D175" s="53">
        <v>28</v>
      </c>
      <c r="E175" s="54"/>
      <c r="F175" s="54"/>
      <c r="G175" s="54"/>
      <c r="H175" s="54"/>
      <c r="I175" s="52">
        <f t="shared" si="6"/>
        <v>10.4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316</v>
      </c>
      <c r="C176" s="53">
        <v>11</v>
      </c>
      <c r="D176" s="53">
        <v>28</v>
      </c>
      <c r="E176" s="54"/>
      <c r="F176" s="54"/>
      <c r="G176" s="54"/>
      <c r="H176" s="54"/>
      <c r="I176" s="52">
        <f t="shared" si="6"/>
        <v>10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335</v>
      </c>
      <c r="C177" s="53">
        <v>12</v>
      </c>
      <c r="D177" s="53">
        <v>28</v>
      </c>
      <c r="E177" s="54"/>
      <c r="F177" s="54"/>
      <c r="G177" s="54"/>
      <c r="H177" s="54"/>
      <c r="I177" s="52">
        <f t="shared" si="6"/>
        <v>9.4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351</v>
      </c>
      <c r="C178" s="53">
        <v>13</v>
      </c>
      <c r="D178" s="53">
        <v>28</v>
      </c>
      <c r="E178" s="54"/>
      <c r="F178" s="54"/>
      <c r="G178" s="54"/>
      <c r="H178" s="54"/>
      <c r="I178" s="52">
        <f t="shared" si="6"/>
        <v>8.8000000000000007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85</v>
      </c>
      <c r="B179" s="53">
        <v>365</v>
      </c>
      <c r="C179" s="53">
        <v>14</v>
      </c>
      <c r="D179" s="53">
        <v>27</v>
      </c>
      <c r="E179" s="54"/>
      <c r="F179" s="54"/>
      <c r="G179" s="54"/>
      <c r="H179" s="54"/>
      <c r="I179" s="52">
        <f t="shared" si="6"/>
        <v>8.4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90</v>
      </c>
      <c r="B180" s="53">
        <v>377</v>
      </c>
      <c r="C180" s="53">
        <v>15</v>
      </c>
      <c r="D180" s="53">
        <v>26</v>
      </c>
      <c r="E180" s="54"/>
      <c r="F180" s="54"/>
      <c r="G180" s="54"/>
      <c r="H180" s="54"/>
      <c r="I180" s="52">
        <f t="shared" si="6"/>
        <v>7.8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95</v>
      </c>
      <c r="B181" s="53">
        <v>389</v>
      </c>
      <c r="C181" s="53">
        <v>16</v>
      </c>
      <c r="D181" s="53">
        <v>25</v>
      </c>
      <c r="E181" s="54"/>
      <c r="F181" s="54"/>
      <c r="G181" s="54"/>
      <c r="H181" s="54"/>
      <c r="I181" s="52">
        <f t="shared" si="6"/>
        <v>7.6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100</v>
      </c>
      <c r="B182" s="53">
        <v>400</v>
      </c>
      <c r="C182" s="53">
        <v>17</v>
      </c>
      <c r="D182" s="53">
        <v>24</v>
      </c>
      <c r="E182" s="54"/>
      <c r="F182" s="54"/>
      <c r="G182" s="54"/>
      <c r="H182" s="54"/>
      <c r="I182" s="52">
        <f t="shared" si="6"/>
        <v>7.2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105</v>
      </c>
      <c r="B183" s="53">
        <v>409</v>
      </c>
      <c r="C183" s="53">
        <v>18</v>
      </c>
      <c r="D183" s="53">
        <v>23</v>
      </c>
      <c r="E183" s="54"/>
      <c r="F183" s="54"/>
      <c r="G183" s="54"/>
      <c r="H183" s="54"/>
      <c r="I183" s="52">
        <f t="shared" si="6"/>
        <v>6.6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418</v>
      </c>
      <c r="C184" s="53">
        <v>19</v>
      </c>
      <c r="D184" s="53">
        <v>22</v>
      </c>
      <c r="E184" s="54"/>
      <c r="F184" s="54"/>
      <c r="G184" s="54"/>
      <c r="H184" s="54"/>
      <c r="I184" s="52">
        <f t="shared" si="6"/>
        <v>6.4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115</v>
      </c>
      <c r="B185" s="53">
        <v>426</v>
      </c>
      <c r="C185" s="53">
        <v>20</v>
      </c>
      <c r="D185" s="53">
        <v>426</v>
      </c>
      <c r="E185" s="54"/>
      <c r="F185" s="54"/>
      <c r="G185" s="54"/>
      <c r="H185" s="54"/>
      <c r="I185" s="52">
        <f t="shared" si="6"/>
        <v>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5" zoomScale="115" zoomScaleNormal="115" workbookViewId="0">
      <selection activeCell="F17" sqref="F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sessile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Mélèze du Japon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Hêtre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156.11420010556668</v>
      </c>
      <c r="T3" s="62">
        <f>IF('Données projet'!E9&gt;30,$R$33-$H$33,LOOKUP('Données projet'!$E$9,$A$3:$A$203,R3:R203)-LOOKUP('Données projet'!$E$9,$A$3:$A$203,$H$3:$H$203))</f>
        <v>318.01952986326501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310.95287409903602</v>
      </c>
      <c r="AO3" s="62">
        <f>IF('Données projet'!E10&gt;30,$AM$33-$H$33,LOOKUP('Données projet'!$E$10,$A$3:$A$203,AM3:AM203)-LOOKUP('Données projet'!$E$10,$A$3:$A$203,$H$3:$H$203))</f>
        <v>224.10083380795163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188.31046827337082</v>
      </c>
      <c r="BJ3" s="62">
        <f>IF('Données projet'!E11&gt;30,$BH$33-$H$33,LOOKUP('Données projet'!$E$11,$A$3:$A$203,BH3:BH203)-LOOKUP('Données projet'!$E$11,$A$3:$A$203,$H$3:$H$203))</f>
        <v>207.32535726327728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274.16122172185521</v>
      </c>
      <c r="CE3" s="62">
        <f>IF('Données projet'!E12&gt;30,$CC$33-$H$33,LOOKUP('Données projet'!$E$12,$A$3:$A$203,CC3:CC203)-LOOKUP('Données projet'!$E$12,$A$3:$A$203,$H$3:$H$203))</f>
        <v>161.0819079811821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240.19940780300527</v>
      </c>
      <c r="CZ3" s="62">
        <f>IF('Données projet'!E13&gt;30,$CX$33-$H$33,LOOKUP('Données projet'!$E$13,$A$3:$A$203,CX3:CX203)-LOOKUP('Données projet'!$E$13,$A$3:$A$203,$H$3:$H$203))</f>
        <v>355.71054384071715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352.69020637266948</v>
      </c>
      <c r="DU3" s="62">
        <f>IF('Données projet'!E14&gt;30,$DS$33-$H$33,LOOKUP('Données projet'!$E$14,$A$3:$A$203,DS3:DS203)-LOOKUP('Données projet'!$E$14,$A$3:$A$203,$H$3:$H$203))</f>
        <v>186.48649111821521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156.11420010556668</v>
      </c>
      <c r="T4" s="62">
        <f>$T$3</f>
        <v>318.01952986326501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294.89641891074018</v>
      </c>
      <c r="AN4" s="62">
        <f ca="1">AVERAGE(OFFSET($AM$3,0,0,'Données projet'!$E$10+1,1))-AVERAGE(OFFSET($H$3,0,0,'Données projet'!$E$10+1,1))</f>
        <v>310.95287409903602</v>
      </c>
      <c r="AO4" s="62">
        <f>$AO$3</f>
        <v>224.10083380795163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3.95</v>
      </c>
      <c r="BD4" s="13">
        <f>IF('Données projet'!$A$88&gt;35,BD3+BC4-BL3,IF(A4&lt;'Données projet'!$A$88,$BA$205^A4,IF(A4='Données projet'!$A$88,'Données projet'!$B$88,BD3+BC4-BL3)))</f>
        <v>1.2441746677543575</v>
      </c>
      <c r="BE4" s="14">
        <f>BD4*VLOOKUP('Données projet'!$B$11,Paramètres!$A$1:$I$89,3,0)*VLOOKUP('Données projet'!$B$11,Paramètres!$A$1:$I$89,5,0)</f>
        <v>1.0869109897502069</v>
      </c>
      <c r="BF4" s="14">
        <f>EXP(-1.0587+0.8836*LN(BE4)+0.284)</f>
        <v>0.49605869398208868</v>
      </c>
      <c r="BG4" s="22">
        <f t="shared" ref="BG4:BG67" si="7">(BE4+BF4)*0.475*44/12</f>
        <v>2.7570055325004148</v>
      </c>
      <c r="BH4" s="62">
        <f t="shared" ref="BH4:BH67" si="8">BG4+(AY4+AZ4)*44/12</f>
        <v>296.0903388658337</v>
      </c>
      <c r="BI4" s="62">
        <f ca="1">AVERAGE(OFFSET($BH$3,0,0,'Données projet'!$E$11+1,1))-AVERAGE(OFFSET($H$3,0,0,'Données projet'!$E$11+1,1))</f>
        <v>188.31046827337082</v>
      </c>
      <c r="BJ4" s="62">
        <f>$BJ$3</f>
        <v>207.32535726327728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</v>
      </c>
      <c r="BY4" s="13">
        <f>IF('Données projet'!$A$114&gt;35,BY3+BX4-CG3,IF(A4&lt;'Données projet'!$A$114,$BV$205^A4,IF(A4='Données projet'!$A$114,'Données projet'!$B$114,BY3+BX4-CG3)))</f>
        <v>1.1852335095914694</v>
      </c>
      <c r="BZ4" s="14">
        <f>BY4*VLOOKUP('Données projet'!$B$12,Paramètres!$A$1:$I$89,3,0)*VLOOKUP('Données projet'!$B$12,Paramètres!$A$1:$I$89,5,0)</f>
        <v>1.0723992794783614</v>
      </c>
      <c r="CA4" s="14">
        <f>EXP(-1.0587+0.8836*LN(BZ4)+0.284)</f>
        <v>0.49020200157376026</v>
      </c>
      <c r="CB4" s="22">
        <f t="shared" ref="CB4:CB67" si="10">(BZ4+CA4)*0.475*44/12</f>
        <v>2.7215305644991119</v>
      </c>
      <c r="CC4" s="62">
        <f t="shared" ref="CC4:CC67" si="11">CB4+(BT4+BU4)*44/12</f>
        <v>296.05486389783243</v>
      </c>
      <c r="CD4" s="62">
        <f ca="1">AVERAGE(OFFSET($CC$3,0,0,'Données projet'!$E$12+1,1))-AVERAGE(OFFSET($H$3,0,0,'Données projet'!$E$12+1,1))</f>
        <v>274.16122172185521</v>
      </c>
      <c r="CE4" s="62">
        <f>$CE$3</f>
        <v>161.0819079811821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8.3000000000000007</v>
      </c>
      <c r="CT4" s="13">
        <f>IF('Données projet'!$A$140&gt;35,CT3+CS4-DB3,IF(A4&lt;'Données projet'!$A$140,$CQ$205^A4,IF(A4='Données projet'!$A$140,'Données projet'!$B$140,CT3+CS4-DB3)))</f>
        <v>1.5556353708263266</v>
      </c>
      <c r="CU4" s="18">
        <f>CT4*VLOOKUP('Données projet'!$B$13,Paramètres!$A$1:$I$89,3,0)*VLOOKUP('Données projet'!$B$13,Paramètres!$A$1:$I$89,5,0)</f>
        <v>0.84937691247117442</v>
      </c>
      <c r="CV4" s="14">
        <f>EXP(-1.0587+0.8836*LN(CU4)+0.284)</f>
        <v>0.39893783292559054</v>
      </c>
      <c r="CW4" s="22">
        <f t="shared" ref="CW4:CW67" si="13">(CU4+CV4)*0.475*44/12</f>
        <v>2.1741481815660317</v>
      </c>
      <c r="CX4" s="62">
        <f t="shared" ref="CX4:CX67" si="14">CW4+(CO4+CP4)*44/12</f>
        <v>295.50748151489933</v>
      </c>
      <c r="CY4" s="62">
        <f ca="1">AVERAGE(OFFSET($CX$3,0,0,'Données projet'!$E$13+1,1))-AVERAGE(OFFSET($H$3,0,0,'Données projet'!$E$13+1,1))</f>
        <v>240.19940780300527</v>
      </c>
      <c r="CZ4" s="62">
        <f>$CZ$3</f>
        <v>355.71054384071715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1.6</v>
      </c>
      <c r="DO4" s="13">
        <f>IF('Données projet'!$A$166&gt;35,DO3+DN4-DW3,IF(A4&lt;'Données projet'!$A$166,$DL$205^A4,IF(A4='Données projet'!$A$166,'Données projet'!$B$166,DO3+DN4-DW3)))</f>
        <v>1.189207115002721</v>
      </c>
      <c r="DP4" s="18">
        <f>DO4*VLOOKUP('Données projet'!$B$14,Paramètres!$A$1:$I$89,3,0)*VLOOKUP('Données projet'!$B$14,Paramètres!$A$1:$I$89,5,0)</f>
        <v>1.0203397046723348</v>
      </c>
      <c r="DQ4" s="14">
        <f>EXP(-1.0587+0.8836*LN(DP4)+0.284)</f>
        <v>0.46911460970544039</v>
      </c>
      <c r="DR4" s="22">
        <f t="shared" ref="DR4:DR67" si="16">(DP4+DQ4)*0.475*44/12</f>
        <v>2.594132930874625</v>
      </c>
      <c r="DS4" s="62">
        <f t="shared" ref="DS4:DS67" si="17">DR4+(DJ4+DK4)*44/12</f>
        <v>295.92746626420796</v>
      </c>
      <c r="DT4" s="62">
        <f ca="1">AVERAGE(OFFSET($DS$3,0,0,'Données projet'!$E$14+1,1))-AVERAGE(OFFSET($H$3,0,0,'Données projet'!$E$14+1,1))</f>
        <v>352.69020637266948</v>
      </c>
      <c r="DU4" s="62">
        <f>$DU$3</f>
        <v>186.48649111821521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156.11420010556668</v>
      </c>
      <c r="T5" s="62">
        <f t="shared" ref="T5:T68" si="34">$T$3</f>
        <v>318.01952986326501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295.32747390874374</v>
      </c>
      <c r="AN5" s="62">
        <f ca="1">AVERAGE(OFFSET($AM$3,0,0,'Données projet'!$E$10+1,1))-AVERAGE(OFFSET($H$3,0,0,'Données projet'!$E$10+1,1))</f>
        <v>310.95287409903602</v>
      </c>
      <c r="AO5" s="62">
        <f t="shared" ref="AO5:AO68" si="36">$AO$3</f>
        <v>224.10083380795163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3.95</v>
      </c>
      <c r="BD5" s="13">
        <f>IF('Données projet'!$A$88&gt;35,BD4+BC5-BL4,IF(A5&lt;'Données projet'!$A$88,$BA$205^A5,IF(A5='Données projet'!$A$88,'Données projet'!$B$88,BD4+BC5-BL4)))</f>
        <v>1.5479706038816659</v>
      </c>
      <c r="BE5" s="14">
        <f>BD5*VLOOKUP('Données projet'!$B$11,Paramètres!$A$1:$I$89,3,0)*VLOOKUP('Données projet'!$B$11,Paramètres!$A$1:$I$89,5,0)</f>
        <v>1.3523071195510235</v>
      </c>
      <c r="BF5" s="14">
        <f t="shared" ref="BF5:BF68" si="37">EXP(-1.0587+0.8836*LN(BE5)+0.284)</f>
        <v>0.60168644882220068</v>
      </c>
      <c r="BG5" s="22">
        <f t="shared" si="7"/>
        <v>3.4032054649166987</v>
      </c>
      <c r="BH5" s="62">
        <f t="shared" si="8"/>
        <v>296.73653879825002</v>
      </c>
      <c r="BI5" s="62">
        <f ca="1">AVERAGE(OFFSET($BH$3,0,0,'Données projet'!$E$11+1,1))-AVERAGE(OFFSET($H$3,0,0,'Données projet'!$E$11+1,1))</f>
        <v>188.31046827337082</v>
      </c>
      <c r="BJ5" s="62">
        <f t="shared" ref="BJ5:BJ68" si="38">$BJ$3</f>
        <v>207.32535726327728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</v>
      </c>
      <c r="BY5" s="13">
        <f>IF('Données projet'!$A$114&gt;35,BY4+BX5-CG4,IF(A5&lt;'Données projet'!$A$114,$BV$205^A5,IF(A5='Données projet'!$A$114,'Données projet'!$B$114,BY4+BX5-CG4)))</f>
        <v>1.4047784722585119</v>
      </c>
      <c r="BZ5" s="14">
        <f>BY5*VLOOKUP('Données projet'!$B$12,Paramètres!$A$1:$I$89,3,0)*VLOOKUP('Données projet'!$B$12,Paramètres!$A$1:$I$89,5,0)</f>
        <v>1.2710435616995015</v>
      </c>
      <c r="CA5" s="14">
        <f t="shared" ref="CA5:CA68" si="39">EXP(-1.0587+0.8836*LN(BZ5)+0.284)</f>
        <v>0.56962392939903683</v>
      </c>
      <c r="CB5" s="22">
        <f t="shared" si="10"/>
        <v>3.2058292136632871</v>
      </c>
      <c r="CC5" s="62">
        <f t="shared" si="11"/>
        <v>296.53916254699658</v>
      </c>
      <c r="CD5" s="62">
        <f ca="1">AVERAGE(OFFSET($CC$3,0,0,'Données projet'!$E$12+1,1))-AVERAGE(OFFSET($H$3,0,0,'Données projet'!$E$12+1,1))</f>
        <v>274.16122172185521</v>
      </c>
      <c r="CE5" s="62">
        <f t="shared" ref="CE5:CE68" si="40">$CE$3</f>
        <v>161.0819079811821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8.3000000000000007</v>
      </c>
      <c r="CT5" s="13">
        <f>IF('Données projet'!$A$140&gt;35,CT4+CS5-DB4,IF(A5&lt;'Données projet'!$A$140,$CQ$205^A5,IF(A5='Données projet'!$A$140,'Données projet'!$B$140,CT4+CS5-DB4)))</f>
        <v>2.4200014069659628</v>
      </c>
      <c r="CU5" s="18">
        <f>CT5*VLOOKUP('Données projet'!$B$13,Paramètres!$A$1:$I$89,3,0)*VLOOKUP('Données projet'!$B$13,Paramètres!$A$1:$I$89,5,0)</f>
        <v>1.3213207682034156</v>
      </c>
      <c r="CV5" s="14">
        <f t="shared" ref="CV5:CV68" si="41">EXP(-1.0587+0.8836*LN(CU5)+0.284)</f>
        <v>0.58948799417314446</v>
      </c>
      <c r="CW5" s="22">
        <f t="shared" si="13"/>
        <v>3.3279919278058419</v>
      </c>
      <c r="CX5" s="62">
        <f t="shared" si="14"/>
        <v>296.66132526113915</v>
      </c>
      <c r="CY5" s="62">
        <f ca="1">AVERAGE(OFFSET($CX$3,0,0,'Données projet'!$E$13+1,1))-AVERAGE(OFFSET($H$3,0,0,'Données projet'!$E$13+1,1))</f>
        <v>240.19940780300527</v>
      </c>
      <c r="CZ5" s="62">
        <f t="shared" ref="CZ5:CZ68" si="42">$CZ$3</f>
        <v>355.71054384071715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1.6</v>
      </c>
      <c r="DO5" s="13">
        <f>IF('Données projet'!$A$166&gt;35,DO4+DN5-DW4,IF(A5&lt;'Données projet'!$A$166,$DL$205^A5,IF(A5='Données projet'!$A$166,'Données projet'!$B$166,DO4+DN5-DW4)))</f>
        <v>1.4142135623730949</v>
      </c>
      <c r="DP5" s="18">
        <f>DO5*VLOOKUP('Données projet'!$B$14,Paramètres!$A$1:$I$89,3,0)*VLOOKUP('Données projet'!$B$14,Paramètres!$A$1:$I$89,5,0)</f>
        <v>1.2133952365161156</v>
      </c>
      <c r="DQ5" s="14">
        <f t="shared" ref="DQ5:DQ68" si="43">EXP(-1.0587+0.8836*LN(DP5)+0.284)</f>
        <v>0.54673450619692521</v>
      </c>
      <c r="DR5" s="22">
        <f t="shared" si="16"/>
        <v>3.0655593018918794</v>
      </c>
      <c r="DS5" s="62">
        <f t="shared" si="17"/>
        <v>296.3988926352252</v>
      </c>
      <c r="DT5" s="62">
        <f ca="1">AVERAGE(OFFSET($DS$3,0,0,'Données projet'!$E$14+1,1))-AVERAGE(OFFSET($H$3,0,0,'Données projet'!$E$14+1,1))</f>
        <v>352.69020637266948</v>
      </c>
      <c r="DU5" s="62">
        <f t="shared" ref="DU5:DU68" si="44">$DU$3</f>
        <v>186.48649111821521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156.11420010556668</v>
      </c>
      <c r="T6" s="62">
        <f t="shared" si="34"/>
        <v>318.01952986326501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295.8778838402435</v>
      </c>
      <c r="AN6" s="62">
        <f ca="1">AVERAGE(OFFSET($AM$3,0,0,'Données projet'!$E$10+1,1))-AVERAGE(OFFSET($H$3,0,0,'Données projet'!$E$10+1,1))</f>
        <v>310.95287409903602</v>
      </c>
      <c r="AO6" s="62">
        <f t="shared" si="36"/>
        <v>224.10083380795163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3.95</v>
      </c>
      <c r="BD6" s="13">
        <f>IF('Données projet'!$A$88&gt;35,BD5+BC6-BL5,IF(A6&lt;'Données projet'!$A$88,$BA$205^A6,IF(A6='Données projet'!$A$88,'Données projet'!$B$88,BD5+BC6-BL5)))</f>
        <v>1.9259458117779837</v>
      </c>
      <c r="BE6" s="14">
        <f>BD6*VLOOKUP('Données projet'!$B$11,Paramètres!$A$1:$I$89,3,0)*VLOOKUP('Données projet'!$B$11,Paramètres!$A$1:$I$89,5,0)</f>
        <v>1.682506261169247</v>
      </c>
      <c r="BF6" s="14">
        <f t="shared" si="37"/>
        <v>0.72980594249869668</v>
      </c>
      <c r="BG6" s="22">
        <f t="shared" si="7"/>
        <v>4.2014437547216685</v>
      </c>
      <c r="BH6" s="62">
        <f t="shared" si="8"/>
        <v>297.53477708805497</v>
      </c>
      <c r="BI6" s="62">
        <f ca="1">AVERAGE(OFFSET($BH$3,0,0,'Données projet'!$E$11+1,1))-AVERAGE(OFFSET($H$3,0,0,'Données projet'!$E$11+1,1))</f>
        <v>188.31046827337082</v>
      </c>
      <c r="BJ6" s="62">
        <f t="shared" si="38"/>
        <v>207.32535726327728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</v>
      </c>
      <c r="BY6" s="13">
        <f>IF('Données projet'!$A$114&gt;35,BY5+BX6-CG5,IF(A6&lt;'Données projet'!$A$114,$BV$205^A6,IF(A6='Données projet'!$A$114,'Données projet'!$B$114,BY5+BX6-CG5)))</f>
        <v>1.6649905188734988</v>
      </c>
      <c r="BZ6" s="14">
        <f>BY6*VLOOKUP('Données projet'!$B$12,Paramètres!$A$1:$I$89,3,0)*VLOOKUP('Données projet'!$B$12,Paramètres!$A$1:$I$89,5,0)</f>
        <v>1.5064834214767417</v>
      </c>
      <c r="CA6" s="14">
        <f t="shared" si="39"/>
        <v>0.66191370068319888</v>
      </c>
      <c r="CB6" s="22">
        <f t="shared" si="10"/>
        <v>3.7766249877618967</v>
      </c>
      <c r="CC6" s="62">
        <f t="shared" si="11"/>
        <v>297.10995832109523</v>
      </c>
      <c r="CD6" s="62">
        <f ca="1">AVERAGE(OFFSET($CC$3,0,0,'Données projet'!$E$12+1,1))-AVERAGE(OFFSET($H$3,0,0,'Données projet'!$E$12+1,1))</f>
        <v>274.16122172185521</v>
      </c>
      <c r="CE6" s="62">
        <f t="shared" si="40"/>
        <v>161.0819079811821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8.3000000000000007</v>
      </c>
      <c r="CT6" s="13">
        <f>IF('Données projet'!$A$140&gt;35,CT5+CS6-DB5,IF(A6&lt;'Données projet'!$A$140,$CQ$205^A6,IF(A6='Données projet'!$A$140,'Données projet'!$B$140,CT5+CS6-DB5)))</f>
        <v>3.7646397861257279</v>
      </c>
      <c r="CU6" s="18">
        <f>CT6*VLOOKUP('Données projet'!$B$13,Paramètres!$A$1:$I$89,3,0)*VLOOKUP('Données projet'!$B$13,Paramètres!$A$1:$I$89,5,0)</f>
        <v>2.0554933232246473</v>
      </c>
      <c r="CV6" s="14">
        <f t="shared" si="41"/>
        <v>0.8710532483869281</v>
      </c>
      <c r="CW6" s="22">
        <f t="shared" si="13"/>
        <v>5.0970686122234934</v>
      </c>
      <c r="CX6" s="62">
        <f t="shared" si="14"/>
        <v>298.43040194555681</v>
      </c>
      <c r="CY6" s="62">
        <f ca="1">AVERAGE(OFFSET($CX$3,0,0,'Données projet'!$E$13+1,1))-AVERAGE(OFFSET($H$3,0,0,'Données projet'!$E$13+1,1))</f>
        <v>240.19940780300527</v>
      </c>
      <c r="CZ6" s="62">
        <f t="shared" si="42"/>
        <v>355.71054384071715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1.6</v>
      </c>
      <c r="DO6" s="13">
        <f>IF('Données projet'!$A$166&gt;35,DO5+DN6-DW5,IF(A6&lt;'Données projet'!$A$166,$DL$205^A6,IF(A6='Données projet'!$A$166,'Données projet'!$B$166,DO5+DN6-DW5)))</f>
        <v>1.6817928305074288</v>
      </c>
      <c r="DP6" s="18">
        <f>DO6*VLOOKUP('Données projet'!$B$14,Paramètres!$A$1:$I$89,3,0)*VLOOKUP('Données projet'!$B$14,Paramètres!$A$1:$I$89,5,0)</f>
        <v>1.4429782485753739</v>
      </c>
      <c r="DQ6" s="14">
        <f t="shared" si="43"/>
        <v>0.6371974227238163</v>
      </c>
      <c r="DR6" s="22">
        <f t="shared" si="16"/>
        <v>3.6229726275127558</v>
      </c>
      <c r="DS6" s="62">
        <f t="shared" si="17"/>
        <v>296.95630596084607</v>
      </c>
      <c r="DT6" s="62">
        <f ca="1">AVERAGE(OFFSET($DS$3,0,0,'Données projet'!$E$14+1,1))-AVERAGE(OFFSET($H$3,0,0,'Données projet'!$E$14+1,1))</f>
        <v>352.69020637266948</v>
      </c>
      <c r="DU6" s="62">
        <f t="shared" si="44"/>
        <v>186.48649111821521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156.11420010556668</v>
      </c>
      <c r="T7" s="62">
        <f t="shared" si="34"/>
        <v>318.01952986326501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296.58082314457886</v>
      </c>
      <c r="AN7" s="62">
        <f ca="1">AVERAGE(OFFSET($AM$3,0,0,'Données projet'!$E$10+1,1))-AVERAGE(OFFSET($H$3,0,0,'Données projet'!$E$10+1,1))</f>
        <v>310.95287409903602</v>
      </c>
      <c r="AO7" s="62">
        <f t="shared" si="36"/>
        <v>224.10083380795163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3.95</v>
      </c>
      <c r="BD7" s="13">
        <f>IF('Données projet'!$A$88&gt;35,BD6+BC7-BL6,IF(A7&lt;'Données projet'!$A$88,$BA$205^A7,IF(A7='Données projet'!$A$88,'Données projet'!$B$88,BD6+BC7-BL6)))</f>
        <v>2.3962129904817693</v>
      </c>
      <c r="BE7" s="14">
        <f>BD7*VLOOKUP('Données projet'!$B$11,Paramètres!$A$1:$I$89,3,0)*VLOOKUP('Données projet'!$B$11,Paramètres!$A$1:$I$89,5,0)</f>
        <v>2.0933316684848742</v>
      </c>
      <c r="BF7" s="14">
        <f t="shared" si="37"/>
        <v>0.88520643060684912</v>
      </c>
      <c r="BG7" s="22">
        <f t="shared" si="7"/>
        <v>5.1876205225847505</v>
      </c>
      <c r="BH7" s="62">
        <f t="shared" si="8"/>
        <v>298.52095385591804</v>
      </c>
      <c r="BI7" s="62">
        <f ca="1">AVERAGE(OFFSET($BH$3,0,0,'Données projet'!$E$11+1,1))-AVERAGE(OFFSET($H$3,0,0,'Données projet'!$E$11+1,1))</f>
        <v>188.31046827337082</v>
      </c>
      <c r="BJ7" s="62">
        <f t="shared" si="38"/>
        <v>207.32535726327728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</v>
      </c>
      <c r="BY7" s="13">
        <f>IF('Données projet'!$A$114&gt;35,BY6+BX7-CG6,IF(A7&lt;'Données projet'!$A$114,$BV$205^A7,IF(A7='Données projet'!$A$114,'Données projet'!$B$114,BY6+BX7-CG6)))</f>
        <v>1.9734025561209587</v>
      </c>
      <c r="BZ7" s="14">
        <f>BY7*VLOOKUP('Données projet'!$B$12,Paramètres!$A$1:$I$89,3,0)*VLOOKUP('Données projet'!$B$12,Paramètres!$A$1:$I$89,5,0)</f>
        <v>1.7855346327782433</v>
      </c>
      <c r="CA7" s="14">
        <f t="shared" si="39"/>
        <v>0.7691561476610751</v>
      </c>
      <c r="CB7" s="22">
        <f t="shared" si="10"/>
        <v>4.4494197759318128</v>
      </c>
      <c r="CC7" s="62">
        <f t="shared" si="11"/>
        <v>297.78275310926512</v>
      </c>
      <c r="CD7" s="62">
        <f ca="1">AVERAGE(OFFSET($CC$3,0,0,'Données projet'!$E$12+1,1))-AVERAGE(OFFSET($H$3,0,0,'Données projet'!$E$12+1,1))</f>
        <v>274.16122172185521</v>
      </c>
      <c r="CE7" s="62">
        <f t="shared" si="40"/>
        <v>161.0819079811821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8.3000000000000007</v>
      </c>
      <c r="CT7" s="13">
        <f>IF('Données projet'!$A$140&gt;35,CT6+CS7-DB6,IF(A7&lt;'Données projet'!$A$140,$CQ$205^A7,IF(A7='Données projet'!$A$140,'Données projet'!$B$140,CT6+CS7-DB6)))</f>
        <v>5.8564068097172397</v>
      </c>
      <c r="CU7" s="18">
        <f>CT7*VLOOKUP('Données projet'!$B$13,Paramètres!$A$1:$I$89,3,0)*VLOOKUP('Données projet'!$B$13,Paramètres!$A$1:$I$89,5,0)</f>
        <v>3.197598118105613</v>
      </c>
      <c r="CV7" s="14">
        <f t="shared" si="41"/>
        <v>1.2871063855841041</v>
      </c>
      <c r="CW7" s="22">
        <f t="shared" si="13"/>
        <v>7.8108603439262572</v>
      </c>
      <c r="CX7" s="62">
        <f t="shared" si="14"/>
        <v>301.14419367725958</v>
      </c>
      <c r="CY7" s="62">
        <f ca="1">AVERAGE(OFFSET($CX$3,0,0,'Données projet'!$E$13+1,1))-AVERAGE(OFFSET($H$3,0,0,'Données projet'!$E$13+1,1))</f>
        <v>240.19940780300527</v>
      </c>
      <c r="CZ7" s="62">
        <f t="shared" si="42"/>
        <v>355.71054384071715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1.6</v>
      </c>
      <c r="DO7" s="13">
        <f>IF('Données projet'!$A$166&gt;35,DO6+DN7-DW6,IF(A7&lt;'Données projet'!$A$166,$DL$205^A7,IF(A7='Données projet'!$A$166,'Données projet'!$B$166,DO6+DN7-DW6)))</f>
        <v>1.9999999999999996</v>
      </c>
      <c r="DP7" s="18">
        <f>DO7*VLOOKUP('Données projet'!$B$14,Paramètres!$A$1:$I$89,3,0)*VLOOKUP('Données projet'!$B$14,Paramètres!$A$1:$I$89,5,0)</f>
        <v>1.7159999999999997</v>
      </c>
      <c r="DQ7" s="14">
        <f t="shared" si="43"/>
        <v>0.74262837066960552</v>
      </c>
      <c r="DR7" s="22">
        <f t="shared" si="16"/>
        <v>4.2821110789162296</v>
      </c>
      <c r="DS7" s="62">
        <f t="shared" si="17"/>
        <v>297.61544441224953</v>
      </c>
      <c r="DT7" s="62">
        <f ca="1">AVERAGE(OFFSET($DS$3,0,0,'Données projet'!$E$14+1,1))-AVERAGE(OFFSET($H$3,0,0,'Données projet'!$E$14+1,1))</f>
        <v>352.69020637266948</v>
      </c>
      <c r="DU7" s="62">
        <f t="shared" si="44"/>
        <v>186.48649111821521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156.11420010556668</v>
      </c>
      <c r="T8" s="62">
        <f t="shared" si="34"/>
        <v>318.01952986326501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297.47871993550461</v>
      </c>
      <c r="AN8" s="62">
        <f ca="1">AVERAGE(OFFSET($AM$3,0,0,'Données projet'!$E$10+1,1))-AVERAGE(OFFSET($H$3,0,0,'Données projet'!$E$10+1,1))</f>
        <v>310.95287409903602</v>
      </c>
      <c r="AO8" s="62">
        <f t="shared" si="36"/>
        <v>224.10083380795163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3.95</v>
      </c>
      <c r="BD8" s="13">
        <f>IF('Données projet'!$A$88&gt;35,BD7+BC8-BL7,IF(A8&lt;'Données projet'!$A$88,$BA$205^A8,IF(A8='Données projet'!$A$88,'Données projet'!$B$88,BD7+BC8-BL7)))</f>
        <v>2.9813075013013308</v>
      </c>
      <c r="BE8" s="14">
        <f>BD8*VLOOKUP('Données projet'!$B$11,Paramètres!$A$1:$I$89,3,0)*VLOOKUP('Données projet'!$B$11,Paramètres!$A$1:$I$89,5,0)</f>
        <v>2.6044702331368428</v>
      </c>
      <c r="BF8" s="14">
        <f t="shared" si="37"/>
        <v>1.0736969640242655</v>
      </c>
      <c r="BG8" s="22">
        <f t="shared" si="7"/>
        <v>6.4061412017222628</v>
      </c>
      <c r="BH8" s="62">
        <f t="shared" si="8"/>
        <v>299.73947453505559</v>
      </c>
      <c r="BI8" s="62">
        <f ca="1">AVERAGE(OFFSET($BH$3,0,0,'Données projet'!$E$11+1,1))-AVERAGE(OFFSET($H$3,0,0,'Données projet'!$E$11+1,1))</f>
        <v>188.31046827337082</v>
      </c>
      <c r="BJ8" s="62">
        <f t="shared" si="38"/>
        <v>207.32535726327728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</v>
      </c>
      <c r="BY8" s="13">
        <f>IF('Données projet'!$A$114&gt;35,BY7+BX8-CG7,IF(A8&lt;'Données projet'!$A$114,$BV$205^A8,IF(A8='Données projet'!$A$114,'Données projet'!$B$114,BY7+BX8-CG7)))</f>
        <v>2.3389428374280206</v>
      </c>
      <c r="BZ8" s="14">
        <f>BY8*VLOOKUP('Données projet'!$B$12,Paramètres!$A$1:$I$89,3,0)*VLOOKUP('Données projet'!$B$12,Paramètres!$A$1:$I$89,5,0)</f>
        <v>2.1162754793048726</v>
      </c>
      <c r="CA8" s="14">
        <f t="shared" si="39"/>
        <v>0.89377388453237949</v>
      </c>
      <c r="CB8" s="22">
        <f t="shared" si="10"/>
        <v>5.2425026420165475</v>
      </c>
      <c r="CC8" s="62">
        <f t="shared" si="11"/>
        <v>298.57583597534989</v>
      </c>
      <c r="CD8" s="62">
        <f ca="1">AVERAGE(OFFSET($CC$3,0,0,'Données projet'!$E$12+1,1))-AVERAGE(OFFSET($H$3,0,0,'Données projet'!$E$12+1,1))</f>
        <v>274.16122172185521</v>
      </c>
      <c r="CE8" s="62">
        <f t="shared" si="40"/>
        <v>161.0819079811821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8.3000000000000007</v>
      </c>
      <c r="CT8" s="13">
        <f>IF('Données projet'!$A$140&gt;35,CT7+CS8-DB7,IF(A8&lt;'Données projet'!$A$140,$CQ$205^A8,IF(A8='Données projet'!$A$140,'Données projet'!$B$140,CT7+CS8-DB7)))</f>
        <v>9.1104335791443027</v>
      </c>
      <c r="CU8" s="18">
        <f>CT8*VLOOKUP('Données projet'!$B$13,Paramètres!$A$1:$I$89,3,0)*VLOOKUP('Données projet'!$B$13,Paramètres!$A$1:$I$89,5,0)</f>
        <v>4.9742967342127891</v>
      </c>
      <c r="CV8" s="14">
        <f t="shared" si="41"/>
        <v>1.9018847020882517</v>
      </c>
      <c r="CW8" s="22">
        <f t="shared" si="13"/>
        <v>11.976016001557646</v>
      </c>
      <c r="CX8" s="62">
        <f t="shared" si="14"/>
        <v>305.30934933489095</v>
      </c>
      <c r="CY8" s="62">
        <f ca="1">AVERAGE(OFFSET($CX$3,0,0,'Données projet'!$E$13+1,1))-AVERAGE(OFFSET($H$3,0,0,'Données projet'!$E$13+1,1))</f>
        <v>240.19940780300527</v>
      </c>
      <c r="CZ8" s="62">
        <f t="shared" si="42"/>
        <v>355.71054384071715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1.6</v>
      </c>
      <c r="DO8" s="13">
        <f>IF('Données projet'!$A$166&gt;35,DO7+DN8-DW7,IF(A8&lt;'Données projet'!$A$166,$DL$205^A8,IF(A8='Données projet'!$A$166,'Données projet'!$B$166,DO7+DN8-DW7)))</f>
        <v>2.3784142300054416</v>
      </c>
      <c r="DP8" s="18">
        <f>DO8*VLOOKUP('Données projet'!$B$14,Paramètres!$A$1:$I$89,3,0)*VLOOKUP('Données projet'!$B$14,Paramètres!$A$1:$I$89,5,0)</f>
        <v>2.0406794093446692</v>
      </c>
      <c r="DQ8" s="14">
        <f t="shared" si="43"/>
        <v>0.86550396667632346</v>
      </c>
      <c r="DR8" s="22">
        <f t="shared" si="16"/>
        <v>5.061602713236562</v>
      </c>
      <c r="DS8" s="62">
        <f t="shared" si="17"/>
        <v>298.39493604656985</v>
      </c>
      <c r="DT8" s="62">
        <f ca="1">AVERAGE(OFFSET($DS$3,0,0,'Données projet'!$E$14+1,1))-AVERAGE(OFFSET($H$3,0,0,'Données projet'!$E$14+1,1))</f>
        <v>352.69020637266948</v>
      </c>
      <c r="DU8" s="62">
        <f t="shared" si="44"/>
        <v>186.48649111821521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156.11420010556668</v>
      </c>
      <c r="T9" s="62">
        <f t="shared" si="34"/>
        <v>318.01952986326501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298.62584576955311</v>
      </c>
      <c r="AN9" s="62">
        <f ca="1">AVERAGE(OFFSET($AM$3,0,0,'Données projet'!$E$10+1,1))-AVERAGE(OFFSET($H$3,0,0,'Données projet'!$E$10+1,1))</f>
        <v>310.95287409903602</v>
      </c>
      <c r="AO9" s="62">
        <f t="shared" si="36"/>
        <v>224.10083380795163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3.95</v>
      </c>
      <c r="BD9" s="13">
        <f>IF('Données projet'!$A$88&gt;35,BD8+BC9-BL8,IF(A9&lt;'Données projet'!$A$88,$BA$205^A9,IF(A9='Données projet'!$A$88,'Données projet'!$B$88,BD8+BC9-BL8)))</f>
        <v>3.709267269905157</v>
      </c>
      <c r="BE9" s="14">
        <f>BD9*VLOOKUP('Données projet'!$B$11,Paramètres!$A$1:$I$89,3,0)*VLOOKUP('Données projet'!$B$11,Paramètres!$A$1:$I$89,5,0)</f>
        <v>3.2404158869891453</v>
      </c>
      <c r="BF9" s="14">
        <f t="shared" si="37"/>
        <v>1.3023235379849323</v>
      </c>
      <c r="BG9" s="22">
        <f t="shared" si="7"/>
        <v>7.9119378318298503</v>
      </c>
      <c r="BH9" s="62">
        <f t="shared" si="8"/>
        <v>301.24527116516316</v>
      </c>
      <c r="BI9" s="62">
        <f ca="1">AVERAGE(OFFSET($BH$3,0,0,'Données projet'!$E$11+1,1))-AVERAGE(OFFSET($H$3,0,0,'Données projet'!$E$11+1,1))</f>
        <v>188.31046827337082</v>
      </c>
      <c r="BJ9" s="62">
        <f t="shared" si="38"/>
        <v>207.32535726327728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</v>
      </c>
      <c r="BY9" s="13">
        <f>IF('Données projet'!$A$114&gt;35,BY8+BX9-CG8,IF(A9&lt;'Données projet'!$A$114,$BV$205^A9,IF(A9='Données projet'!$A$114,'Données projet'!$B$114,BY8+BX9-CG8)))</f>
        <v>2.7721934279386429</v>
      </c>
      <c r="BZ9" s="14">
        <f>BY9*VLOOKUP('Données projet'!$B$12,Paramètres!$A$1:$I$89,3,0)*VLOOKUP('Données projet'!$B$12,Paramètres!$A$1:$I$89,5,0)</f>
        <v>2.5082806135988838</v>
      </c>
      <c r="CA9" s="14">
        <f t="shared" si="39"/>
        <v>1.0385820344818992</v>
      </c>
      <c r="CB9" s="22">
        <f t="shared" si="10"/>
        <v>6.1774524454073623</v>
      </c>
      <c r="CC9" s="62">
        <f t="shared" si="11"/>
        <v>299.51078577874068</v>
      </c>
      <c r="CD9" s="62">
        <f ca="1">AVERAGE(OFFSET($CC$3,0,0,'Données projet'!$E$12+1,1))-AVERAGE(OFFSET($H$3,0,0,'Données projet'!$E$12+1,1))</f>
        <v>274.16122172185521</v>
      </c>
      <c r="CE9" s="62">
        <f t="shared" si="40"/>
        <v>161.0819079811821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8.3000000000000007</v>
      </c>
      <c r="CT9" s="13">
        <f>IF('Données projet'!$A$140&gt;35,CT8+CS9-DB8,IF(A9&lt;'Données projet'!$A$140,$CQ$205^A9,IF(A9='Données projet'!$A$140,'Données projet'!$B$140,CT8+CS9-DB8)))</f>
        <v>14.172512719280766</v>
      </c>
      <c r="CU9" s="18">
        <f>CT9*VLOOKUP('Données projet'!$B$13,Paramètres!$A$1:$I$89,3,0)*VLOOKUP('Données projet'!$B$13,Paramètres!$A$1:$I$89,5,0)</f>
        <v>7.7381919447272978</v>
      </c>
      <c r="CV9" s="14">
        <f t="shared" si="41"/>
        <v>2.8103080371214273</v>
      </c>
      <c r="CW9" s="22">
        <f t="shared" si="13"/>
        <v>18.371970801719861</v>
      </c>
      <c r="CX9" s="62">
        <f t="shared" si="14"/>
        <v>311.70530413505315</v>
      </c>
      <c r="CY9" s="62">
        <f ca="1">AVERAGE(OFFSET($CX$3,0,0,'Données projet'!$E$13+1,1))-AVERAGE(OFFSET($H$3,0,0,'Données projet'!$E$13+1,1))</f>
        <v>240.19940780300527</v>
      </c>
      <c r="CZ9" s="62">
        <f t="shared" si="42"/>
        <v>355.71054384071715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1.6</v>
      </c>
      <c r="DO9" s="13">
        <f>IF('Données projet'!$A$166&gt;35,DO8+DN9-DW8,IF(A9&lt;'Données projet'!$A$166,$DL$205^A9,IF(A9='Données projet'!$A$166,'Données projet'!$B$166,DO8+DN9-DW8)))</f>
        <v>2.8284271247461894</v>
      </c>
      <c r="DP9" s="18">
        <f>DO9*VLOOKUP('Données projet'!$B$14,Paramètres!$A$1:$I$89,3,0)*VLOOKUP('Données projet'!$B$14,Paramètres!$A$1:$I$89,5,0)</f>
        <v>2.4267904730322307</v>
      </c>
      <c r="DQ9" s="14">
        <f t="shared" si="43"/>
        <v>1.0087106093953995</v>
      </c>
      <c r="DR9" s="22">
        <f t="shared" si="16"/>
        <v>5.9834977185614555</v>
      </c>
      <c r="DS9" s="62">
        <f t="shared" si="17"/>
        <v>299.31683105189478</v>
      </c>
      <c r="DT9" s="62">
        <f ca="1">AVERAGE(OFFSET($DS$3,0,0,'Données projet'!$E$14+1,1))-AVERAGE(OFFSET($H$3,0,0,'Données projet'!$E$14+1,1))</f>
        <v>352.69020637266948</v>
      </c>
      <c r="DU9" s="62">
        <f t="shared" si="44"/>
        <v>186.48649111821521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156.11420010556668</v>
      </c>
      <c r="T10" s="62">
        <f t="shared" si="34"/>
        <v>318.01952986326501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300.09163240970821</v>
      </c>
      <c r="AN10" s="62">
        <f ca="1">AVERAGE(OFFSET($AM$3,0,0,'Données projet'!$E$10+1,1))-AVERAGE(OFFSET($H$3,0,0,'Données projet'!$E$10+1,1))</f>
        <v>310.95287409903602</v>
      </c>
      <c r="AO10" s="62">
        <f t="shared" si="36"/>
        <v>224.10083380795163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3.95</v>
      </c>
      <c r="BD10" s="13">
        <f>IF('Données projet'!$A$88&gt;35,BD9+BC10-BL9,IF(A10&lt;'Données projet'!$A$88,$BA$205^A10,IF(A10='Données projet'!$A$88,'Données projet'!$B$88,BD9+BC10-BL9)))</f>
        <v>4.6149763731463613</v>
      </c>
      <c r="BE10" s="14">
        <f>BD10*VLOOKUP('Données projet'!$B$11,Paramètres!$A$1:$I$89,3,0)*VLOOKUP('Données projet'!$B$11,Paramètres!$A$1:$I$89,5,0)</f>
        <v>4.0316433595806611</v>
      </c>
      <c r="BF10" s="14">
        <f t="shared" si="37"/>
        <v>1.5796324795710794</v>
      </c>
      <c r="BG10" s="22">
        <f t="shared" si="7"/>
        <v>9.772972086522616</v>
      </c>
      <c r="BH10" s="62">
        <f t="shared" si="8"/>
        <v>303.10630541985591</v>
      </c>
      <c r="BI10" s="62">
        <f ca="1">AVERAGE(OFFSET($BH$3,0,0,'Données projet'!$E$11+1,1))-AVERAGE(OFFSET($H$3,0,0,'Données projet'!$E$11+1,1))</f>
        <v>188.31046827337082</v>
      </c>
      <c r="BJ10" s="62">
        <f t="shared" si="38"/>
        <v>207.32535726327728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</v>
      </c>
      <c r="BY10" s="13">
        <f>IF('Données projet'!$A$114&gt;35,BY9+BX10-CG9,IF(A10&lt;'Données projet'!$A$114,$BV$205^A10,IF(A10='Données projet'!$A$114,'Données projet'!$B$114,BY9+BX10-CG9)))</f>
        <v>3.2856965458621241</v>
      </c>
      <c r="BZ10" s="14">
        <f>BY10*VLOOKUP('Données projet'!$B$12,Paramètres!$A$1:$I$89,3,0)*VLOOKUP('Données projet'!$B$12,Paramètres!$A$1:$I$89,5,0)</f>
        <v>2.9728982346960495</v>
      </c>
      <c r="CA10" s="14">
        <f t="shared" si="39"/>
        <v>1.2068518235044534</v>
      </c>
      <c r="CB10" s="22">
        <f t="shared" si="10"/>
        <v>7.279731351365875</v>
      </c>
      <c r="CC10" s="62">
        <f t="shared" si="11"/>
        <v>300.61306468469917</v>
      </c>
      <c r="CD10" s="62">
        <f ca="1">AVERAGE(OFFSET($CC$3,0,0,'Données projet'!$E$12+1,1))-AVERAGE(OFFSET($H$3,0,0,'Données projet'!$E$12+1,1))</f>
        <v>274.16122172185521</v>
      </c>
      <c r="CE10" s="62">
        <f t="shared" si="40"/>
        <v>161.0819079811821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8.3000000000000007</v>
      </c>
      <c r="CT10" s="13">
        <f>IF('Données projet'!$A$140&gt;35,CT9+CS10-DB9,IF(A10&lt;'Données projet'!$A$140,$CQ$205^A10,IF(A10='Données projet'!$A$140,'Données projet'!$B$140,CT9+CS10-DB9)))</f>
        <v>22.047262079599165</v>
      </c>
      <c r="CU10" s="18">
        <f>CT10*VLOOKUP('Données projet'!$B$13,Paramètres!$A$1:$I$89,3,0)*VLOOKUP('Données projet'!$B$13,Paramètres!$A$1:$I$89,5,0)</f>
        <v>12.037805095461144</v>
      </c>
      <c r="CV10" s="14">
        <f t="shared" si="41"/>
        <v>4.1526340975546745</v>
      </c>
      <c r="CW10" s="22">
        <f t="shared" si="13"/>
        <v>28.198348261169219</v>
      </c>
      <c r="CX10" s="62">
        <f t="shared" si="14"/>
        <v>321.53168159450252</v>
      </c>
      <c r="CY10" s="62">
        <f ca="1">AVERAGE(OFFSET($CX$3,0,0,'Données projet'!$E$13+1,1))-AVERAGE(OFFSET($H$3,0,0,'Données projet'!$E$13+1,1))</f>
        <v>240.19940780300527</v>
      </c>
      <c r="CZ10" s="62">
        <f t="shared" si="42"/>
        <v>355.71054384071715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1.6</v>
      </c>
      <c r="DO10" s="13">
        <f>IF('Données projet'!$A$166&gt;35,DO9+DN10-DW9,IF(A10&lt;'Données projet'!$A$166,$DL$205^A10,IF(A10='Données projet'!$A$166,'Données projet'!$B$166,DO9+DN10-DW9)))</f>
        <v>3.3635856610148567</v>
      </c>
      <c r="DP10" s="18">
        <f>DO10*VLOOKUP('Données projet'!$B$14,Paramètres!$A$1:$I$89,3,0)*VLOOKUP('Données projet'!$B$14,Paramètres!$A$1:$I$89,5,0)</f>
        <v>2.8859564971507474</v>
      </c>
      <c r="DQ10" s="14">
        <f t="shared" si="43"/>
        <v>1.1756122821876749</v>
      </c>
      <c r="DR10" s="22">
        <f t="shared" si="16"/>
        <v>7.073898957347752</v>
      </c>
      <c r="DS10" s="62">
        <f t="shared" si="17"/>
        <v>300.40723229068107</v>
      </c>
      <c r="DT10" s="62">
        <f ca="1">AVERAGE(OFFSET($DS$3,0,0,'Données projet'!$E$14+1,1))-AVERAGE(OFFSET($H$3,0,0,'Données projet'!$E$14+1,1))</f>
        <v>352.69020637266948</v>
      </c>
      <c r="DU10" s="62">
        <f t="shared" si="44"/>
        <v>186.48649111821521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156.11420010556668</v>
      </c>
      <c r="T11" s="62">
        <f t="shared" si="34"/>
        <v>318.01952986326501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301.96492023616713</v>
      </c>
      <c r="AN11" s="62">
        <f ca="1">AVERAGE(OFFSET($AM$3,0,0,'Données projet'!$E$10+1,1))-AVERAGE(OFFSET($H$3,0,0,'Données projet'!$E$10+1,1))</f>
        <v>310.95287409903602</v>
      </c>
      <c r="AO11" s="62">
        <f t="shared" si="36"/>
        <v>224.10083380795163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3.95</v>
      </c>
      <c r="BD11" s="13">
        <f>IF('Données projet'!$A$88&gt;35,BD10+BC11-BL10,IF(A11&lt;'Données projet'!$A$88,$BA$205^A11,IF(A11='Données projet'!$A$88,'Données projet'!$B$88,BD10+BC11-BL10)))</f>
        <v>5.7418366957535838</v>
      </c>
      <c r="BE11" s="14">
        <f>BD11*VLOOKUP('Données projet'!$B$11,Paramètres!$A$1:$I$89,3,0)*VLOOKUP('Données projet'!$B$11,Paramètres!$A$1:$I$89,5,0)</f>
        <v>5.0160685374103311</v>
      </c>
      <c r="BF11" s="14">
        <f t="shared" si="37"/>
        <v>1.9159899193534717</v>
      </c>
      <c r="BG11" s="22">
        <f t="shared" si="7"/>
        <v>12.073335145530288</v>
      </c>
      <c r="BH11" s="62">
        <f t="shared" si="8"/>
        <v>305.40666847886359</v>
      </c>
      <c r="BI11" s="62">
        <f ca="1">AVERAGE(OFFSET($BH$3,0,0,'Données projet'!$E$11+1,1))-AVERAGE(OFFSET($H$3,0,0,'Données projet'!$E$11+1,1))</f>
        <v>188.31046827337082</v>
      </c>
      <c r="BJ11" s="62">
        <f t="shared" si="38"/>
        <v>207.32535726327728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</v>
      </c>
      <c r="BY11" s="13">
        <f>IF('Données projet'!$A$114&gt;35,BY10+BX11-CG10,IF(A11&lt;'Données projet'!$A$114,$BV$205^A11,IF(A11='Données projet'!$A$114,'Données projet'!$B$114,BY10+BX11-CG10)))</f>
        <v>3.8943176485047335</v>
      </c>
      <c r="BZ11" s="14">
        <f>BY11*VLOOKUP('Données projet'!$B$12,Paramètres!$A$1:$I$89,3,0)*VLOOKUP('Données projet'!$B$12,Paramètres!$A$1:$I$89,5,0)</f>
        <v>3.5235786083670826</v>
      </c>
      <c r="CA11" s="14">
        <f t="shared" si="39"/>
        <v>1.4023844776234748</v>
      </c>
      <c r="CB11" s="22">
        <f t="shared" si="10"/>
        <v>8.5793857081002205</v>
      </c>
      <c r="CC11" s="62">
        <f t="shared" si="11"/>
        <v>301.91271904143355</v>
      </c>
      <c r="CD11" s="62">
        <f ca="1">AVERAGE(OFFSET($CC$3,0,0,'Données projet'!$E$12+1,1))-AVERAGE(OFFSET($H$3,0,0,'Données projet'!$E$12+1,1))</f>
        <v>274.16122172185521</v>
      </c>
      <c r="CE11" s="62">
        <f t="shared" si="40"/>
        <v>161.0819079811821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8.3000000000000007</v>
      </c>
      <c r="CT11" s="13">
        <f>IF('Données projet'!$A$140&gt;35,CT10+CS11-DB10,IF(A11&lt;'Données projet'!$A$140,$CQ$205^A11,IF(A11='Données projet'!$A$140,'Données projet'!$B$140,CT10+CS11-DB10)))</f>
        <v>34.297500720902455</v>
      </c>
      <c r="CU11" s="18">
        <f>CT11*VLOOKUP('Données projet'!$B$13,Paramètres!$A$1:$I$89,3,0)*VLOOKUP('Données projet'!$B$13,Paramètres!$A$1:$I$89,5,0)</f>
        <v>18.726435393612743</v>
      </c>
      <c r="CV11" s="14">
        <f t="shared" si="41"/>
        <v>6.1361138068825287</v>
      </c>
      <c r="CW11" s="22">
        <f t="shared" si="13"/>
        <v>43.302273190862593</v>
      </c>
      <c r="CX11" s="62">
        <f t="shared" si="14"/>
        <v>336.63560652419591</v>
      </c>
      <c r="CY11" s="62">
        <f ca="1">AVERAGE(OFFSET($CX$3,0,0,'Données projet'!$E$13+1,1))-AVERAGE(OFFSET($H$3,0,0,'Données projet'!$E$13+1,1))</f>
        <v>240.19940780300527</v>
      </c>
      <c r="CZ11" s="62">
        <f t="shared" si="42"/>
        <v>355.71054384071715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1.6</v>
      </c>
      <c r="DO11" s="13">
        <f>IF('Données projet'!$A$166&gt;35,DO10+DN11-DW10,IF(A11&lt;'Données projet'!$A$166,$DL$205^A11,IF(A11='Données projet'!$A$166,'Données projet'!$B$166,DO10+DN11-DW10)))</f>
        <v>3.9999999999999982</v>
      </c>
      <c r="DP11" s="18">
        <f>DO11*VLOOKUP('Données projet'!$B$14,Paramètres!$A$1:$I$89,3,0)*VLOOKUP('Données projet'!$B$14,Paramètres!$A$1:$I$89,5,0)</f>
        <v>3.4319999999999991</v>
      </c>
      <c r="DQ11" s="14">
        <f t="shared" si="43"/>
        <v>1.3701295744860806</v>
      </c>
      <c r="DR11" s="22">
        <f t="shared" si="16"/>
        <v>8.3637090088965884</v>
      </c>
      <c r="DS11" s="62">
        <f t="shared" si="17"/>
        <v>301.69704234222991</v>
      </c>
      <c r="DT11" s="62">
        <f ca="1">AVERAGE(OFFSET($DS$3,0,0,'Données projet'!$E$14+1,1))-AVERAGE(OFFSET($H$3,0,0,'Données projet'!$E$14+1,1))</f>
        <v>352.69020637266948</v>
      </c>
      <c r="DU11" s="62">
        <f t="shared" si="44"/>
        <v>186.48649111821521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156.11420010556668</v>
      </c>
      <c r="T12" s="62">
        <f t="shared" si="34"/>
        <v>318.01952986326501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304.35940071300303</v>
      </c>
      <c r="AN12" s="62">
        <f ca="1">AVERAGE(OFFSET($AM$3,0,0,'Données projet'!$E$10+1,1))-AVERAGE(OFFSET($H$3,0,0,'Données projet'!$E$10+1,1))</f>
        <v>310.95287409903602</v>
      </c>
      <c r="AO12" s="62">
        <f t="shared" si="36"/>
        <v>224.10083380795163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3.95</v>
      </c>
      <c r="BD12" s="13">
        <f>IF('Données projet'!$A$88&gt;35,BD11+BC12-BL11,IF(A12&lt;'Données projet'!$A$88,$BA$205^A12,IF(A12='Données projet'!$A$88,'Données projet'!$B$88,BD11+BC12-BL11)))</f>
        <v>7.143847763238993</v>
      </c>
      <c r="BE12" s="14">
        <f>BD12*VLOOKUP('Données projet'!$B$11,Paramètres!$A$1:$I$89,3,0)*VLOOKUP('Données projet'!$B$11,Paramètres!$A$1:$I$89,5,0)</f>
        <v>6.2408654059655859</v>
      </c>
      <c r="BF12" s="14">
        <f t="shared" si="37"/>
        <v>2.3239692894013682</v>
      </c>
      <c r="BG12" s="22">
        <f t="shared" si="7"/>
        <v>14.917087094430778</v>
      </c>
      <c r="BH12" s="62">
        <f t="shared" si="8"/>
        <v>308.25042042776408</v>
      </c>
      <c r="BI12" s="62">
        <f ca="1">AVERAGE(OFFSET($BH$3,0,0,'Données projet'!$E$11+1,1))-AVERAGE(OFFSET($H$3,0,0,'Données projet'!$E$11+1,1))</f>
        <v>188.31046827337082</v>
      </c>
      <c r="BJ12" s="62">
        <f t="shared" si="38"/>
        <v>207.32535726327728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</v>
      </c>
      <c r="BY12" s="13">
        <f>IF('Données projet'!$A$114&gt;35,BY11+BX12-CG11,IF(A12&lt;'Données projet'!$A$114,$BV$205^A12,IF(A12='Données projet'!$A$114,'Données projet'!$B$114,BY11+BX12-CG11)))</f>
        <v>4.6156757740012635</v>
      </c>
      <c r="BZ12" s="14">
        <f>BY12*VLOOKUP('Données projet'!$B$12,Paramètres!$A$1:$I$89,3,0)*VLOOKUP('Données projet'!$B$12,Paramètres!$A$1:$I$89,5,0)</f>
        <v>4.176263440316343</v>
      </c>
      <c r="CA12" s="14">
        <f t="shared" si="39"/>
        <v>1.6295970928464274</v>
      </c>
      <c r="CB12" s="22">
        <f t="shared" si="10"/>
        <v>10.111873761925157</v>
      </c>
      <c r="CC12" s="62">
        <f t="shared" si="11"/>
        <v>303.44520709525847</v>
      </c>
      <c r="CD12" s="62">
        <f ca="1">AVERAGE(OFFSET($CC$3,0,0,'Données projet'!$E$12+1,1))-AVERAGE(OFFSET($H$3,0,0,'Données projet'!$E$12+1,1))</f>
        <v>274.16122172185521</v>
      </c>
      <c r="CE12" s="62">
        <f t="shared" si="40"/>
        <v>161.0819079811821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8.3000000000000007</v>
      </c>
      <c r="CT12" s="13">
        <f>IF('Données projet'!$A$140&gt;35,CT11+CS12-DB11,IF(A12&lt;'Données projet'!$A$140,$CQ$205^A12,IF(A12='Données projet'!$A$140,'Données projet'!$B$140,CT11+CS12-DB11)))</f>
        <v>53.354405252377298</v>
      </c>
      <c r="CU12" s="18">
        <f>CT12*VLOOKUP('Données projet'!$B$13,Paramètres!$A$1:$I$89,3,0)*VLOOKUP('Données projet'!$B$13,Paramètres!$A$1:$I$89,5,0)</f>
        <v>29.131505267798005</v>
      </c>
      <c r="CV12" s="14">
        <f t="shared" si="41"/>
        <v>9.0669901962193347</v>
      </c>
      <c r="CW12" s="22">
        <f t="shared" si="13"/>
        <v>66.529046266496863</v>
      </c>
      <c r="CX12" s="62">
        <f t="shared" si="14"/>
        <v>359.86237959983021</v>
      </c>
      <c r="CY12" s="62">
        <f ca="1">AVERAGE(OFFSET($CX$3,0,0,'Données projet'!$E$13+1,1))-AVERAGE(OFFSET($H$3,0,0,'Données projet'!$E$13+1,1))</f>
        <v>240.19940780300527</v>
      </c>
      <c r="CZ12" s="62">
        <f t="shared" si="42"/>
        <v>355.71054384071715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1.6</v>
      </c>
      <c r="DO12" s="13">
        <f>IF('Données projet'!$A$166&gt;35,DO11+DN12-DW11,IF(A12&lt;'Données projet'!$A$166,$DL$205^A12,IF(A12='Données projet'!$A$166,'Données projet'!$B$166,DO11+DN12-DW11)))</f>
        <v>4.7568284600108823</v>
      </c>
      <c r="DP12" s="18">
        <f>DO12*VLOOKUP('Données projet'!$B$14,Paramètres!$A$1:$I$89,3,0)*VLOOKUP('Données projet'!$B$14,Paramètres!$A$1:$I$89,5,0)</f>
        <v>4.0813588186893375</v>
      </c>
      <c r="DQ12" s="14">
        <f t="shared" si="43"/>
        <v>1.5968317780655192</v>
      </c>
      <c r="DR12" s="22">
        <f t="shared" si="16"/>
        <v>9.8895152893480418</v>
      </c>
      <c r="DS12" s="62">
        <f t="shared" si="17"/>
        <v>303.22284862268134</v>
      </c>
      <c r="DT12" s="62">
        <f ca="1">AVERAGE(OFFSET($DS$3,0,0,'Données projet'!$E$14+1,1))-AVERAGE(OFFSET($H$3,0,0,'Données projet'!$E$14+1,1))</f>
        <v>352.69020637266948</v>
      </c>
      <c r="DU12" s="62">
        <f t="shared" si="44"/>
        <v>186.48649111821521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156.11420010556668</v>
      </c>
      <c r="T13" s="62">
        <f t="shared" si="34"/>
        <v>318.01952986326501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307.42058941449875</v>
      </c>
      <c r="AN13" s="62">
        <f ca="1">AVERAGE(OFFSET($AM$3,0,0,'Données projet'!$E$10+1,1))-AVERAGE(OFFSET($H$3,0,0,'Données projet'!$E$10+1,1))</f>
        <v>310.95287409903602</v>
      </c>
      <c r="AO13" s="62">
        <f t="shared" si="36"/>
        <v>224.10083380795163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3.95</v>
      </c>
      <c r="BD13" s="13">
        <f>IF('Données projet'!$A$88&gt;35,BD12+BC13-BL12,IF(A13&lt;'Données projet'!$A$88,$BA$205^A13,IF(A13='Données projet'!$A$88,'Données projet'!$B$88,BD12+BC13-BL12)))</f>
        <v>8.8881944173155834</v>
      </c>
      <c r="BE13" s="14">
        <f>BD13*VLOOKUP('Données projet'!$B$11,Paramètres!$A$1:$I$89,3,0)*VLOOKUP('Données projet'!$B$11,Paramètres!$A$1:$I$89,5,0)</f>
        <v>7.7647266429668944</v>
      </c>
      <c r="BF13" s="14">
        <f t="shared" si="37"/>
        <v>2.8188213327881941</v>
      </c>
      <c r="BG13" s="22">
        <f t="shared" si="7"/>
        <v>18.433012724440111</v>
      </c>
      <c r="BH13" s="62">
        <f t="shared" si="8"/>
        <v>311.76634605777343</v>
      </c>
      <c r="BI13" s="62">
        <f ca="1">AVERAGE(OFFSET($BH$3,0,0,'Données projet'!$E$11+1,1))-AVERAGE(OFFSET($H$3,0,0,'Données projet'!$E$11+1,1))</f>
        <v>188.31046827337082</v>
      </c>
      <c r="BJ13" s="62">
        <f t="shared" si="38"/>
        <v>207.32535726327728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</v>
      </c>
      <c r="BY13" s="13">
        <f>IF('Données projet'!$A$114&gt;35,BY12+BX13-CG12,IF(A13&lt;'Données projet'!$A$114,$BV$205^A13,IF(A13='Données projet'!$A$114,'Données projet'!$B$114,BY12+BX13-CG12)))</f>
        <v>5.4706535967558398</v>
      </c>
      <c r="BZ13" s="14">
        <f>BY13*VLOOKUP('Données projet'!$B$12,Paramètres!$A$1:$I$89,3,0)*VLOOKUP('Données projet'!$B$12,Paramètres!$A$1:$I$89,5,0)</f>
        <v>4.9498473743446834</v>
      </c>
      <c r="CA13" s="14">
        <f t="shared" si="39"/>
        <v>1.8936224176652101</v>
      </c>
      <c r="CB13" s="22">
        <f t="shared" si="10"/>
        <v>11.919043221083896</v>
      </c>
      <c r="CC13" s="62">
        <f t="shared" si="11"/>
        <v>305.2523765544172</v>
      </c>
      <c r="CD13" s="62">
        <f ca="1">AVERAGE(OFFSET($CC$3,0,0,'Données projet'!$E$12+1,1))-AVERAGE(OFFSET($H$3,0,0,'Données projet'!$E$12+1,1))</f>
        <v>274.16122172185521</v>
      </c>
      <c r="CE13" s="62">
        <f t="shared" si="40"/>
        <v>161.0819079811821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83</v>
      </c>
      <c r="CR13" s="13">
        <f>VLOOKUP(A13,'Données projet'!$A$139:$I$159,9,0)</f>
        <v>8.3000000000000007</v>
      </c>
      <c r="CS13" s="13">
        <f t="array" ref="CS13">INDEX(CR:CR,MIN(IF(ISNUMBER(CR13:CR209),ROW(CR13:CR209),"")))</f>
        <v>8.3000000000000007</v>
      </c>
      <c r="CT13" s="13">
        <f>IF('Données projet'!$A$140&gt;35,CT12+CS13-DB12,IF(A13&lt;'Données projet'!$A$140,$CQ$205^A13,IF(A13='Données projet'!$A$140,'Données projet'!$B$140,CT12+CS13-DB12)))</f>
        <v>83</v>
      </c>
      <c r="CU13" s="18">
        <f>CT13*VLOOKUP('Données projet'!$B$13,Paramètres!$A$1:$I$89,3,0)*VLOOKUP('Données projet'!$B$13,Paramètres!$A$1:$I$89,5,0)</f>
        <v>45.317999999999998</v>
      </c>
      <c r="CV13" s="14">
        <f t="shared" si="41"/>
        <v>13.397781365483629</v>
      </c>
      <c r="CW13" s="22">
        <f t="shared" si="13"/>
        <v>102.26331921155065</v>
      </c>
      <c r="CX13" s="62">
        <f t="shared" si="14"/>
        <v>395.59665254488397</v>
      </c>
      <c r="CY13" s="62">
        <f ca="1">AVERAGE(OFFSET($CX$3,0,0,'Données projet'!$E$13+1,1))-AVERAGE(OFFSET($H$3,0,0,'Données projet'!$E$13+1,1))</f>
        <v>240.19940780300527</v>
      </c>
      <c r="CZ13" s="62">
        <f t="shared" si="42"/>
        <v>355.71054384071715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26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1.6</v>
      </c>
      <c r="DO13" s="13">
        <f>IF('Données projet'!$A$166&gt;35,DO12+DN13-DW12,IF(A13&lt;'Données projet'!$A$166,$DL$205^A13,IF(A13='Données projet'!$A$166,'Données projet'!$B$166,DO12+DN13-DW12)))</f>
        <v>5.656854249492377</v>
      </c>
      <c r="DP13" s="18">
        <f>DO13*VLOOKUP('Données projet'!$B$14,Paramètres!$A$1:$I$89,3,0)*VLOOKUP('Données projet'!$B$14,Paramètres!$A$1:$I$89,5,0)</f>
        <v>4.8535809460644597</v>
      </c>
      <c r="DQ13" s="14">
        <f t="shared" si="43"/>
        <v>1.8610442215994896</v>
      </c>
      <c r="DR13" s="22">
        <f t="shared" si="16"/>
        <v>11.694638833681379</v>
      </c>
      <c r="DS13" s="62">
        <f t="shared" si="17"/>
        <v>305.0279721670147</v>
      </c>
      <c r="DT13" s="62">
        <f ca="1">AVERAGE(OFFSET($DS$3,0,0,'Données projet'!$E$14+1,1))-AVERAGE(OFFSET($H$3,0,0,'Données projet'!$E$14+1,1))</f>
        <v>352.69020637266948</v>
      </c>
      <c r="DU13" s="62">
        <f t="shared" si="44"/>
        <v>186.48649111821521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156.11420010556668</v>
      </c>
      <c r="T14" s="62">
        <f t="shared" si="34"/>
        <v>318.01952986326501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311.33476117897868</v>
      </c>
      <c r="AN14" s="62">
        <f ca="1">AVERAGE(OFFSET($AM$3,0,0,'Données projet'!$E$10+1,1))-AVERAGE(OFFSET($H$3,0,0,'Données projet'!$E$10+1,1))</f>
        <v>310.95287409903602</v>
      </c>
      <c r="AO14" s="62">
        <f t="shared" si="36"/>
        <v>224.10083380795163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3.95</v>
      </c>
      <c r="BD14" s="13">
        <f>IF('Données projet'!$A$88&gt;35,BD13+BC14-BL13,IF(A14&lt;'Données projet'!$A$88,$BA$205^A14,IF(A14='Données projet'!$A$88,'Données projet'!$B$88,BD13+BC14-BL13)))</f>
        <v>11.058466336099752</v>
      </c>
      <c r="BE14" s="14">
        <f>BD14*VLOOKUP('Données projet'!$B$11,Paramètres!$A$1:$I$89,3,0)*VLOOKUP('Données projet'!$B$11,Paramètres!$A$1:$I$89,5,0)</f>
        <v>9.6606761912167443</v>
      </c>
      <c r="BF14" s="14">
        <f t="shared" si="37"/>
        <v>3.4190441940945626</v>
      </c>
      <c r="BG14" s="22">
        <f t="shared" si="7"/>
        <v>22.780513004417188</v>
      </c>
      <c r="BH14" s="62">
        <f t="shared" si="8"/>
        <v>316.11384633775049</v>
      </c>
      <c r="BI14" s="62">
        <f ca="1">AVERAGE(OFFSET($BH$3,0,0,'Données projet'!$E$11+1,1))-AVERAGE(OFFSET($H$3,0,0,'Données projet'!$E$11+1,1))</f>
        <v>188.31046827337082</v>
      </c>
      <c r="BJ14" s="62">
        <f t="shared" si="38"/>
        <v>207.32535726327728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</v>
      </c>
      <c r="BY14" s="13">
        <f>IF('Données projet'!$A$114&gt;35,BY13+BX14-CG13,IF(A14&lt;'Données projet'!$A$114,$BV$205^A14,IF(A14='Données projet'!$A$114,'Données projet'!$B$114,BY13+BX14-CG13)))</f>
        <v>6.4840019622421199</v>
      </c>
      <c r="BZ14" s="14">
        <f>BY14*VLOOKUP('Données projet'!$B$12,Paramètres!$A$1:$I$89,3,0)*VLOOKUP('Données projet'!$B$12,Paramètres!$A$1:$I$89,5,0)</f>
        <v>5.8667249754366697</v>
      </c>
      <c r="CA14" s="14">
        <f t="shared" si="39"/>
        <v>2.2004248021950543</v>
      </c>
      <c r="CB14" s="22">
        <f t="shared" si="10"/>
        <v>14.050285862708584</v>
      </c>
      <c r="CC14" s="62">
        <f t="shared" si="11"/>
        <v>307.38361919604188</v>
      </c>
      <c r="CD14" s="62">
        <f ca="1">AVERAGE(OFFSET($CC$3,0,0,'Données projet'!$E$12+1,1))-AVERAGE(OFFSET($H$3,0,0,'Données projet'!$E$12+1,1))</f>
        <v>274.16122172185521</v>
      </c>
      <c r="CE14" s="62">
        <f t="shared" si="40"/>
        <v>161.0819079811821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23.6</v>
      </c>
      <c r="CT14" s="13">
        <f>IF('Données projet'!$A$140&gt;35,CT13+CS14-DB13,IF(A14&lt;'Données projet'!$A$140,$CQ$205^A14,IF(A14='Données projet'!$A$140,'Données projet'!$B$140,CT13+CS14-DB13)))</f>
        <v>80.599999999999994</v>
      </c>
      <c r="CU14" s="18">
        <f>CT14*VLOOKUP('Données projet'!$B$13,Paramètres!$A$1:$I$89,3,0)*VLOOKUP('Données projet'!$B$13,Paramètres!$A$1:$I$89,5,0)</f>
        <v>44.007599999999996</v>
      </c>
      <c r="CV14" s="14">
        <f t="shared" si="41"/>
        <v>13.054887296903958</v>
      </c>
      <c r="CW14" s="22">
        <f t="shared" si="13"/>
        <v>99.383832042107713</v>
      </c>
      <c r="CX14" s="62">
        <f t="shared" si="14"/>
        <v>392.71716537544103</v>
      </c>
      <c r="CY14" s="62">
        <f ca="1">AVERAGE(OFFSET($CX$3,0,0,'Données projet'!$E$13+1,1))-AVERAGE(OFFSET($H$3,0,0,'Données projet'!$E$13+1,1))</f>
        <v>240.19940780300527</v>
      </c>
      <c r="CZ14" s="62">
        <f t="shared" si="42"/>
        <v>355.71054384071715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1.6</v>
      </c>
      <c r="DO14" s="13">
        <f>IF('Données projet'!$A$166&gt;35,DO13+DN14-DW13,IF(A14&lt;'Données projet'!$A$166,$DL$205^A14,IF(A14='Données projet'!$A$166,'Données projet'!$B$166,DO13+DN14-DW13)))</f>
        <v>6.7271713220297125</v>
      </c>
      <c r="DP14" s="18">
        <f>DO14*VLOOKUP('Données projet'!$B$14,Paramètres!$A$1:$I$89,3,0)*VLOOKUP('Données projet'!$B$14,Paramètres!$A$1:$I$89,5,0)</f>
        <v>5.771912994301494</v>
      </c>
      <c r="DQ14" s="14">
        <f t="shared" si="43"/>
        <v>2.1689733648366443</v>
      </c>
      <c r="DR14" s="22">
        <f t="shared" si="16"/>
        <v>13.830377075498925</v>
      </c>
      <c r="DS14" s="62">
        <f t="shared" si="17"/>
        <v>307.16371040883223</v>
      </c>
      <c r="DT14" s="62">
        <f ca="1">AVERAGE(OFFSET($DS$3,0,0,'Données projet'!$E$14+1,1))-AVERAGE(OFFSET($H$3,0,0,'Données projet'!$E$14+1,1))</f>
        <v>352.69020637266948</v>
      </c>
      <c r="DU14" s="62">
        <f t="shared" si="44"/>
        <v>186.48649111821521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156.11420010556668</v>
      </c>
      <c r="T15" s="62">
        <f t="shared" si="34"/>
        <v>318.01952986326501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316.3404009375538</v>
      </c>
      <c r="AN15" s="62">
        <f ca="1">AVERAGE(OFFSET($AM$3,0,0,'Données projet'!$E$10+1,1))-AVERAGE(OFFSET($H$3,0,0,'Données projet'!$E$10+1,1))</f>
        <v>310.95287409903602</v>
      </c>
      <c r="AO15" s="62">
        <f t="shared" si="36"/>
        <v>224.10083380795163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3.95</v>
      </c>
      <c r="BD15" s="13">
        <f>IF('Données projet'!$A$88&gt;35,BD14+BC15-BL14,IF(A15&lt;'Données projet'!$A$88,$BA$205^A15,IF(A15='Données projet'!$A$88,'Données projet'!$B$88,BD14+BC15-BL14)))</f>
        <v>13.758663679589656</v>
      </c>
      <c r="BE15" s="14">
        <f>BD15*VLOOKUP('Données projet'!$B$11,Paramètres!$A$1:$I$89,3,0)*VLOOKUP('Données projet'!$B$11,Paramètres!$A$1:$I$89,5,0)</f>
        <v>12.019568590489525</v>
      </c>
      <c r="BF15" s="14">
        <f t="shared" si="37"/>
        <v>4.1470749015542889</v>
      </c>
      <c r="BG15" s="22">
        <f t="shared" si="7"/>
        <v>28.156904081976307</v>
      </c>
      <c r="BH15" s="62">
        <f t="shared" si="8"/>
        <v>321.49023741530959</v>
      </c>
      <c r="BI15" s="62">
        <f ca="1">AVERAGE(OFFSET($BH$3,0,0,'Données projet'!$E$11+1,1))-AVERAGE(OFFSET($H$3,0,0,'Données projet'!$E$11+1,1))</f>
        <v>188.31046827337082</v>
      </c>
      <c r="BJ15" s="62">
        <f t="shared" si="38"/>
        <v>207.32535726327728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</v>
      </c>
      <c r="BY15" s="13">
        <f>IF('Données projet'!$A$114&gt;35,BY14+BX15-CG14,IF(A15&lt;'Données projet'!$A$114,$BV$205^A15,IF(A15='Données projet'!$A$114,'Données projet'!$B$114,BY14+BX15-CG14)))</f>
        <v>7.685056401906202</v>
      </c>
      <c r="BZ15" s="14">
        <f>BY15*VLOOKUP('Données projet'!$B$12,Paramètres!$A$1:$I$89,3,0)*VLOOKUP('Données projet'!$B$12,Paramètres!$A$1:$I$89,5,0)</f>
        <v>6.9534390324447317</v>
      </c>
      <c r="CA15" s="14">
        <f t="shared" si="39"/>
        <v>2.55693493325087</v>
      </c>
      <c r="CB15" s="22">
        <f t="shared" si="10"/>
        <v>16.563901323586503</v>
      </c>
      <c r="CC15" s="62">
        <f t="shared" si="11"/>
        <v>309.89723465691981</v>
      </c>
      <c r="CD15" s="62">
        <f ca="1">AVERAGE(OFFSET($CC$3,0,0,'Données projet'!$E$12+1,1))-AVERAGE(OFFSET($H$3,0,0,'Données projet'!$E$12+1,1))</f>
        <v>274.16122172185521</v>
      </c>
      <c r="CE15" s="62">
        <f t="shared" si="40"/>
        <v>161.0819079811821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23.6</v>
      </c>
      <c r="CT15" s="13">
        <f>IF('Données projet'!$A$140&gt;35,CT14+CS15-DB14,IF(A15&lt;'Données projet'!$A$140,$CQ$205^A15,IF(A15='Données projet'!$A$140,'Données projet'!$B$140,CT14+CS15-DB14)))</f>
        <v>104.19999999999999</v>
      </c>
      <c r="CU15" s="18">
        <f>CT15*VLOOKUP('Données projet'!$B$13,Paramètres!$A$1:$I$89,3,0)*VLOOKUP('Données projet'!$B$13,Paramètres!$A$1:$I$89,5,0)</f>
        <v>56.893199999999993</v>
      </c>
      <c r="CV15" s="14">
        <f t="shared" si="41"/>
        <v>16.380358422910444</v>
      </c>
      <c r="CW15" s="22">
        <f t="shared" si="13"/>
        <v>127.61811425323567</v>
      </c>
      <c r="CX15" s="62">
        <f t="shared" si="14"/>
        <v>420.95144758656897</v>
      </c>
      <c r="CY15" s="62">
        <f ca="1">AVERAGE(OFFSET($CX$3,0,0,'Données projet'!$E$13+1,1))-AVERAGE(OFFSET($H$3,0,0,'Données projet'!$E$13+1,1))</f>
        <v>240.19940780300527</v>
      </c>
      <c r="CZ15" s="62">
        <f t="shared" si="42"/>
        <v>355.71054384071715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1.6</v>
      </c>
      <c r="DO15" s="13">
        <f>IF('Données projet'!$A$166&gt;35,DO14+DN15-DW14,IF(A15&lt;'Données projet'!$A$166,$DL$205^A15,IF(A15='Données projet'!$A$166,'Données projet'!$B$166,DO14+DN15-DW14)))</f>
        <v>7.9999999999999947</v>
      </c>
      <c r="DP15" s="18">
        <f>DO15*VLOOKUP('Données projet'!$B$14,Paramètres!$A$1:$I$89,3,0)*VLOOKUP('Données projet'!$B$14,Paramètres!$A$1:$I$89,5,0)</f>
        <v>6.8639999999999963</v>
      </c>
      <c r="DQ15" s="14">
        <f t="shared" si="43"/>
        <v>2.5278525909113112</v>
      </c>
      <c r="DR15" s="22">
        <f t="shared" si="16"/>
        <v>16.357476595837191</v>
      </c>
      <c r="DS15" s="62">
        <f t="shared" si="17"/>
        <v>309.69080992917048</v>
      </c>
      <c r="DT15" s="62">
        <f ca="1">AVERAGE(OFFSET($DS$3,0,0,'Données projet'!$E$14+1,1))-AVERAGE(OFFSET($H$3,0,0,'Données projet'!$E$14+1,1))</f>
        <v>352.69020637266948</v>
      </c>
      <c r="DU15" s="62">
        <f t="shared" si="44"/>
        <v>186.48649111821521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156.11420010556668</v>
      </c>
      <c r="T16" s="62">
        <f t="shared" si="34"/>
        <v>318.01952986326501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322.74288029609767</v>
      </c>
      <c r="AN16" s="62">
        <f ca="1">AVERAGE(OFFSET($AM$3,0,0,'Données projet'!$E$10+1,1))-AVERAGE(OFFSET($H$3,0,0,'Données projet'!$E$10+1,1))</f>
        <v>310.95287409903602</v>
      </c>
      <c r="AO16" s="62">
        <f t="shared" si="36"/>
        <v>224.10083380795163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3.95</v>
      </c>
      <c r="BD16" s="13">
        <f>IF('Données projet'!$A$88&gt;35,BD15+BC16-BL15,IF(A16&lt;'Données projet'!$A$88,$BA$205^A16,IF(A16='Données projet'!$A$88,'Données projet'!$B$88,BD15+BC16-BL15)))</f>
        <v>17.118180812297407</v>
      </c>
      <c r="BE16" s="14">
        <f>BD16*VLOOKUP('Données projet'!$B$11,Paramètres!$A$1:$I$89,3,0)*VLOOKUP('Données projet'!$B$11,Paramètres!$A$1:$I$89,5,0)</f>
        <v>14.954442757623017</v>
      </c>
      <c r="BF16" s="14">
        <f t="shared" si="37"/>
        <v>5.0301280892498079</v>
      </c>
      <c r="BG16" s="22">
        <f t="shared" si="7"/>
        <v>34.806460891636839</v>
      </c>
      <c r="BH16" s="62">
        <f t="shared" si="8"/>
        <v>328.13979422497016</v>
      </c>
      <c r="BI16" s="62">
        <f ca="1">AVERAGE(OFFSET($BH$3,0,0,'Données projet'!$E$11+1,1))-AVERAGE(OFFSET($H$3,0,0,'Données projet'!$E$11+1,1))</f>
        <v>188.31046827337082</v>
      </c>
      <c r="BJ16" s="62">
        <f t="shared" si="38"/>
        <v>207.32535726327728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</v>
      </c>
      <c r="BY16" s="13">
        <f>IF('Données projet'!$A$114&gt;35,BY15+BX16-CG15,IF(A16&lt;'Données projet'!$A$114,$BV$205^A16,IF(A16='Données projet'!$A$114,'Données projet'!$B$114,BY15+BX16-CG15)))</f>
        <v>9.1085863706396779</v>
      </c>
      <c r="BZ16" s="14">
        <f>BY16*VLOOKUP('Données projet'!$B$12,Paramètres!$A$1:$I$89,3,0)*VLOOKUP('Données projet'!$B$12,Paramètres!$A$1:$I$89,5,0)</f>
        <v>8.2414489481547797</v>
      </c>
      <c r="CA16" s="14">
        <f t="shared" si="39"/>
        <v>2.971206399035617</v>
      </c>
      <c r="CB16" s="22">
        <f t="shared" si="10"/>
        <v>19.528708063023274</v>
      </c>
      <c r="CC16" s="62">
        <f t="shared" si="11"/>
        <v>312.86204139635657</v>
      </c>
      <c r="CD16" s="62">
        <f ca="1">AVERAGE(OFFSET($CC$3,0,0,'Données projet'!$E$12+1,1))-AVERAGE(OFFSET($H$3,0,0,'Données projet'!$E$12+1,1))</f>
        <v>274.16122172185521</v>
      </c>
      <c r="CE16" s="62">
        <f t="shared" si="40"/>
        <v>161.0819079811821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23.6</v>
      </c>
      <c r="CT16" s="13">
        <f>IF('Données projet'!$A$140&gt;35,CT15+CS16-DB15,IF(A16&lt;'Données projet'!$A$140,$CQ$205^A16,IF(A16='Données projet'!$A$140,'Données projet'!$B$140,CT15+CS16-DB15)))</f>
        <v>127.79999999999998</v>
      </c>
      <c r="CU16" s="18">
        <f>CT16*VLOOKUP('Données projet'!$B$13,Paramètres!$A$1:$I$89,3,0)*VLOOKUP('Données projet'!$B$13,Paramètres!$A$1:$I$89,5,0)</f>
        <v>69.77879999999999</v>
      </c>
      <c r="CV16" s="14">
        <f t="shared" si="41"/>
        <v>19.618515700802106</v>
      </c>
      <c r="CW16" s="22">
        <f t="shared" si="13"/>
        <v>155.70032484556364</v>
      </c>
      <c r="CX16" s="62">
        <f t="shared" si="14"/>
        <v>449.03365817889699</v>
      </c>
      <c r="CY16" s="62">
        <f ca="1">AVERAGE(OFFSET($CX$3,0,0,'Données projet'!$E$13+1,1))-AVERAGE(OFFSET($H$3,0,0,'Données projet'!$E$13+1,1))</f>
        <v>240.19940780300527</v>
      </c>
      <c r="CZ16" s="62">
        <f t="shared" si="42"/>
        <v>355.71054384071715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1.6</v>
      </c>
      <c r="DO16" s="13">
        <f>IF('Données projet'!$A$166&gt;35,DO15+DN16-DW15,IF(A16&lt;'Données projet'!$A$166,$DL$205^A16,IF(A16='Données projet'!$A$166,'Données projet'!$B$166,DO15+DN16-DW15)))</f>
        <v>9.5136569200217629</v>
      </c>
      <c r="DP16" s="18">
        <f>DO16*VLOOKUP('Données projet'!$B$14,Paramètres!$A$1:$I$89,3,0)*VLOOKUP('Données projet'!$B$14,Paramètres!$A$1:$I$89,5,0)</f>
        <v>8.1627176373786732</v>
      </c>
      <c r="DQ16" s="14">
        <f t="shared" si="43"/>
        <v>2.946112121509751</v>
      </c>
      <c r="DR16" s="22">
        <f t="shared" si="16"/>
        <v>19.347878496730672</v>
      </c>
      <c r="DS16" s="62">
        <f t="shared" si="17"/>
        <v>312.681211830064</v>
      </c>
      <c r="DT16" s="62">
        <f ca="1">AVERAGE(OFFSET($DS$3,0,0,'Données projet'!$E$14+1,1))-AVERAGE(OFFSET($H$3,0,0,'Données projet'!$E$14+1,1))</f>
        <v>352.69020637266948</v>
      </c>
      <c r="DU16" s="62">
        <f t="shared" si="44"/>
        <v>186.48649111821521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156.11420010556668</v>
      </c>
      <c r="T17" s="62">
        <f t="shared" si="34"/>
        <v>318.01952986326501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330.93327083690383</v>
      </c>
      <c r="AN17" s="62">
        <f ca="1">AVERAGE(OFFSET($AM$3,0,0,'Données projet'!$E$10+1,1))-AVERAGE(OFFSET($H$3,0,0,'Données projet'!$E$10+1,1))</f>
        <v>310.95287409903602</v>
      </c>
      <c r="AO17" s="62">
        <f t="shared" si="36"/>
        <v>224.10083380795163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3.95</v>
      </c>
      <c r="BD17" s="13">
        <f>IF('Données projet'!$A$88&gt;35,BD16+BC17-BL16,IF(A17&lt;'Données projet'!$A$88,$BA$205^A17,IF(A17='Données projet'!$A$88,'Données projet'!$B$88,BD16+BC17-BL16)))</f>
        <v>21.298006924699145</v>
      </c>
      <c r="BE17" s="14">
        <f>BD17*VLOOKUP('Données projet'!$B$11,Paramètres!$A$1:$I$89,3,0)*VLOOKUP('Données projet'!$B$11,Paramètres!$A$1:$I$89,5,0)</f>
        <v>18.605938849417175</v>
      </c>
      <c r="BF17" s="14">
        <f t="shared" si="37"/>
        <v>6.1012133117674976</v>
      </c>
      <c r="BG17" s="22">
        <f t="shared" si="7"/>
        <v>43.031623347396639</v>
      </c>
      <c r="BH17" s="62">
        <f t="shared" si="8"/>
        <v>336.36495668072996</v>
      </c>
      <c r="BI17" s="62">
        <f ca="1">AVERAGE(OFFSET($BH$3,0,0,'Données projet'!$E$11+1,1))-AVERAGE(OFFSET($H$3,0,0,'Données projet'!$E$11+1,1))</f>
        <v>188.31046827337082</v>
      </c>
      <c r="BJ17" s="62">
        <f t="shared" si="38"/>
        <v>207.32535726327728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</v>
      </c>
      <c r="BY17" s="13">
        <f>IF('Données projet'!$A$114&gt;35,BY16+BX17-CG16,IF(A17&lt;'Données projet'!$A$114,$BV$205^A17,IF(A17='Données projet'!$A$114,'Données projet'!$B$114,BY16+BX17-CG16)))</f>
        <v>10.795801791490293</v>
      </c>
      <c r="BZ17" s="14">
        <f>BY17*VLOOKUP('Données projet'!$B$12,Paramètres!$A$1:$I$89,3,0)*VLOOKUP('Données projet'!$B$12,Paramètres!$A$1:$I$89,5,0)</f>
        <v>9.7680414609404167</v>
      </c>
      <c r="CA17" s="14">
        <f t="shared" si="39"/>
        <v>3.4525976202477158</v>
      </c>
      <c r="CB17" s="22">
        <f t="shared" si="10"/>
        <v>23.025946399735997</v>
      </c>
      <c r="CC17" s="62">
        <f t="shared" si="11"/>
        <v>316.35927973306929</v>
      </c>
      <c r="CD17" s="62">
        <f ca="1">AVERAGE(OFFSET($CC$3,0,0,'Données projet'!$E$12+1,1))-AVERAGE(OFFSET($H$3,0,0,'Données projet'!$E$12+1,1))</f>
        <v>274.16122172185521</v>
      </c>
      <c r="CE17" s="62">
        <f t="shared" si="40"/>
        <v>161.0819079811821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23.6</v>
      </c>
      <c r="CT17" s="13">
        <f>IF('Données projet'!$A$140&gt;35,CT16+CS17-DB16,IF(A17&lt;'Données projet'!$A$140,$CQ$205^A17,IF(A17='Données projet'!$A$140,'Données projet'!$B$140,CT16+CS17-DB16)))</f>
        <v>151.39999999999998</v>
      </c>
      <c r="CU17" s="18">
        <f>CT17*VLOOKUP('Données projet'!$B$13,Paramètres!$A$1:$I$89,3,0)*VLOOKUP('Données projet'!$B$13,Paramètres!$A$1:$I$89,5,0)</f>
        <v>82.664399999999986</v>
      </c>
      <c r="CV17" s="14">
        <f t="shared" si="41"/>
        <v>22.787396402913611</v>
      </c>
      <c r="CW17" s="22">
        <f t="shared" si="13"/>
        <v>183.66187873507451</v>
      </c>
      <c r="CX17" s="62">
        <f t="shared" si="14"/>
        <v>476.9952120684078</v>
      </c>
      <c r="CY17" s="62">
        <f ca="1">AVERAGE(OFFSET($CX$3,0,0,'Données projet'!$E$13+1,1))-AVERAGE(OFFSET($H$3,0,0,'Données projet'!$E$13+1,1))</f>
        <v>240.19940780300527</v>
      </c>
      <c r="CZ17" s="62">
        <f t="shared" si="42"/>
        <v>355.71054384071715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1.6</v>
      </c>
      <c r="DO17" s="13">
        <f>IF('Données projet'!$A$166&gt;35,DO16+DN17-DW16,IF(A17&lt;'Données projet'!$A$166,$DL$205^A17,IF(A17='Données projet'!$A$166,'Données projet'!$B$166,DO16+DN17-DW16)))</f>
        <v>11.313708498984752</v>
      </c>
      <c r="DP17" s="18">
        <f>DO17*VLOOKUP('Données projet'!$B$14,Paramètres!$A$1:$I$89,3,0)*VLOOKUP('Données projet'!$B$14,Paramètres!$A$1:$I$89,5,0)</f>
        <v>9.7071618921289176</v>
      </c>
      <c r="DQ17" s="14">
        <f t="shared" si="43"/>
        <v>3.433577046269785</v>
      </c>
      <c r="DR17" s="22">
        <f t="shared" si="16"/>
        <v>22.886786984377736</v>
      </c>
      <c r="DS17" s="62">
        <f t="shared" si="17"/>
        <v>316.22012031771106</v>
      </c>
      <c r="DT17" s="62">
        <f ca="1">AVERAGE(OFFSET($DS$3,0,0,'Données projet'!$E$14+1,1))-AVERAGE(OFFSET($H$3,0,0,'Données projet'!$E$14+1,1))</f>
        <v>352.69020637266948</v>
      </c>
      <c r="DU17" s="62">
        <f t="shared" si="44"/>
        <v>186.48649111821521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156.11420010556668</v>
      </c>
      <c r="T18" s="62">
        <f t="shared" si="34"/>
        <v>318.01952986326501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341.41246294557129</v>
      </c>
      <c r="AN18" s="62">
        <f ca="1">AVERAGE(OFFSET($AM$3,0,0,'Données projet'!$E$10+1,1))-AVERAGE(OFFSET($H$3,0,0,'Données projet'!$E$10+1,1))</f>
        <v>310.95287409903602</v>
      </c>
      <c r="AO18" s="62">
        <f t="shared" si="36"/>
        <v>224.10083380795163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3.95</v>
      </c>
      <c r="BD18" s="13">
        <f>IF('Données projet'!$A$88&gt;35,BD17+BC18-BL17,IF(A18&lt;'Données projet'!$A$88,$BA$205^A18,IF(A18='Données projet'!$A$88,'Données projet'!$B$88,BD17+BC18-BL17)))</f>
        <v>26.498440689367563</v>
      </c>
      <c r="BE18" s="14">
        <f>BD18*VLOOKUP('Données projet'!$B$11,Paramètres!$A$1:$I$89,3,0)*VLOOKUP('Données projet'!$B$11,Paramètres!$A$1:$I$89,5,0)</f>
        <v>23.149037786231506</v>
      </c>
      <c r="BF18" s="14">
        <f t="shared" si="37"/>
        <v>7.4003689797172942</v>
      </c>
      <c r="BG18" s="22">
        <f t="shared" si="7"/>
        <v>53.206883450694164</v>
      </c>
      <c r="BH18" s="62">
        <f t="shared" si="8"/>
        <v>346.54021678402751</v>
      </c>
      <c r="BI18" s="62">
        <f ca="1">AVERAGE(OFFSET($BH$3,0,0,'Données projet'!$E$11+1,1))-AVERAGE(OFFSET($H$3,0,0,'Données projet'!$E$11+1,1))</f>
        <v>188.31046827337082</v>
      </c>
      <c r="BJ18" s="62">
        <f t="shared" si="38"/>
        <v>207.32535726327728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</v>
      </c>
      <c r="BY18" s="13">
        <f>IF('Données projet'!$A$114&gt;35,BY17+BX18-CG17,IF(A18&lt;'Données projet'!$A$114,$BV$205^A18,IF(A18='Données projet'!$A$114,'Données projet'!$B$114,BY17+BX18-CG17)))</f>
        <v>12.795546046181913</v>
      </c>
      <c r="BZ18" s="14">
        <f>BY18*VLOOKUP('Données projet'!$B$12,Paramètres!$A$1:$I$89,3,0)*VLOOKUP('Données projet'!$B$12,Paramètres!$A$1:$I$89,5,0)</f>
        <v>11.577410062585395</v>
      </c>
      <c r="CA18" s="14">
        <f t="shared" si="39"/>
        <v>4.0119832574435987</v>
      </c>
      <c r="CB18" s="22">
        <f t="shared" si="10"/>
        <v>27.151526699050493</v>
      </c>
      <c r="CC18" s="62">
        <f t="shared" si="11"/>
        <v>320.48486003238384</v>
      </c>
      <c r="CD18" s="62">
        <f ca="1">AVERAGE(OFFSET($CC$3,0,0,'Données projet'!$E$12+1,1))-AVERAGE(OFFSET($H$3,0,0,'Données projet'!$E$12+1,1))</f>
        <v>274.16122172185521</v>
      </c>
      <c r="CE18" s="62">
        <f t="shared" si="40"/>
        <v>161.0819079811821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175</v>
      </c>
      <c r="CR18" s="13">
        <f>VLOOKUP(A18,'Données projet'!$A$139:$I$159,9,0)</f>
        <v>23.6</v>
      </c>
      <c r="CS18" s="13">
        <f t="array" ref="CS18">INDEX(CR:CR,MIN(IF(ISNUMBER(CR18:CR214),ROW(CR18:CR214),"")))</f>
        <v>23.6</v>
      </c>
      <c r="CT18" s="13">
        <f>IF('Données projet'!$A$140&gt;35,CT17+CS18-DB17,IF(A18&lt;'Données projet'!$A$140,$CQ$205^A18,IF(A18='Données projet'!$A$140,'Données projet'!$B$140,CT17+CS18-DB17)))</f>
        <v>174.99999999999997</v>
      </c>
      <c r="CU18" s="18">
        <f>CT18*VLOOKUP('Données projet'!$B$13,Paramètres!$A$1:$I$89,3,0)*VLOOKUP('Données projet'!$B$13,Paramètres!$A$1:$I$89,5,0)</f>
        <v>95.549999999999983</v>
      </c>
      <c r="CV18" s="14">
        <f t="shared" si="41"/>
        <v>25.899054157375318</v>
      </c>
      <c r="CW18" s="22">
        <f t="shared" si="13"/>
        <v>211.5237693240953</v>
      </c>
      <c r="CX18" s="62">
        <f t="shared" si="14"/>
        <v>504.85710265742864</v>
      </c>
      <c r="CY18" s="62">
        <f ca="1">AVERAGE(OFFSET($CX$3,0,0,'Données projet'!$E$13+1,1))-AVERAGE(OFFSET($H$3,0,0,'Données projet'!$E$13+1,1))</f>
        <v>240.19940780300527</v>
      </c>
      <c r="CZ18" s="62">
        <f t="shared" si="42"/>
        <v>355.71054384071715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54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1.6</v>
      </c>
      <c r="DO18" s="13">
        <f>IF('Données projet'!$A$166&gt;35,DO17+DN18-DW17,IF(A18&lt;'Données projet'!$A$166,$DL$205^A18,IF(A18='Données projet'!$A$166,'Données projet'!$B$166,DO17+DN18-DW17)))</f>
        <v>13.454342644059421</v>
      </c>
      <c r="DP18" s="18">
        <f>DO18*VLOOKUP('Données projet'!$B$14,Paramètres!$A$1:$I$89,3,0)*VLOOKUP('Données projet'!$B$14,Paramètres!$A$1:$I$89,5,0)</f>
        <v>11.543825988602984</v>
      </c>
      <c r="DQ18" s="14">
        <f t="shared" si="43"/>
        <v>4.0016981182064377</v>
      </c>
      <c r="DR18" s="22">
        <f t="shared" si="16"/>
        <v>27.075121152693075</v>
      </c>
      <c r="DS18" s="62">
        <f t="shared" si="17"/>
        <v>320.40845448602641</v>
      </c>
      <c r="DT18" s="62">
        <f ca="1">AVERAGE(OFFSET($DS$3,0,0,'Données projet'!$E$14+1,1))-AVERAGE(OFFSET($H$3,0,0,'Données projet'!$E$14+1,1))</f>
        <v>352.69020637266948</v>
      </c>
      <c r="DU18" s="62">
        <f t="shared" si="44"/>
        <v>186.48649111821521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156.11420010556668</v>
      </c>
      <c r="T19" s="62">
        <f t="shared" si="34"/>
        <v>318.01952986326501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354.82208993415543</v>
      </c>
      <c r="AN19" s="62">
        <f ca="1">AVERAGE(OFFSET($AM$3,0,0,'Données projet'!$E$10+1,1))-AVERAGE(OFFSET($H$3,0,0,'Données projet'!$E$10+1,1))</f>
        <v>310.95287409903602</v>
      </c>
      <c r="AO19" s="62">
        <f t="shared" si="36"/>
        <v>224.10083380795163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3.95</v>
      </c>
      <c r="BD19" s="13">
        <f>IF('Données projet'!$A$88&gt;35,BD18+BC19-BL18,IF(A19&lt;'Données projet'!$A$88,$BA$205^A19,IF(A19='Données projet'!$A$88,'Données projet'!$B$88,BD18+BC19-BL18)))</f>
        <v>32.968688640702432</v>
      </c>
      <c r="BE19" s="14">
        <f>BD19*VLOOKUP('Données projet'!$B$11,Paramètres!$A$1:$I$89,3,0)*VLOOKUP('Données projet'!$B$11,Paramètres!$A$1:$I$89,5,0)</f>
        <v>28.801446396517651</v>
      </c>
      <c r="BF19" s="14">
        <f t="shared" si="37"/>
        <v>8.9761590420605479</v>
      </c>
      <c r="BG19" s="22">
        <f t="shared" si="7"/>
        <v>65.795996138857035</v>
      </c>
      <c r="BH19" s="62">
        <f t="shared" si="8"/>
        <v>359.12932947219036</v>
      </c>
      <c r="BI19" s="62">
        <f ca="1">AVERAGE(OFFSET($BH$3,0,0,'Données projet'!$E$11+1,1))-AVERAGE(OFFSET($H$3,0,0,'Données projet'!$E$11+1,1))</f>
        <v>188.31046827337082</v>
      </c>
      <c r="BJ19" s="62">
        <f t="shared" si="38"/>
        <v>207.32535726327728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</v>
      </c>
      <c r="BY19" s="13">
        <f>IF('Données projet'!$A$114&gt;35,BY18+BX19-CG18,IF(A19&lt;'Données projet'!$A$114,$BV$205^A19,IF(A19='Données projet'!$A$114,'Données projet'!$B$114,BY18+BX19-CG18)))</f>
        <v>15.165709947455436</v>
      </c>
      <c r="BZ19" s="14">
        <f>BY19*VLOOKUP('Données projet'!$B$12,Paramètres!$A$1:$I$89,3,0)*VLOOKUP('Données projet'!$B$12,Paramètres!$A$1:$I$89,5,0)</f>
        <v>13.721934360457679</v>
      </c>
      <c r="CA19" s="14">
        <f t="shared" si="39"/>
        <v>4.6619998703622194</v>
      </c>
      <c r="CB19" s="22">
        <f t="shared" si="10"/>
        <v>32.018685452011319</v>
      </c>
      <c r="CC19" s="62">
        <f t="shared" si="11"/>
        <v>325.35201878534463</v>
      </c>
      <c r="CD19" s="62">
        <f ca="1">AVERAGE(OFFSET($CC$3,0,0,'Données projet'!$E$12+1,1))-AVERAGE(OFFSET($H$3,0,0,'Données projet'!$E$12+1,1))</f>
        <v>274.16122172185521</v>
      </c>
      <c r="CE19" s="62">
        <f t="shared" si="40"/>
        <v>161.0819079811821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25</v>
      </c>
      <c r="CT19" s="13">
        <f>IF('Données projet'!$A$140&gt;35,CT18+CS19-DB18,IF(A19&lt;'Données projet'!$A$140,$CQ$205^A19,IF(A19='Données projet'!$A$140,'Données projet'!$B$140,CT18+CS19-DB18)))</f>
        <v>145.99999999999997</v>
      </c>
      <c r="CU19" s="18">
        <f>CT19*VLOOKUP('Données projet'!$B$13,Paramètres!$A$1:$I$89,3,0)*VLOOKUP('Données projet'!$B$13,Paramètres!$A$1:$I$89,5,0)</f>
        <v>79.71599999999998</v>
      </c>
      <c r="CV19" s="14">
        <f t="shared" si="41"/>
        <v>22.067730286351033</v>
      </c>
      <c r="CW19" s="22">
        <f t="shared" si="13"/>
        <v>177.273330248728</v>
      </c>
      <c r="CX19" s="62">
        <f t="shared" si="14"/>
        <v>470.60666358206129</v>
      </c>
      <c r="CY19" s="62">
        <f ca="1">AVERAGE(OFFSET($CX$3,0,0,'Données projet'!$E$13+1,1))-AVERAGE(OFFSET($H$3,0,0,'Données projet'!$E$13+1,1))</f>
        <v>240.19940780300527</v>
      </c>
      <c r="CZ19" s="62">
        <f t="shared" si="42"/>
        <v>355.71054384071715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1.6</v>
      </c>
      <c r="DO19" s="13">
        <f>IF('Données projet'!$A$166&gt;35,DO18+DN19-DW18,IF(A19&lt;'Données projet'!$A$166,$DL$205^A19,IF(A19='Données projet'!$A$166,'Données projet'!$B$166,DO18+DN19-DW18)))</f>
        <v>15.999999999999986</v>
      </c>
      <c r="DP19" s="18">
        <f>DO19*VLOOKUP('Données projet'!$B$14,Paramètres!$A$1:$I$89,3,0)*VLOOKUP('Données projet'!$B$14,Paramètres!$A$1:$I$89,5,0)</f>
        <v>13.727999999999991</v>
      </c>
      <c r="DQ19" s="14">
        <f t="shared" si="43"/>
        <v>4.6638207366437268</v>
      </c>
      <c r="DR19" s="22">
        <f t="shared" si="16"/>
        <v>32.032421116321139</v>
      </c>
      <c r="DS19" s="62">
        <f t="shared" si="17"/>
        <v>325.36575444965445</v>
      </c>
      <c r="DT19" s="62">
        <f ca="1">AVERAGE(OFFSET($DS$3,0,0,'Données projet'!$E$14+1,1))-AVERAGE(OFFSET($H$3,0,0,'Données projet'!$E$14+1,1))</f>
        <v>352.69020637266948</v>
      </c>
      <c r="DU19" s="62">
        <f t="shared" si="44"/>
        <v>186.48649111821521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156.11420010556668</v>
      </c>
      <c r="T20" s="62">
        <f t="shared" si="34"/>
        <v>318.01952986326501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371.98418210076898</v>
      </c>
      <c r="AN20" s="62">
        <f ca="1">AVERAGE(OFFSET($AM$3,0,0,'Données projet'!$E$10+1,1))-AVERAGE(OFFSET($H$3,0,0,'Données projet'!$E$10+1,1))</f>
        <v>310.95287409903602</v>
      </c>
      <c r="AO20" s="62">
        <f t="shared" si="36"/>
        <v>224.10083380795163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3.95</v>
      </c>
      <c r="BD20" s="13">
        <f>IF('Données projet'!$A$88&gt;35,BD19+BC20-BL19,IF(A20&lt;'Données projet'!$A$88,$BA$205^A20,IF(A20='Données projet'!$A$88,'Données projet'!$B$88,BD19+BC20-BL19)))</f>
        <v>41.018807235842807</v>
      </c>
      <c r="BE20" s="14">
        <f>BD20*VLOOKUP('Données projet'!$B$11,Paramètres!$A$1:$I$89,3,0)*VLOOKUP('Données projet'!$B$11,Paramètres!$A$1:$I$89,5,0)</f>
        <v>35.834030001232279</v>
      </c>
      <c r="BF20" s="14">
        <f t="shared" si="37"/>
        <v>10.887488362971231</v>
      </c>
      <c r="BG20" s="22">
        <f t="shared" si="7"/>
        <v>81.373311150987774</v>
      </c>
      <c r="BH20" s="62">
        <f t="shared" si="8"/>
        <v>374.70664448432109</v>
      </c>
      <c r="BI20" s="62">
        <f ca="1">AVERAGE(OFFSET($BH$3,0,0,'Données projet'!$E$11+1,1))-AVERAGE(OFFSET($H$3,0,0,'Données projet'!$E$11+1,1))</f>
        <v>188.31046827337082</v>
      </c>
      <c r="BJ20" s="62">
        <f t="shared" si="38"/>
        <v>207.32535726327728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</v>
      </c>
      <c r="BY20" s="13">
        <f>IF('Données projet'!$A$114&gt;35,BY19+BX20-CG19,IF(A20&lt;'Données projet'!$A$114,$BV$205^A20,IF(A20='Données projet'!$A$114,'Données projet'!$B$114,BY19+BX20-CG19)))</f>
        <v>17.974907626468866</v>
      </c>
      <c r="BZ20" s="14">
        <f>BY20*VLOOKUP('Données projet'!$B$12,Paramètres!$A$1:$I$89,3,0)*VLOOKUP('Données projet'!$B$12,Paramètres!$A$1:$I$89,5,0)</f>
        <v>16.263696420429028</v>
      </c>
      <c r="CA20" s="14">
        <f t="shared" si="39"/>
        <v>5.4173313786723556</v>
      </c>
      <c r="CB20" s="22">
        <f t="shared" si="10"/>
        <v>37.761123416768235</v>
      </c>
      <c r="CC20" s="62">
        <f t="shared" si="11"/>
        <v>331.09445675010153</v>
      </c>
      <c r="CD20" s="62">
        <f ca="1">AVERAGE(OFFSET($CC$3,0,0,'Données projet'!$E$12+1,1))-AVERAGE(OFFSET($H$3,0,0,'Données projet'!$E$12+1,1))</f>
        <v>274.16122172185521</v>
      </c>
      <c r="CE20" s="62">
        <f t="shared" si="40"/>
        <v>161.0819079811821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25</v>
      </c>
      <c r="CT20" s="13">
        <f>IF('Données projet'!$A$140&gt;35,CT19+CS20-DB19,IF(A20&lt;'Données projet'!$A$140,$CQ$205^A20,IF(A20='Données projet'!$A$140,'Données projet'!$B$140,CT19+CS20-DB19)))</f>
        <v>170.99999999999997</v>
      </c>
      <c r="CU20" s="18">
        <f>CT20*VLOOKUP('Données projet'!$B$13,Paramètres!$A$1:$I$89,3,0)*VLOOKUP('Données projet'!$B$13,Paramètres!$A$1:$I$89,5,0)</f>
        <v>93.365999999999971</v>
      </c>
      <c r="CV20" s="14">
        <f t="shared" si="41"/>
        <v>25.375280233490678</v>
      </c>
      <c r="CW20" s="22">
        <f t="shared" si="13"/>
        <v>206.80772973999618</v>
      </c>
      <c r="CX20" s="62">
        <f t="shared" si="14"/>
        <v>500.14106307332952</v>
      </c>
      <c r="CY20" s="62">
        <f ca="1">AVERAGE(OFFSET($CX$3,0,0,'Données projet'!$E$13+1,1))-AVERAGE(OFFSET($H$3,0,0,'Données projet'!$E$13+1,1))</f>
        <v>240.19940780300527</v>
      </c>
      <c r="CZ20" s="62">
        <f t="shared" si="42"/>
        <v>355.71054384071715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1.6</v>
      </c>
      <c r="DO20" s="13">
        <f>IF('Données projet'!$A$166&gt;35,DO19+DN20-DW19,IF(A20&lt;'Données projet'!$A$166,$DL$205^A20,IF(A20='Données projet'!$A$166,'Données projet'!$B$166,DO19+DN20-DW19)))</f>
        <v>19.027313840043519</v>
      </c>
      <c r="DP20" s="18">
        <f>DO20*VLOOKUP('Données projet'!$B$14,Paramètres!$A$1:$I$89,3,0)*VLOOKUP('Données projet'!$B$14,Paramètres!$A$1:$I$89,5,0)</f>
        <v>16.325435274757343</v>
      </c>
      <c r="DQ20" s="14">
        <f t="shared" si="43"/>
        <v>5.4354984361731269</v>
      </c>
      <c r="DR20" s="22">
        <f t="shared" si="16"/>
        <v>37.90029287987057</v>
      </c>
      <c r="DS20" s="62">
        <f t="shared" si="17"/>
        <v>331.23362621320388</v>
      </c>
      <c r="DT20" s="62">
        <f ca="1">AVERAGE(OFFSET($DS$3,0,0,'Données projet'!$E$14+1,1))-AVERAGE(OFFSET($H$3,0,0,'Données projet'!$E$14+1,1))</f>
        <v>352.69020637266948</v>
      </c>
      <c r="DU20" s="62">
        <f t="shared" si="44"/>
        <v>186.48649111821521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156.11420010556668</v>
      </c>
      <c r="T21" s="62">
        <f t="shared" si="34"/>
        <v>318.01952986326501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393.95202082891387</v>
      </c>
      <c r="AN21" s="62">
        <f ca="1">AVERAGE(OFFSET($AM$3,0,0,'Données projet'!$E$10+1,1))-AVERAGE(OFFSET($H$3,0,0,'Données projet'!$E$10+1,1))</f>
        <v>310.95287409903602</v>
      </c>
      <c r="AO21" s="62">
        <f t="shared" si="36"/>
        <v>224.10083380795163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3.95</v>
      </c>
      <c r="BD21" s="13">
        <f>IF('Données projet'!$A$88&gt;35,BD20+BC21-BL20,IF(A21&lt;'Données projet'!$A$88,$BA$205^A21,IF(A21='Données projet'!$A$88,'Données projet'!$B$88,BD20+BC21-BL20)))</f>
        <v>51.034560864334757</v>
      </c>
      <c r="BE21" s="14">
        <f>BD21*VLOOKUP('Données projet'!$B$11,Paramètres!$A$1:$I$89,3,0)*VLOOKUP('Données projet'!$B$11,Paramètres!$A$1:$I$89,5,0)</f>
        <v>44.583792371082851</v>
      </c>
      <c r="BF21" s="14">
        <f t="shared" si="37"/>
        <v>13.205804654127736</v>
      </c>
      <c r="BG21" s="22">
        <f t="shared" si="7"/>
        <v>100.65021481890842</v>
      </c>
      <c r="BH21" s="62">
        <f t="shared" si="8"/>
        <v>393.98354815224172</v>
      </c>
      <c r="BI21" s="62">
        <f ca="1">AVERAGE(OFFSET($BH$3,0,0,'Données projet'!$E$11+1,1))-AVERAGE(OFFSET($H$3,0,0,'Données projet'!$E$11+1,1))</f>
        <v>188.31046827337082</v>
      </c>
      <c r="BJ21" s="62">
        <f t="shared" si="38"/>
        <v>207.32535726327728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</v>
      </c>
      <c r="BY21" s="13">
        <f>IF('Données projet'!$A$114&gt;35,BY20+BX21-CG20,IF(A21&lt;'Données projet'!$A$114,$BV$205^A21,IF(A21='Données projet'!$A$114,'Données projet'!$B$114,BY20+BX21-CG20)))</f>
        <v>21.304462850702166</v>
      </c>
      <c r="BZ21" s="14">
        <f>BY21*VLOOKUP('Données projet'!$B$12,Paramètres!$A$1:$I$89,3,0)*VLOOKUP('Données projet'!$B$12,Paramètres!$A$1:$I$89,5,0)</f>
        <v>19.276277987315318</v>
      </c>
      <c r="CA21" s="14">
        <f t="shared" si="39"/>
        <v>6.2950407727205615</v>
      </c>
      <c r="CB21" s="22">
        <f t="shared" si="10"/>
        <v>44.536713507062494</v>
      </c>
      <c r="CC21" s="62">
        <f t="shared" si="11"/>
        <v>337.87004684039579</v>
      </c>
      <c r="CD21" s="62">
        <f ca="1">AVERAGE(OFFSET($CC$3,0,0,'Données projet'!$E$12+1,1))-AVERAGE(OFFSET($H$3,0,0,'Données projet'!$E$12+1,1))</f>
        <v>274.16122172185521</v>
      </c>
      <c r="CE21" s="62">
        <f t="shared" si="40"/>
        <v>161.0819079811821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25</v>
      </c>
      <c r="CT21" s="13">
        <f>IF('Données projet'!$A$140&gt;35,CT20+CS21-DB20,IF(A21&lt;'Données projet'!$A$140,$CQ$205^A21,IF(A21='Données projet'!$A$140,'Données projet'!$B$140,CT20+CS21-DB20)))</f>
        <v>195.99999999999997</v>
      </c>
      <c r="CU21" s="18">
        <f>CT21*VLOOKUP('Données projet'!$B$13,Paramètres!$A$1:$I$89,3,0)*VLOOKUP('Données projet'!$B$13,Paramètres!$A$1:$I$89,5,0)</f>
        <v>107.01599999999998</v>
      </c>
      <c r="CV21" s="14">
        <f t="shared" si="41"/>
        <v>28.626809543094307</v>
      </c>
      <c r="CW21" s="22">
        <f t="shared" si="13"/>
        <v>236.24455995422252</v>
      </c>
      <c r="CX21" s="62">
        <f t="shared" si="14"/>
        <v>529.57789328755587</v>
      </c>
      <c r="CY21" s="62">
        <f ca="1">AVERAGE(OFFSET($CX$3,0,0,'Données projet'!$E$13+1,1))-AVERAGE(OFFSET($H$3,0,0,'Données projet'!$E$13+1,1))</f>
        <v>240.19940780300527</v>
      </c>
      <c r="CZ21" s="62">
        <f t="shared" si="42"/>
        <v>355.71054384071715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1.6</v>
      </c>
      <c r="DO21" s="13">
        <f>IF('Données projet'!$A$166&gt;35,DO20+DN21-DW20,IF(A21&lt;'Données projet'!$A$166,$DL$205^A21,IF(A21='Données projet'!$A$166,'Données projet'!$B$166,DO20+DN21-DW20)))</f>
        <v>22.627416997969497</v>
      </c>
      <c r="DP21" s="18">
        <f>DO21*VLOOKUP('Données projet'!$B$14,Paramètres!$A$1:$I$89,3,0)*VLOOKUP('Données projet'!$B$14,Paramètres!$A$1:$I$89,5,0)</f>
        <v>19.414323784257832</v>
      </c>
      <c r="DQ21" s="14">
        <f t="shared" si="43"/>
        <v>6.3348582456241713</v>
      </c>
      <c r="DR21" s="22">
        <f t="shared" si="16"/>
        <v>44.846492035377821</v>
      </c>
      <c r="DS21" s="62">
        <f t="shared" si="17"/>
        <v>338.17982536871114</v>
      </c>
      <c r="DT21" s="62">
        <f ca="1">AVERAGE(OFFSET($DS$3,0,0,'Données projet'!$E$14+1,1))-AVERAGE(OFFSET($H$3,0,0,'Données projet'!$E$14+1,1))</f>
        <v>352.69020637266948</v>
      </c>
      <c r="DU21" s="62">
        <f t="shared" si="44"/>
        <v>186.48649111821521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156.11420010556668</v>
      </c>
      <c r="T22" s="62">
        <f t="shared" si="34"/>
        <v>318.01952986326501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422.07536317537841</v>
      </c>
      <c r="AN22" s="62">
        <f ca="1">AVERAGE(OFFSET($AM$3,0,0,'Données projet'!$E$10+1,1))-AVERAGE(OFFSET($H$3,0,0,'Données projet'!$E$10+1,1))</f>
        <v>310.95287409903602</v>
      </c>
      <c r="AO22" s="62">
        <f t="shared" si="36"/>
        <v>224.10083380795163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3.95</v>
      </c>
      <c r="BD22" s="13">
        <f>IF('Données projet'!$A$88&gt;35,BD21+BC22-BL21,IF(A22&lt;'Données projet'!$A$88,$BA$205^A22,IF(A22='Données projet'!$A$88,'Données projet'!$B$88,BD21+BC22-BL21)))</f>
        <v>63.495907807373236</v>
      </c>
      <c r="BE22" s="14">
        <f>BD22*VLOOKUP('Données projet'!$B$11,Paramètres!$A$1:$I$89,3,0)*VLOOKUP('Données projet'!$B$11,Paramètres!$A$1:$I$89,5,0)</f>
        <v>55.470025060521266</v>
      </c>
      <c r="BF22" s="14">
        <f t="shared" si="37"/>
        <v>16.01776927322376</v>
      </c>
      <c r="BG22" s="22">
        <f t="shared" si="7"/>
        <v>124.50790846460593</v>
      </c>
      <c r="BH22" s="62">
        <f t="shared" si="8"/>
        <v>417.84124179793923</v>
      </c>
      <c r="BI22" s="62">
        <f ca="1">AVERAGE(OFFSET($BH$3,0,0,'Données projet'!$E$11+1,1))-AVERAGE(OFFSET($H$3,0,0,'Données projet'!$E$11+1,1))</f>
        <v>188.31046827337082</v>
      </c>
      <c r="BJ22" s="62">
        <f t="shared" si="38"/>
        <v>207.32535726327728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</v>
      </c>
      <c r="BY22" s="13">
        <f>IF('Données projet'!$A$114&gt;35,BY21+BX22-CG21,IF(A22&lt;'Données projet'!$A$114,$BV$205^A22,IF(A22='Données projet'!$A$114,'Données projet'!$B$114,BY21+BX22-CG21)))</f>
        <v>25.250763274498809</v>
      </c>
      <c r="BZ22" s="14">
        <f>BY22*VLOOKUP('Données projet'!$B$12,Paramètres!$A$1:$I$89,3,0)*VLOOKUP('Données projet'!$B$12,Paramètres!$A$1:$I$89,5,0)</f>
        <v>22.846890610766522</v>
      </c>
      <c r="CA22" s="14">
        <f t="shared" si="39"/>
        <v>7.3149555676481315</v>
      </c>
      <c r="CB22" s="22">
        <f t="shared" si="10"/>
        <v>52.531882094072188</v>
      </c>
      <c r="CC22" s="62">
        <f t="shared" si="11"/>
        <v>345.86521542740547</v>
      </c>
      <c r="CD22" s="62">
        <f ca="1">AVERAGE(OFFSET($CC$3,0,0,'Données projet'!$E$12+1,1))-AVERAGE(OFFSET($H$3,0,0,'Données projet'!$E$12+1,1))</f>
        <v>274.16122172185521</v>
      </c>
      <c r="CE22" s="62">
        <f t="shared" si="40"/>
        <v>161.0819079811821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25</v>
      </c>
      <c r="CT22" s="13">
        <f>IF('Données projet'!$A$140&gt;35,CT21+CS22-DB21,IF(A22&lt;'Données projet'!$A$140,$CQ$205^A22,IF(A22='Données projet'!$A$140,'Données projet'!$B$140,CT21+CS22-DB21)))</f>
        <v>220.99999999999997</v>
      </c>
      <c r="CU22" s="18">
        <f>CT22*VLOOKUP('Données projet'!$B$13,Paramètres!$A$1:$I$89,3,0)*VLOOKUP('Données projet'!$B$13,Paramètres!$A$1:$I$89,5,0)</f>
        <v>120.66599999999998</v>
      </c>
      <c r="CV22" s="14">
        <f t="shared" si="41"/>
        <v>31.830282786190971</v>
      </c>
      <c r="CW22" s="22">
        <f t="shared" si="13"/>
        <v>265.59769251928259</v>
      </c>
      <c r="CX22" s="62">
        <f t="shared" si="14"/>
        <v>558.9310258526159</v>
      </c>
      <c r="CY22" s="62">
        <f ca="1">AVERAGE(OFFSET($CX$3,0,0,'Données projet'!$E$13+1,1))-AVERAGE(OFFSET($H$3,0,0,'Données projet'!$E$13+1,1))</f>
        <v>240.19940780300527</v>
      </c>
      <c r="CZ22" s="62">
        <f t="shared" si="42"/>
        <v>355.71054384071715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1.6</v>
      </c>
      <c r="DO22" s="13">
        <f>IF('Données projet'!$A$166&gt;35,DO21+DN22-DW21,IF(A22&lt;'Données projet'!$A$166,$DL$205^A22,IF(A22='Données projet'!$A$166,'Données projet'!$B$166,DO21+DN22-DW21)))</f>
        <v>26.908685288118836</v>
      </c>
      <c r="DP22" s="18">
        <f>DO22*VLOOKUP('Données projet'!$B$14,Paramètres!$A$1:$I$89,3,0)*VLOOKUP('Données projet'!$B$14,Paramètres!$A$1:$I$89,5,0)</f>
        <v>23.087651977205965</v>
      </c>
      <c r="DQ22" s="14">
        <f t="shared" si="43"/>
        <v>7.3830264994807839</v>
      </c>
      <c r="DR22" s="22">
        <f t="shared" si="16"/>
        <v>53.069765013562751</v>
      </c>
      <c r="DS22" s="62">
        <f t="shared" si="17"/>
        <v>346.40309834689606</v>
      </c>
      <c r="DT22" s="62">
        <f ca="1">AVERAGE(OFFSET($DS$3,0,0,'Données projet'!$E$14+1,1))-AVERAGE(OFFSET($H$3,0,0,'Données projet'!$E$14+1,1))</f>
        <v>352.69020637266948</v>
      </c>
      <c r="DU22" s="62">
        <f t="shared" si="44"/>
        <v>186.48649111821521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156.11420010556668</v>
      </c>
      <c r="T23" s="62">
        <f t="shared" si="34"/>
        <v>318.01952986326501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458.08410667645524</v>
      </c>
      <c r="AN23" s="62">
        <f ca="1">AVERAGE(OFFSET($AM$3,0,0,'Données projet'!$E$10+1,1))-AVERAGE(OFFSET($H$3,0,0,'Données projet'!$E$10+1,1))</f>
        <v>310.95287409903602</v>
      </c>
      <c r="AO23" s="62">
        <f t="shared" si="36"/>
        <v>224.10083380795163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0.22000000000000003</v>
      </c>
      <c r="AS23" s="17">
        <f>IF(ISNA(VLOOKUP(A23,'Données projet'!$A$61:$I$81,6,0)),0%,VLOOKUP(A23,'Données projet'!$A$61:$I$81,6,0)*VLOOKUP('Données projet'!$B$10,Paramètres!$A$1:$I$89,7,0))</f>
        <v>0.24750000000000003</v>
      </c>
      <c r="AT23" s="17">
        <f>IF(ISNA(VLOOKUP(A23,'Données projet'!$A$61:$I$81,7,0)),0%,VLOOKUP(A23,'Données projet'!$A$61:$I$81,7,0))</f>
        <v>0.15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79</v>
      </c>
      <c r="BB23" s="13">
        <f>VLOOKUP(A23,'Données projet'!$A$87:$I$107,9,0)</f>
        <v>3.95</v>
      </c>
      <c r="BC23" s="13">
        <f t="array" ref="BC23">INDEX(BB:BB,MIN(IF(ISNUMBER(BB23:BB219),ROW(BB23:BB219),"")))</f>
        <v>3.95</v>
      </c>
      <c r="BD23" s="13">
        <f>IF('Données projet'!$A$88&gt;35,BD22+BC23-BL22,IF(A23&lt;'Données projet'!$A$88,$BA$205^A23,IF(A23='Données projet'!$A$88,'Données projet'!$B$88,BD22+BC23-BL22)))</f>
        <v>79</v>
      </c>
      <c r="BE23" s="14">
        <f>BD23*VLOOKUP('Données projet'!$B$11,Paramètres!$A$1:$I$89,3,0)*VLOOKUP('Données projet'!$B$11,Paramètres!$A$1:$I$89,5,0)</f>
        <v>69.014400000000009</v>
      </c>
      <c r="BF23" s="14">
        <f t="shared" si="37"/>
        <v>19.428496726251055</v>
      </c>
      <c r="BG23" s="22">
        <f t="shared" si="7"/>
        <v>154.03804513155393</v>
      </c>
      <c r="BH23" s="62">
        <f t="shared" si="8"/>
        <v>447.37137846488724</v>
      </c>
      <c r="BI23" s="62">
        <f ca="1">AVERAGE(OFFSET($BH$3,0,0,'Données projet'!$E$11+1,1))-AVERAGE(OFFSET($H$3,0,0,'Données projet'!$E$11+1,1))</f>
        <v>188.31046827337082</v>
      </c>
      <c r="BJ23" s="62">
        <f t="shared" si="38"/>
        <v>207.32535726327728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17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</v>
      </c>
      <c r="BY23" s="13">
        <f>IF('Données projet'!$A$114&gt;35,BY22+BX23-CG22,IF(A23&lt;'Données projet'!$A$114,$BV$205^A23,IF(A23='Données projet'!$A$114,'Données projet'!$B$114,BY22+BX23-CG22)))</f>
        <v>29.92805077569761</v>
      </c>
      <c r="BZ23" s="14">
        <f>BY23*VLOOKUP('Données projet'!$B$12,Paramètres!$A$1:$I$89,3,0)*VLOOKUP('Données projet'!$B$12,Paramètres!$A$1:$I$89,5,0)</f>
        <v>27.078900341851195</v>
      </c>
      <c r="CA23" s="14">
        <f t="shared" si="39"/>
        <v>8.5001157083119736</v>
      </c>
      <c r="CB23" s="22">
        <f t="shared" si="10"/>
        <v>61.966786287367512</v>
      </c>
      <c r="CC23" s="62">
        <f t="shared" si="11"/>
        <v>355.3001196207008</v>
      </c>
      <c r="CD23" s="62">
        <f ca="1">AVERAGE(OFFSET($CC$3,0,0,'Données projet'!$E$12+1,1))-AVERAGE(OFFSET($H$3,0,0,'Données projet'!$E$12+1,1))</f>
        <v>274.16122172185521</v>
      </c>
      <c r="CE23" s="62">
        <f t="shared" si="40"/>
        <v>161.0819079811821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246</v>
      </c>
      <c r="CR23" s="13">
        <f>VLOOKUP(A23,'Données projet'!$A$139:$I$159,9,0)</f>
        <v>25</v>
      </c>
      <c r="CS23" s="13">
        <f t="array" ref="CS23">INDEX(CR:CR,MIN(IF(ISNUMBER(CR23:CR219),ROW(CR23:CR219),"")))</f>
        <v>25</v>
      </c>
      <c r="CT23" s="13">
        <f>IF('Données projet'!$A$140&gt;35,CT22+CS23-DB22,IF(A23&lt;'Données projet'!$A$140,$CQ$205^A23,IF(A23='Données projet'!$A$140,'Données projet'!$B$140,CT22+CS23-DB22)))</f>
        <v>245.99999999999997</v>
      </c>
      <c r="CU23" s="18">
        <f>CT23*VLOOKUP('Données projet'!$B$13,Paramètres!$A$1:$I$89,3,0)*VLOOKUP('Données projet'!$B$13,Paramètres!$A$1:$I$89,5,0)</f>
        <v>134.31599999999997</v>
      </c>
      <c r="CV23" s="14">
        <f t="shared" si="41"/>
        <v>34.991756585122445</v>
      </c>
      <c r="CW23" s="22">
        <f t="shared" si="13"/>
        <v>294.87767605242158</v>
      </c>
      <c r="CX23" s="62">
        <f t="shared" si="14"/>
        <v>588.21100938575489</v>
      </c>
      <c r="CY23" s="62">
        <f ca="1">AVERAGE(OFFSET($CX$3,0,0,'Données projet'!$E$13+1,1))-AVERAGE(OFFSET($H$3,0,0,'Données projet'!$E$13+1,1))</f>
        <v>240.19940780300527</v>
      </c>
      <c r="CZ23" s="62">
        <f t="shared" si="42"/>
        <v>355.71054384071715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61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32</v>
      </c>
      <c r="DM23" s="13">
        <f>VLOOKUP(A23,'Données projet'!$A$165:$I$185,9,0)</f>
        <v>1.6</v>
      </c>
      <c r="DN23" s="13">
        <f t="array" ref="DN23">INDEX(DM:DM,MIN(IF(ISNUMBER(DM23:DM219),ROW(DM23:DM219),"")))</f>
        <v>1.6</v>
      </c>
      <c r="DO23" s="13">
        <f>IF('Données projet'!$A$166&gt;35,DO22+DN23-DW22,IF(A23&lt;'Données projet'!$A$166,$DL$205^A23,IF(A23='Données projet'!$A$166,'Données projet'!$B$166,DO22+DN23-DW22)))</f>
        <v>32</v>
      </c>
      <c r="DP23" s="18">
        <f>DO23*VLOOKUP('Données projet'!$B$14,Paramètres!$A$1:$I$89,3,0)*VLOOKUP('Données projet'!$B$14,Paramètres!$A$1:$I$89,5,0)</f>
        <v>27.456000000000003</v>
      </c>
      <c r="DQ23" s="14">
        <f t="shared" si="43"/>
        <v>8.604625104229898</v>
      </c>
      <c r="DR23" s="22">
        <f t="shared" si="16"/>
        <v>62.805588723200408</v>
      </c>
      <c r="DS23" s="62">
        <f t="shared" si="17"/>
        <v>356.13892205653372</v>
      </c>
      <c r="DT23" s="62">
        <f ca="1">AVERAGE(OFFSET($DS$3,0,0,'Données projet'!$E$14+1,1))-AVERAGE(OFFSET($H$3,0,0,'Données projet'!$E$14+1,1))</f>
        <v>352.69020637266948</v>
      </c>
      <c r="DU23" s="62">
        <f t="shared" si="44"/>
        <v>186.48649111821521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156.11420010556668</v>
      </c>
      <c r="T24" s="62">
        <f t="shared" si="34"/>
        <v>318.01952986326501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467.42729018925093</v>
      </c>
      <c r="AN24" s="62">
        <f ca="1">AVERAGE(OFFSET($AM$3,0,0,'Données projet'!$E$10+1,1))-AVERAGE(OFFSET($H$3,0,0,'Données projet'!$E$10+1,1))</f>
        <v>310.95287409903602</v>
      </c>
      <c r="AO24" s="62">
        <f t="shared" si="36"/>
        <v>224.10083380795163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71.2</v>
      </c>
      <c r="BE24" s="14">
        <f>BD24*VLOOKUP('Données projet'!$B$11,Paramètres!$A$1:$I$89,3,0)*VLOOKUP('Données projet'!$B$11,Paramètres!$A$1:$I$89,5,0)</f>
        <v>62.200320000000012</v>
      </c>
      <c r="BF24" s="14">
        <f t="shared" si="37"/>
        <v>17.723407501510042</v>
      </c>
      <c r="BG24" s="22">
        <f t="shared" si="7"/>
        <v>139.20049206513002</v>
      </c>
      <c r="BH24" s="62">
        <f t="shared" si="8"/>
        <v>432.53382539846336</v>
      </c>
      <c r="BI24" s="62">
        <f ca="1">AVERAGE(OFFSET($BH$3,0,0,'Données projet'!$E$11+1,1))-AVERAGE(OFFSET($H$3,0,0,'Données projet'!$E$11+1,1))</f>
        <v>188.31046827337082</v>
      </c>
      <c r="BJ24" s="62">
        <f t="shared" si="38"/>
        <v>207.32535726327728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</v>
      </c>
      <c r="BY24" s="13">
        <f>IF('Données projet'!$A$114&gt;35,BY23+BX24-CG23,IF(A24&lt;'Données projet'!$A$114,$BV$205^A24,IF(A24='Données projet'!$A$114,'Données projet'!$B$114,BY23+BX24-CG23)))</f>
        <v>35.471728656111772</v>
      </c>
      <c r="BZ24" s="14">
        <f>BY24*VLOOKUP('Données projet'!$B$12,Paramètres!$A$1:$I$89,3,0)*VLOOKUP('Données projet'!$B$12,Paramètres!$A$1:$I$89,5,0)</f>
        <v>32.094820088049929</v>
      </c>
      <c r="CA24" s="14">
        <f t="shared" si="39"/>
        <v>9.8772940432120837</v>
      </c>
      <c r="CB24" s="22">
        <f t="shared" si="10"/>
        <v>73.101432111948</v>
      </c>
      <c r="CC24" s="62">
        <f t="shared" si="11"/>
        <v>366.4347654452813</v>
      </c>
      <c r="CD24" s="62">
        <f ca="1">AVERAGE(OFFSET($CC$3,0,0,'Données projet'!$E$12+1,1))-AVERAGE(OFFSET($H$3,0,0,'Données projet'!$E$12+1,1))</f>
        <v>274.16122172185521</v>
      </c>
      <c r="CE24" s="62">
        <f t="shared" si="40"/>
        <v>161.0819079811821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22</v>
      </c>
      <c r="CT24" s="13">
        <f>IF('Données projet'!$A$140&gt;35,CT23+CS24-DB23,IF(A24&lt;'Données projet'!$A$140,$CQ$205^A24,IF(A24='Données projet'!$A$140,'Données projet'!$B$140,CT23+CS24-DB23)))</f>
        <v>207</v>
      </c>
      <c r="CU24" s="18">
        <f>CT24*VLOOKUP('Données projet'!$B$13,Paramètres!$A$1:$I$89,3,0)*VLOOKUP('Données projet'!$B$13,Paramètres!$A$1:$I$89,5,0)</f>
        <v>113.02200000000001</v>
      </c>
      <c r="CV24" s="14">
        <f t="shared" si="41"/>
        <v>30.041864379091852</v>
      </c>
      <c r="CW24" s="22">
        <f t="shared" si="13"/>
        <v>249.16956379358496</v>
      </c>
      <c r="CX24" s="62">
        <f t="shared" si="14"/>
        <v>542.50289712691824</v>
      </c>
      <c r="CY24" s="62">
        <f ca="1">AVERAGE(OFFSET($CX$3,0,0,'Données projet'!$E$13+1,1))-AVERAGE(OFFSET($H$3,0,0,'Données projet'!$E$13+1,1))</f>
        <v>240.19940780300527</v>
      </c>
      <c r="CZ24" s="62">
        <f t="shared" si="42"/>
        <v>355.71054384071715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8.8000000000000007</v>
      </c>
      <c r="DO24" s="13">
        <f>IF('Données projet'!$A$166&gt;35,DO23+DN24-DW23,IF(A24&lt;'Données projet'!$A$166,$DL$205^A24,IF(A24='Données projet'!$A$166,'Données projet'!$B$166,DO23+DN24-DW23)))</f>
        <v>40.799999999999997</v>
      </c>
      <c r="DP24" s="18">
        <f>DO24*VLOOKUP('Données projet'!$B$14,Paramètres!$A$1:$I$89,3,0)*VLOOKUP('Données projet'!$B$14,Paramètres!$A$1:$I$89,5,0)</f>
        <v>35.006400000000006</v>
      </c>
      <c r="DQ24" s="14">
        <f t="shared" si="43"/>
        <v>10.664997365847841</v>
      </c>
      <c r="DR24" s="22">
        <f t="shared" si="16"/>
        <v>79.544350412184983</v>
      </c>
      <c r="DS24" s="62">
        <f t="shared" si="17"/>
        <v>372.87768374551831</v>
      </c>
      <c r="DT24" s="62">
        <f ca="1">AVERAGE(OFFSET($DS$3,0,0,'Données projet'!$E$14+1,1))-AVERAGE(OFFSET($H$3,0,0,'Données projet'!$E$14+1,1))</f>
        <v>352.69020637266948</v>
      </c>
      <c r="DU24" s="62">
        <f t="shared" si="44"/>
        <v>186.48649111821521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156.11420010556668</v>
      </c>
      <c r="T25" s="62">
        <f t="shared" si="34"/>
        <v>318.01952986326501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476.75869306268868</v>
      </c>
      <c r="AN25" s="62">
        <f ca="1">AVERAGE(OFFSET($AM$3,0,0,'Données projet'!$E$10+1,1))-AVERAGE(OFFSET($H$3,0,0,'Données projet'!$E$10+1,1))</f>
        <v>310.95287409903602</v>
      </c>
      <c r="AO25" s="62">
        <f t="shared" si="36"/>
        <v>224.10083380795163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80.400000000000006</v>
      </c>
      <c r="BE25" s="14">
        <f>BD25*VLOOKUP('Données projet'!$B$11,Paramètres!$A$1:$I$89,3,0)*VLOOKUP('Données projet'!$B$11,Paramètres!$A$1:$I$89,5,0)</f>
        <v>70.237440000000021</v>
      </c>
      <c r="BF25" s="14">
        <f t="shared" si="37"/>
        <v>19.732410665998678</v>
      </c>
      <c r="BG25" s="22">
        <f t="shared" si="7"/>
        <v>156.69748990994773</v>
      </c>
      <c r="BH25" s="62">
        <f t="shared" si="8"/>
        <v>450.03082324328102</v>
      </c>
      <c r="BI25" s="62">
        <f ca="1">AVERAGE(OFFSET($BH$3,0,0,'Données projet'!$E$11+1,1))-AVERAGE(OFFSET($H$3,0,0,'Données projet'!$E$11+1,1))</f>
        <v>188.31046827337082</v>
      </c>
      <c r="BJ25" s="62">
        <f t="shared" si="38"/>
        <v>207.32535726327728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</v>
      </c>
      <c r="BY25" s="13">
        <f>IF('Données projet'!$A$114&gt;35,BY24+BX25-CG24,IF(A25&lt;'Données projet'!$A$114,$BV$205^A25,IF(A25='Données projet'!$A$114,'Données projet'!$B$114,BY24+BX25-CG24)))</f>
        <v>42.042281446359659</v>
      </c>
      <c r="BZ25" s="14">
        <f>BY25*VLOOKUP('Données projet'!$B$12,Paramètres!$A$1:$I$89,3,0)*VLOOKUP('Données projet'!$B$12,Paramètres!$A$1:$I$89,5,0)</f>
        <v>38.039856252666219</v>
      </c>
      <c r="CA25" s="14">
        <f t="shared" si="39"/>
        <v>11.477601124967212</v>
      </c>
      <c r="CB25" s="22">
        <f t="shared" si="10"/>
        <v>86.242904932711554</v>
      </c>
      <c r="CC25" s="62">
        <f t="shared" si="11"/>
        <v>379.57623826604487</v>
      </c>
      <c r="CD25" s="62">
        <f ca="1">AVERAGE(OFFSET($CC$3,0,0,'Données projet'!$E$12+1,1))-AVERAGE(OFFSET($H$3,0,0,'Données projet'!$E$12+1,1))</f>
        <v>274.16122172185521</v>
      </c>
      <c r="CE25" s="62">
        <f t="shared" si="40"/>
        <v>161.0819079811821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22</v>
      </c>
      <c r="CT25" s="13">
        <f>IF('Données projet'!$A$140&gt;35,CT24+CS25-DB24,IF(A25&lt;'Données projet'!$A$140,$CQ$205^A25,IF(A25='Données projet'!$A$140,'Données projet'!$B$140,CT24+CS25-DB24)))</f>
        <v>229</v>
      </c>
      <c r="CU25" s="18">
        <f>CT25*VLOOKUP('Données projet'!$B$13,Paramètres!$A$1:$I$89,3,0)*VLOOKUP('Données projet'!$B$13,Paramètres!$A$1:$I$89,5,0)</f>
        <v>125.03399999999999</v>
      </c>
      <c r="CV25" s="14">
        <f t="shared" si="41"/>
        <v>32.846274359997985</v>
      </c>
      <c r="CW25" s="22">
        <f t="shared" si="13"/>
        <v>274.97481117699641</v>
      </c>
      <c r="CX25" s="62">
        <f t="shared" si="14"/>
        <v>568.30814451032973</v>
      </c>
      <c r="CY25" s="62">
        <f ca="1">AVERAGE(OFFSET($CX$3,0,0,'Données projet'!$E$13+1,1))-AVERAGE(OFFSET($H$3,0,0,'Données projet'!$E$13+1,1))</f>
        <v>240.19940780300527</v>
      </c>
      <c r="CZ25" s="62">
        <f t="shared" si="42"/>
        <v>355.71054384071715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8.8000000000000007</v>
      </c>
      <c r="DO25" s="13">
        <f>IF('Données projet'!$A$166&gt;35,DO24+DN25-DW24,IF(A25&lt;'Données projet'!$A$166,$DL$205^A25,IF(A25='Données projet'!$A$166,'Données projet'!$B$166,DO24+DN25-DW24)))</f>
        <v>49.599999999999994</v>
      </c>
      <c r="DP25" s="18">
        <f>DO25*VLOOKUP('Données projet'!$B$14,Paramètres!$A$1:$I$89,3,0)*VLOOKUP('Données projet'!$B$14,Paramètres!$A$1:$I$89,5,0)</f>
        <v>42.556799999999996</v>
      </c>
      <c r="DQ25" s="14">
        <f t="shared" si="43"/>
        <v>12.673863978067095</v>
      </c>
      <c r="DR25" s="22">
        <f t="shared" si="16"/>
        <v>96.193406428466844</v>
      </c>
      <c r="DS25" s="62">
        <f t="shared" si="17"/>
        <v>389.52673976180017</v>
      </c>
      <c r="DT25" s="62">
        <f ca="1">AVERAGE(OFFSET($DS$3,0,0,'Données projet'!$E$14+1,1))-AVERAGE(OFFSET($H$3,0,0,'Données projet'!$E$14+1,1))</f>
        <v>352.69020637266948</v>
      </c>
      <c r="DU25" s="62">
        <f t="shared" si="44"/>
        <v>186.48649111821521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156.11420010556668</v>
      </c>
      <c r="T26" s="62">
        <f t="shared" si="34"/>
        <v>318.01952986326501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486.07899978226311</v>
      </c>
      <c r="AN26" s="62">
        <f ca="1">AVERAGE(OFFSET($AM$3,0,0,'Données projet'!$E$10+1,1))-AVERAGE(OFFSET($H$3,0,0,'Données projet'!$E$10+1,1))</f>
        <v>310.95287409903602</v>
      </c>
      <c r="AO26" s="62">
        <f t="shared" si="36"/>
        <v>224.10083380795163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89.600000000000009</v>
      </c>
      <c r="BE26" s="14">
        <f>BD26*VLOOKUP('Données projet'!$B$11,Paramètres!$A$1:$I$89,3,0)*VLOOKUP('Données projet'!$B$11,Paramètres!$A$1:$I$89,5,0)</f>
        <v>78.274560000000022</v>
      </c>
      <c r="BF26" s="14">
        <f t="shared" si="37"/>
        <v>21.714771212170209</v>
      </c>
      <c r="BG26" s="22">
        <f t="shared" si="7"/>
        <v>174.14808519452981</v>
      </c>
      <c r="BH26" s="62">
        <f t="shared" si="8"/>
        <v>467.48141852786313</v>
      </c>
      <c r="BI26" s="62">
        <f ca="1">AVERAGE(OFFSET($BH$3,0,0,'Données projet'!$E$11+1,1))-AVERAGE(OFFSET($H$3,0,0,'Données projet'!$E$11+1,1))</f>
        <v>188.31046827337082</v>
      </c>
      <c r="BJ26" s="62">
        <f t="shared" si="38"/>
        <v>207.32535726327728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</v>
      </c>
      <c r="BY26" s="13">
        <f>IF('Données projet'!$A$114&gt;35,BY25+BX26-CG25,IF(A26&lt;'Données projet'!$A$114,$BV$205^A26,IF(A26='Données projet'!$A$114,'Données projet'!$B$114,BY25+BX26-CG25)))</f>
        <v>49.82992078990118</v>
      </c>
      <c r="BZ26" s="14">
        <f>BY26*VLOOKUP('Données projet'!$B$12,Paramètres!$A$1:$I$89,3,0)*VLOOKUP('Données projet'!$B$12,Paramètres!$A$1:$I$89,5,0)</f>
        <v>45.086112330702591</v>
      </c>
      <c r="CA26" s="14">
        <f t="shared" si="39"/>
        <v>13.337187999822708</v>
      </c>
      <c r="CB26" s="22">
        <f t="shared" si="10"/>
        <v>101.75391474233156</v>
      </c>
      <c r="CC26" s="62">
        <f t="shared" si="11"/>
        <v>395.08724807566489</v>
      </c>
      <c r="CD26" s="62">
        <f ca="1">AVERAGE(OFFSET($CC$3,0,0,'Données projet'!$E$12+1,1))-AVERAGE(OFFSET($H$3,0,0,'Données projet'!$E$12+1,1))</f>
        <v>274.16122172185521</v>
      </c>
      <c r="CE26" s="62">
        <f t="shared" si="40"/>
        <v>161.0819079811821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22</v>
      </c>
      <c r="CT26" s="13">
        <f>IF('Données projet'!$A$140&gt;35,CT25+CS26-DB25,IF(A26&lt;'Données projet'!$A$140,$CQ$205^A26,IF(A26='Données projet'!$A$140,'Données projet'!$B$140,CT25+CS26-DB25)))</f>
        <v>251</v>
      </c>
      <c r="CU26" s="18">
        <f>CT26*VLOOKUP('Données projet'!$B$13,Paramètres!$A$1:$I$89,3,0)*VLOOKUP('Données projet'!$B$13,Paramètres!$A$1:$I$89,5,0)</f>
        <v>137.04600000000002</v>
      </c>
      <c r="CV26" s="14">
        <f t="shared" si="41"/>
        <v>35.619447951801043</v>
      </c>
      <c r="CW26" s="22">
        <f t="shared" si="13"/>
        <v>300.72565518272023</v>
      </c>
      <c r="CX26" s="62">
        <f t="shared" si="14"/>
        <v>594.05898851605355</v>
      </c>
      <c r="CY26" s="62">
        <f ca="1">AVERAGE(OFFSET($CX$3,0,0,'Données projet'!$E$13+1,1))-AVERAGE(OFFSET($H$3,0,0,'Données projet'!$E$13+1,1))</f>
        <v>240.19940780300527</v>
      </c>
      <c r="CZ26" s="62">
        <f t="shared" si="42"/>
        <v>355.71054384071715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8.8000000000000007</v>
      </c>
      <c r="DO26" s="13">
        <f>IF('Données projet'!$A$166&gt;35,DO25+DN26-DW25,IF(A26&lt;'Données projet'!$A$166,$DL$205^A26,IF(A26='Données projet'!$A$166,'Données projet'!$B$166,DO25+DN26-DW25)))</f>
        <v>58.399999999999991</v>
      </c>
      <c r="DP26" s="18">
        <f>DO26*VLOOKUP('Données projet'!$B$14,Paramètres!$A$1:$I$89,3,0)*VLOOKUP('Données projet'!$B$14,Paramètres!$A$1:$I$89,5,0)</f>
        <v>50.107199999999999</v>
      </c>
      <c r="DQ26" s="14">
        <f t="shared" si="43"/>
        <v>14.641441079141797</v>
      </c>
      <c r="DR26" s="22">
        <f t="shared" si="16"/>
        <v>112.77054987950528</v>
      </c>
      <c r="DS26" s="62">
        <f t="shared" si="17"/>
        <v>406.10388321283858</v>
      </c>
      <c r="DT26" s="62">
        <f ca="1">AVERAGE(OFFSET($DS$3,0,0,'Données projet'!$E$14+1,1))-AVERAGE(OFFSET($H$3,0,0,'Données projet'!$E$14+1,1))</f>
        <v>352.69020637266948</v>
      </c>
      <c r="DU26" s="62">
        <f t="shared" si="44"/>
        <v>186.48649111821521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156.11420010556668</v>
      </c>
      <c r="T27" s="62">
        <f t="shared" si="34"/>
        <v>318.01952986326501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495.38882314153864</v>
      </c>
      <c r="AN27" s="62">
        <f ca="1">AVERAGE(OFFSET($AM$3,0,0,'Données projet'!$E$10+1,1))-AVERAGE(OFFSET($H$3,0,0,'Données projet'!$E$10+1,1))</f>
        <v>310.95287409903602</v>
      </c>
      <c r="AO27" s="62">
        <f t="shared" si="36"/>
        <v>224.10083380795163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98.800000000000011</v>
      </c>
      <c r="BE27" s="14">
        <f>BD27*VLOOKUP('Données projet'!$B$11,Paramètres!$A$1:$I$89,3,0)*VLOOKUP('Données projet'!$B$11,Paramètres!$A$1:$I$89,5,0)</f>
        <v>86.311680000000024</v>
      </c>
      <c r="BF27" s="14">
        <f t="shared" si="37"/>
        <v>23.673536308765961</v>
      </c>
      <c r="BG27" s="22">
        <f t="shared" si="7"/>
        <v>191.55758507110076</v>
      </c>
      <c r="BH27" s="62">
        <f t="shared" si="8"/>
        <v>484.89091840443405</v>
      </c>
      <c r="BI27" s="62">
        <f ca="1">AVERAGE(OFFSET($BH$3,0,0,'Données projet'!$E$11+1,1))-AVERAGE(OFFSET($H$3,0,0,'Données projet'!$E$11+1,1))</f>
        <v>188.31046827337082</v>
      </c>
      <c r="BJ27" s="62">
        <f t="shared" si="38"/>
        <v>207.32535726327728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</v>
      </c>
      <c r="BY27" s="13">
        <f>IF('Données projet'!$A$114&gt;35,BY26+BX27-CG26,IF(A27&lt;'Données projet'!$A$114,$BV$205^A27,IF(A27='Données projet'!$A$114,'Données projet'!$B$114,BY26+BX27-CG26)))</f>
        <v>59.060091900479499</v>
      </c>
      <c r="BZ27" s="14">
        <f>BY27*VLOOKUP('Données projet'!$B$12,Paramètres!$A$1:$I$89,3,0)*VLOOKUP('Données projet'!$B$12,Paramètres!$A$1:$I$89,5,0)</f>
        <v>53.437571151553847</v>
      </c>
      <c r="CA27" s="14">
        <f t="shared" si="39"/>
        <v>15.498062862253629</v>
      </c>
      <c r="CB27" s="22">
        <f t="shared" si="10"/>
        <v>120.06289590738133</v>
      </c>
      <c r="CC27" s="62">
        <f t="shared" si="11"/>
        <v>413.39622924071466</v>
      </c>
      <c r="CD27" s="62">
        <f ca="1">AVERAGE(OFFSET($CC$3,0,0,'Données projet'!$E$12+1,1))-AVERAGE(OFFSET($H$3,0,0,'Données projet'!$E$12+1,1))</f>
        <v>274.16122172185521</v>
      </c>
      <c r="CE27" s="62">
        <f t="shared" si="40"/>
        <v>161.0819079811821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22</v>
      </c>
      <c r="CT27" s="13">
        <f>IF('Données projet'!$A$140&gt;35,CT26+CS27-DB26,IF(A27&lt;'Données projet'!$A$140,$CQ$205^A27,IF(A27='Données projet'!$A$140,'Données projet'!$B$140,CT26+CS27-DB26)))</f>
        <v>273</v>
      </c>
      <c r="CU27" s="18">
        <f>CT27*VLOOKUP('Données projet'!$B$13,Paramètres!$A$1:$I$89,3,0)*VLOOKUP('Données projet'!$B$13,Paramètres!$A$1:$I$89,5,0)</f>
        <v>149.05799999999999</v>
      </c>
      <c r="CV27" s="14">
        <f t="shared" si="41"/>
        <v>38.364434314370335</v>
      </c>
      <c r="CW27" s="22">
        <f t="shared" si="13"/>
        <v>326.42740643086165</v>
      </c>
      <c r="CX27" s="62">
        <f t="shared" si="14"/>
        <v>619.76073976419502</v>
      </c>
      <c r="CY27" s="62">
        <f ca="1">AVERAGE(OFFSET($CX$3,0,0,'Données projet'!$E$13+1,1))-AVERAGE(OFFSET($H$3,0,0,'Données projet'!$E$13+1,1))</f>
        <v>240.19940780300527</v>
      </c>
      <c r="CZ27" s="62">
        <f t="shared" si="42"/>
        <v>355.71054384071715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8.8000000000000007</v>
      </c>
      <c r="DO27" s="13">
        <f>IF('Données projet'!$A$166&gt;35,DO26+DN27-DW26,IF(A27&lt;'Données projet'!$A$166,$DL$205^A27,IF(A27='Données projet'!$A$166,'Données projet'!$B$166,DO26+DN27-DW26)))</f>
        <v>67.199999999999989</v>
      </c>
      <c r="DP27" s="18">
        <f>DO27*VLOOKUP('Données projet'!$B$14,Paramètres!$A$1:$I$89,3,0)*VLOOKUP('Données projet'!$B$14,Paramètres!$A$1:$I$89,5,0)</f>
        <v>57.657599999999995</v>
      </c>
      <c r="DQ27" s="14">
        <f t="shared" si="43"/>
        <v>16.574671209026025</v>
      </c>
      <c r="DR27" s="22">
        <f t="shared" si="16"/>
        <v>129.28787235572034</v>
      </c>
      <c r="DS27" s="62">
        <f t="shared" si="17"/>
        <v>422.62120568905368</v>
      </c>
      <c r="DT27" s="62">
        <f ca="1">AVERAGE(OFFSET($DS$3,0,0,'Données projet'!$E$14+1,1))-AVERAGE(OFFSET($H$3,0,0,'Données projet'!$E$14+1,1))</f>
        <v>352.69020637266948</v>
      </c>
      <c r="DU27" s="62">
        <f t="shared" si="44"/>
        <v>186.48649111821521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156.11420010556668</v>
      </c>
      <c r="T28" s="62">
        <f t="shared" si="34"/>
        <v>318.01952986326501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504.68871478129415</v>
      </c>
      <c r="AN28" s="62">
        <f ca="1">AVERAGE(OFFSET($AM$3,0,0,'Données projet'!$E$10+1,1))-AVERAGE(OFFSET($H$3,0,0,'Données projet'!$E$10+1,1))</f>
        <v>310.95287409903602</v>
      </c>
      <c r="AO28" s="62">
        <f t="shared" si="36"/>
        <v>224.10083380795163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108</v>
      </c>
      <c r="BB28" s="13">
        <f>VLOOKUP(A28,'Données projet'!$A$87:$I$107,9,0)</f>
        <v>9.1999999999999993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108.00000000000001</v>
      </c>
      <c r="BE28" s="14">
        <f>BD28*VLOOKUP('Données projet'!$B$11,Paramètres!$A$1:$I$89,3,0)*VLOOKUP('Données projet'!$B$11,Paramètres!$A$1:$I$89,5,0)</f>
        <v>94.348800000000026</v>
      </c>
      <c r="BF28" s="14">
        <f t="shared" si="37"/>
        <v>25.611153022386485</v>
      </c>
      <c r="BG28" s="22">
        <f t="shared" si="7"/>
        <v>208.93025151398982</v>
      </c>
      <c r="BH28" s="62">
        <f t="shared" si="8"/>
        <v>502.26358484732316</v>
      </c>
      <c r="BI28" s="62">
        <f ca="1">AVERAGE(OFFSET($BH$3,0,0,'Données projet'!$E$11+1,1))-AVERAGE(OFFSET($H$3,0,0,'Données projet'!$E$11+1,1))</f>
        <v>188.31046827337082</v>
      </c>
      <c r="BJ28" s="62">
        <f t="shared" si="38"/>
        <v>207.32535726327728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70</v>
      </c>
      <c r="BW28" s="13">
        <f>VLOOKUP(A28,'Données projet'!$A$113:$I$133,9,0)</f>
        <v>2.8</v>
      </c>
      <c r="BX28" s="13">
        <f t="array" ref="BX28">INDEX(BW:BW,MIN(IF(ISNUMBER(BW28:BW224),ROW(BW28:BW224),"")))</f>
        <v>2.8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2">
        <f t="shared" si="11"/>
        <v>435.00927803996467</v>
      </c>
      <c r="CD28" s="62">
        <f ca="1">AVERAGE(OFFSET($CC$3,0,0,'Données projet'!$E$12+1,1))-AVERAGE(OFFSET($H$3,0,0,'Données projet'!$E$12+1,1))</f>
        <v>274.16122172185521</v>
      </c>
      <c r="CE28" s="62">
        <f t="shared" si="40"/>
        <v>161.0819079811821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295</v>
      </c>
      <c r="CR28" s="13">
        <f>VLOOKUP(A28,'Données projet'!$A$139:$I$159,9,0)</f>
        <v>22</v>
      </c>
      <c r="CS28" s="13">
        <f t="array" ref="CS28">INDEX(CR:CR,MIN(IF(ISNUMBER(CR28:CR224),ROW(CR28:CR224),"")))</f>
        <v>22</v>
      </c>
      <c r="CT28" s="13">
        <f>IF('Données projet'!$A$140&gt;35,CT27+CS28-DB27,IF(A28&lt;'Données projet'!$A$140,$CQ$205^A28,IF(A28='Données projet'!$A$140,'Données projet'!$B$140,CT27+CS28-DB27)))</f>
        <v>295</v>
      </c>
      <c r="CU28" s="18">
        <f>CT28*VLOOKUP('Données projet'!$B$13,Paramètres!$A$1:$I$89,3,0)*VLOOKUP('Données projet'!$B$13,Paramètres!$A$1:$I$89,5,0)</f>
        <v>161.07</v>
      </c>
      <c r="CV28" s="14">
        <f t="shared" si="41"/>
        <v>41.083763193241431</v>
      </c>
      <c r="CW28" s="22">
        <f t="shared" si="13"/>
        <v>352.08447089489545</v>
      </c>
      <c r="CX28" s="62">
        <f t="shared" si="14"/>
        <v>645.41780422822876</v>
      </c>
      <c r="CY28" s="62">
        <f ca="1">AVERAGE(OFFSET($CX$3,0,0,'Données projet'!$E$13+1,1))-AVERAGE(OFFSET($H$3,0,0,'Données projet'!$E$13+1,1))</f>
        <v>240.19940780300527</v>
      </c>
      <c r="CZ28" s="62">
        <f t="shared" si="42"/>
        <v>355.71054384071715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57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76</v>
      </c>
      <c r="DM28" s="13">
        <f>VLOOKUP(A28,'Données projet'!$A$165:$I$185,9,0)</f>
        <v>8.8000000000000007</v>
      </c>
      <c r="DN28" s="13">
        <f t="array" ref="DN28">INDEX(DM:DM,MIN(IF(ISNUMBER(DM28:DM224),ROW(DM28:DM224),"")))</f>
        <v>8.8000000000000007</v>
      </c>
      <c r="DO28" s="13">
        <f>IF('Données projet'!$A$166&gt;35,DO27+DN28-DW27,IF(A28&lt;'Données projet'!$A$166,$DL$205^A28,IF(A28='Données projet'!$A$166,'Données projet'!$B$166,DO27+DN28-DW27)))</f>
        <v>75.999999999999986</v>
      </c>
      <c r="DP28" s="18">
        <f>DO28*VLOOKUP('Données projet'!$B$14,Paramètres!$A$1:$I$89,3,0)*VLOOKUP('Données projet'!$B$14,Paramètres!$A$1:$I$89,5,0)</f>
        <v>65.207999999999998</v>
      </c>
      <c r="DQ28" s="14">
        <f t="shared" si="43"/>
        <v>18.478568429485204</v>
      </c>
      <c r="DR28" s="22">
        <f t="shared" si="16"/>
        <v>145.75410668135339</v>
      </c>
      <c r="DS28" s="62">
        <f t="shared" si="17"/>
        <v>439.08744001468671</v>
      </c>
      <c r="DT28" s="62">
        <f ca="1">AVERAGE(OFFSET($DS$3,0,0,'Données projet'!$E$14+1,1))-AVERAGE(OFFSET($H$3,0,0,'Données projet'!$E$14+1,1))</f>
        <v>352.69020637266948</v>
      </c>
      <c r="DU28" s="62">
        <f t="shared" si="44"/>
        <v>186.48649111821521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7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156.11420010556668</v>
      </c>
      <c r="T29" s="62">
        <f t="shared" si="34"/>
        <v>318.01952986326501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513.97917377376575</v>
      </c>
      <c r="AN29" s="62">
        <f ca="1">AVERAGE(OFFSET($AM$3,0,0,'Données projet'!$E$10+1,1))-AVERAGE(OFFSET($H$3,0,0,'Données projet'!$E$10+1,1))</f>
        <v>310.95287409903602</v>
      </c>
      <c r="AO29" s="62">
        <f t="shared" si="36"/>
        <v>224.10083380795163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8.6</v>
      </c>
      <c r="BD29" s="13">
        <f>IF('Données projet'!$A$88&gt;35,BD28+BC29-BL28,IF(A29&lt;'Données projet'!$A$88,$BA$205^A29,IF(A29='Données projet'!$A$88,'Données projet'!$B$88,BD28+BC29-BL28)))</f>
        <v>90.600000000000009</v>
      </c>
      <c r="BE29" s="14">
        <f>BD29*VLOOKUP('Données projet'!$B$11,Paramètres!$A$1:$I$89,3,0)*VLOOKUP('Données projet'!$B$11,Paramètres!$A$1:$I$89,5,0)</f>
        <v>79.148160000000018</v>
      </c>
      <c r="BF29" s="14">
        <f t="shared" si="37"/>
        <v>21.928775232328398</v>
      </c>
      <c r="BG29" s="22">
        <f t="shared" si="7"/>
        <v>176.042328862972</v>
      </c>
      <c r="BH29" s="62">
        <f t="shared" si="8"/>
        <v>469.37566219630531</v>
      </c>
      <c r="BI29" s="62">
        <f ca="1">AVERAGE(OFFSET($BH$3,0,0,'Données projet'!$E$11+1,1))-AVERAGE(OFFSET($H$3,0,0,'Données projet'!$E$11+1,1))</f>
        <v>188.31046827337082</v>
      </c>
      <c r="BJ29" s="62">
        <f t="shared" si="38"/>
        <v>207.32535726327728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62.431199999999997</v>
      </c>
      <c r="CA29" s="14">
        <f t="shared" si="39"/>
        <v>17.781524466058684</v>
      </c>
      <c r="CB29" s="22">
        <f t="shared" si="10"/>
        <v>139.70382844505221</v>
      </c>
      <c r="CC29" s="62">
        <f t="shared" si="11"/>
        <v>433.03716177838555</v>
      </c>
      <c r="CD29" s="62">
        <f ca="1">AVERAGE(OFFSET($CC$3,0,0,'Données projet'!$E$12+1,1))-AVERAGE(OFFSET($H$3,0,0,'Données projet'!$E$12+1,1))</f>
        <v>274.16122172185521</v>
      </c>
      <c r="CE29" s="62">
        <f t="shared" si="40"/>
        <v>161.0819079811821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17.8</v>
      </c>
      <c r="CT29" s="13">
        <f>IF('Données projet'!$A$140&gt;35,CT28+CS29-DB28,IF(A29&lt;'Données projet'!$A$140,$CQ$205^A29,IF(A29='Données projet'!$A$140,'Données projet'!$B$140,CT28+CS29-DB28)))</f>
        <v>255.8</v>
      </c>
      <c r="CU29" s="18">
        <f>CT29*VLOOKUP('Données projet'!$B$13,Paramètres!$A$1:$I$89,3,0)*VLOOKUP('Données projet'!$B$13,Paramètres!$A$1:$I$89,5,0)</f>
        <v>139.66680000000002</v>
      </c>
      <c r="CV29" s="14">
        <f t="shared" si="41"/>
        <v>36.22066347145411</v>
      </c>
      <c r="CW29" s="22">
        <f t="shared" si="13"/>
        <v>306.3373322127826</v>
      </c>
      <c r="CX29" s="62">
        <f t="shared" si="14"/>
        <v>599.67066554611597</v>
      </c>
      <c r="CY29" s="62">
        <f ca="1">AVERAGE(OFFSET($CX$3,0,0,'Données projet'!$E$13+1,1))-AVERAGE(OFFSET($H$3,0,0,'Données projet'!$E$13+1,1))</f>
        <v>240.19940780300527</v>
      </c>
      <c r="CZ29" s="62">
        <f t="shared" si="42"/>
        <v>355.71054384071715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9.4</v>
      </c>
      <c r="DO29" s="13">
        <f>IF('Données projet'!$A$166&gt;35,DO28+DN29-DW28,IF(A29&lt;'Données projet'!$A$166,$DL$205^A29,IF(A29='Données projet'!$A$166,'Données projet'!$B$166,DO28+DN29-DW28)))</f>
        <v>78.399999999999991</v>
      </c>
      <c r="DP29" s="18">
        <f>DO29*VLOOKUP('Données projet'!$B$14,Paramètres!$A$1:$I$89,3,0)*VLOOKUP('Données projet'!$B$14,Paramètres!$A$1:$I$89,5,0)</f>
        <v>67.267200000000003</v>
      </c>
      <c r="DQ29" s="14">
        <f t="shared" si="43"/>
        <v>18.993242158132926</v>
      </c>
      <c r="DR29" s="22">
        <f t="shared" si="16"/>
        <v>150.23693675874819</v>
      </c>
      <c r="DS29" s="62">
        <f t="shared" si="17"/>
        <v>443.5702700920815</v>
      </c>
      <c r="DT29" s="62">
        <f ca="1">AVERAGE(OFFSET($DS$3,0,0,'Données projet'!$E$14+1,1))-AVERAGE(OFFSET($H$3,0,0,'Données projet'!$E$14+1,1))</f>
        <v>352.69020637266948</v>
      </c>
      <c r="DU29" s="62">
        <f t="shared" si="44"/>
        <v>186.48649111821521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156.11420010556668</v>
      </c>
      <c r="T30" s="62">
        <f t="shared" si="34"/>
        <v>318.01952986326501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523.260653683383</v>
      </c>
      <c r="AN30" s="62">
        <f ca="1">AVERAGE(OFFSET($AM$3,0,0,'Données projet'!$E$10+1,1))-AVERAGE(OFFSET($H$3,0,0,'Données projet'!$E$10+1,1))</f>
        <v>310.95287409903602</v>
      </c>
      <c r="AO30" s="62">
        <f t="shared" si="36"/>
        <v>224.10083380795163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8.6</v>
      </c>
      <c r="BD30" s="13">
        <f>IF('Données projet'!$A$88&gt;35,BD29+BC30-BL29,IF(A30&lt;'Données projet'!$A$88,$BA$205^A30,IF(A30='Données projet'!$A$88,'Données projet'!$B$88,BD29+BC30-BL29)))</f>
        <v>99.2</v>
      </c>
      <c r="BE30" s="14">
        <f>BD30*VLOOKUP('Données projet'!$B$11,Paramètres!$A$1:$I$89,3,0)*VLOOKUP('Données projet'!$B$11,Paramètres!$A$1:$I$89,5,0)</f>
        <v>86.661120000000011</v>
      </c>
      <c r="BF30" s="14">
        <f t="shared" si="37"/>
        <v>23.75820438670381</v>
      </c>
      <c r="BG30" s="22">
        <f t="shared" si="7"/>
        <v>192.31365664017582</v>
      </c>
      <c r="BH30" s="62">
        <f t="shared" si="8"/>
        <v>485.64698997350911</v>
      </c>
      <c r="BI30" s="62">
        <f ca="1">AVERAGE(OFFSET($BH$3,0,0,'Données projet'!$E$11+1,1))-AVERAGE(OFFSET($H$3,0,0,'Données projet'!$E$11+1,1))</f>
        <v>188.31046827337082</v>
      </c>
      <c r="BJ30" s="62">
        <f t="shared" si="38"/>
        <v>207.32535726327728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projet'!$B$12,Paramètres!$A$1:$I$89,3,0)*VLOOKUP('Données projet'!$B$12,Paramètres!$A$1:$I$89,5,0)</f>
        <v>68.764799999999994</v>
      </c>
      <c r="CA30" s="14">
        <f t="shared" si="39"/>
        <v>19.366396769521369</v>
      </c>
      <c r="CB30" s="22">
        <f t="shared" si="10"/>
        <v>153.49516770691636</v>
      </c>
      <c r="CC30" s="62">
        <f t="shared" si="11"/>
        <v>446.82850104024965</v>
      </c>
      <c r="CD30" s="62">
        <f ca="1">AVERAGE(OFFSET($CC$3,0,0,'Données projet'!$E$12+1,1))-AVERAGE(OFFSET($H$3,0,0,'Données projet'!$E$12+1,1))</f>
        <v>274.16122172185521</v>
      </c>
      <c r="CE30" s="62">
        <f t="shared" si="40"/>
        <v>161.0819079811821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17.8</v>
      </c>
      <c r="CT30" s="13">
        <f>IF('Données projet'!$A$140&gt;35,CT29+CS30-DB29,IF(A30&lt;'Données projet'!$A$140,$CQ$205^A30,IF(A30='Données projet'!$A$140,'Données projet'!$B$140,CT29+CS30-DB29)))</f>
        <v>273.60000000000002</v>
      </c>
      <c r="CU30" s="18">
        <f>CT30*VLOOKUP('Données projet'!$B$13,Paramètres!$A$1:$I$89,3,0)*VLOOKUP('Données projet'!$B$13,Paramètres!$A$1:$I$89,5,0)</f>
        <v>149.38560000000001</v>
      </c>
      <c r="CV30" s="14">
        <f t="shared" si="41"/>
        <v>38.438927680599591</v>
      </c>
      <c r="CW30" s="22">
        <f t="shared" si="13"/>
        <v>327.12771904371101</v>
      </c>
      <c r="CX30" s="62">
        <f t="shared" si="14"/>
        <v>620.46105237704433</v>
      </c>
      <c r="CY30" s="62">
        <f ca="1">AVERAGE(OFFSET($CX$3,0,0,'Données projet'!$E$13+1,1))-AVERAGE(OFFSET($H$3,0,0,'Données projet'!$E$13+1,1))</f>
        <v>240.19940780300527</v>
      </c>
      <c r="CZ30" s="62">
        <f t="shared" si="42"/>
        <v>355.71054384071715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9.4</v>
      </c>
      <c r="DO30" s="13">
        <f>IF('Données projet'!$A$166&gt;35,DO29+DN30-DW29,IF(A30&lt;'Données projet'!$A$166,$DL$205^A30,IF(A30='Données projet'!$A$166,'Données projet'!$B$166,DO29+DN30-DW29)))</f>
        <v>87.8</v>
      </c>
      <c r="DP30" s="18">
        <f>DO30*VLOOKUP('Données projet'!$B$14,Paramètres!$A$1:$I$89,3,0)*VLOOKUP('Données projet'!$B$14,Paramètres!$A$1:$I$89,5,0)</f>
        <v>75.332400000000007</v>
      </c>
      <c r="DQ30" s="14">
        <f t="shared" si="43"/>
        <v>20.991969498724234</v>
      </c>
      <c r="DR30" s="22">
        <f t="shared" si="16"/>
        <v>167.76494354361137</v>
      </c>
      <c r="DS30" s="62">
        <f t="shared" si="17"/>
        <v>461.09827687694468</v>
      </c>
      <c r="DT30" s="62">
        <f ca="1">AVERAGE(OFFSET($DS$3,0,0,'Données projet'!$E$14+1,1))-AVERAGE(OFFSET($H$3,0,0,'Données projet'!$E$14+1,1))</f>
        <v>352.69020637266948</v>
      </c>
      <c r="DU30" s="62">
        <f t="shared" si="44"/>
        <v>186.48649111821521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156.11420010556668</v>
      </c>
      <c r="T31" s="62">
        <f t="shared" si="34"/>
        <v>318.01952986326501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532.53356842626727</v>
      </c>
      <c r="AN31" s="62">
        <f ca="1">AVERAGE(OFFSET($AM$3,0,0,'Données projet'!$E$10+1,1))-AVERAGE(OFFSET($H$3,0,0,'Données projet'!$E$10+1,1))</f>
        <v>310.95287409903602</v>
      </c>
      <c r="AO31" s="62">
        <f t="shared" si="36"/>
        <v>224.10083380795163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8.6</v>
      </c>
      <c r="BD31" s="13">
        <f>IF('Données projet'!$A$88&gt;35,BD30+BC31-BL30,IF(A31&lt;'Données projet'!$A$88,$BA$205^A31,IF(A31='Données projet'!$A$88,'Données projet'!$B$88,BD30+BC31-BL30)))</f>
        <v>107.8</v>
      </c>
      <c r="BE31" s="14">
        <f>BD31*VLOOKUP('Données projet'!$B$11,Paramètres!$A$1:$I$89,3,0)*VLOOKUP('Données projet'!$B$11,Paramètres!$A$1:$I$89,5,0)</f>
        <v>94.174080000000004</v>
      </c>
      <c r="BF31" s="14">
        <f t="shared" si="37"/>
        <v>25.569241067746205</v>
      </c>
      <c r="BG31" s="22">
        <f t="shared" si="7"/>
        <v>208.55295085965795</v>
      </c>
      <c r="BH31" s="62">
        <f t="shared" si="8"/>
        <v>501.8862841929913</v>
      </c>
      <c r="BI31" s="62">
        <f ca="1">AVERAGE(OFFSET($BH$3,0,0,'Données projet'!$E$11+1,1))-AVERAGE(OFFSET($H$3,0,0,'Données projet'!$E$11+1,1))</f>
        <v>188.31046827337082</v>
      </c>
      <c r="BJ31" s="62">
        <f t="shared" si="38"/>
        <v>207.32535726327728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projet'!$B$12,Paramètres!$A$1:$I$89,3,0)*VLOOKUP('Données projet'!$B$12,Paramètres!$A$1:$I$89,5,0)</f>
        <v>75.098399999999998</v>
      </c>
      <c r="CA31" s="14">
        <f t="shared" si="39"/>
        <v>20.934343091450742</v>
      </c>
      <c r="CB31" s="22">
        <f t="shared" si="10"/>
        <v>167.25702755094335</v>
      </c>
      <c r="CC31" s="62">
        <f t="shared" si="11"/>
        <v>460.59036088427666</v>
      </c>
      <c r="CD31" s="62">
        <f ca="1">AVERAGE(OFFSET($CC$3,0,0,'Données projet'!$E$12+1,1))-AVERAGE(OFFSET($H$3,0,0,'Données projet'!$E$12+1,1))</f>
        <v>274.16122172185521</v>
      </c>
      <c r="CE31" s="62">
        <f t="shared" si="40"/>
        <v>161.0819079811821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17.8</v>
      </c>
      <c r="CT31" s="13">
        <f>IF('Données projet'!$A$140&gt;35,CT30+CS31-DB30,IF(A31&lt;'Données projet'!$A$140,$CQ$205^A31,IF(A31='Données projet'!$A$140,'Données projet'!$B$140,CT30+CS31-DB30)))</f>
        <v>291.40000000000003</v>
      </c>
      <c r="CU31" s="18">
        <f>CT31*VLOOKUP('Données projet'!$B$13,Paramètres!$A$1:$I$89,3,0)*VLOOKUP('Données projet'!$B$13,Paramètres!$A$1:$I$89,5,0)</f>
        <v>159.1044</v>
      </c>
      <c r="CV31" s="14">
        <f t="shared" si="41"/>
        <v>40.640444381186896</v>
      </c>
      <c r="CW31" s="22">
        <f t="shared" si="13"/>
        <v>347.88893729723378</v>
      </c>
      <c r="CX31" s="62">
        <f t="shared" si="14"/>
        <v>641.2222706305671</v>
      </c>
      <c r="CY31" s="62">
        <f ca="1">AVERAGE(OFFSET($CX$3,0,0,'Données projet'!$E$13+1,1))-AVERAGE(OFFSET($H$3,0,0,'Données projet'!$E$13+1,1))</f>
        <v>240.19940780300527</v>
      </c>
      <c r="CZ31" s="62">
        <f t="shared" si="42"/>
        <v>355.71054384071715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9.4</v>
      </c>
      <c r="DO31" s="13">
        <f>IF('Données projet'!$A$166&gt;35,DO30+DN31-DW30,IF(A31&lt;'Données projet'!$A$166,$DL$205^A31,IF(A31='Données projet'!$A$166,'Données projet'!$B$166,DO30+DN31-DW30)))</f>
        <v>97.2</v>
      </c>
      <c r="DP31" s="18">
        <f>DO31*VLOOKUP('Données projet'!$B$14,Paramètres!$A$1:$I$89,3,0)*VLOOKUP('Données projet'!$B$14,Paramètres!$A$1:$I$89,5,0)</f>
        <v>83.397600000000011</v>
      </c>
      <c r="DQ31" s="14">
        <f t="shared" si="43"/>
        <v>22.965893371329315</v>
      </c>
      <c r="DR31" s="22">
        <f t="shared" si="16"/>
        <v>185.24975095506522</v>
      </c>
      <c r="DS31" s="62">
        <f t="shared" si="17"/>
        <v>478.58308428839854</v>
      </c>
      <c r="DT31" s="62">
        <f ca="1">AVERAGE(OFFSET($DS$3,0,0,'Données projet'!$E$14+1,1))-AVERAGE(OFFSET($H$3,0,0,'Données projet'!$E$14+1,1))</f>
        <v>352.69020637266948</v>
      </c>
      <c r="DU31" s="62">
        <f t="shared" si="44"/>
        <v>186.48649111821521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156.11420010556668</v>
      </c>
      <c r="T32" s="62">
        <f t="shared" si="34"/>
        <v>318.01952986326501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541.79829717248401</v>
      </c>
      <c r="AN32" s="62">
        <f ca="1">AVERAGE(OFFSET($AM$3,0,0,'Données projet'!$E$10+1,1))-AVERAGE(OFFSET($H$3,0,0,'Données projet'!$E$10+1,1))</f>
        <v>310.95287409903602</v>
      </c>
      <c r="AO32" s="62">
        <f t="shared" si="36"/>
        <v>224.10083380795163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8.6</v>
      </c>
      <c r="BD32" s="13">
        <f>IF('Données projet'!$A$88&gt;35,BD31+BC32-BL31,IF(A32&lt;'Données projet'!$A$88,$BA$205^A32,IF(A32='Données projet'!$A$88,'Données projet'!$B$88,BD31+BC32-BL31)))</f>
        <v>116.39999999999999</v>
      </c>
      <c r="BE32" s="14">
        <f>BD32*VLOOKUP('Données projet'!$B$11,Paramètres!$A$1:$I$89,3,0)*VLOOKUP('Données projet'!$B$11,Paramètres!$A$1:$I$89,5,0)</f>
        <v>101.68704</v>
      </c>
      <c r="BF32" s="14">
        <f t="shared" si="37"/>
        <v>27.363519398004541</v>
      </c>
      <c r="BG32" s="22">
        <f t="shared" si="7"/>
        <v>224.76305761819125</v>
      </c>
      <c r="BH32" s="62">
        <f t="shared" si="8"/>
        <v>518.09639095152454</v>
      </c>
      <c r="BI32" s="62">
        <f ca="1">AVERAGE(OFFSET($BH$3,0,0,'Données projet'!$E$11+1,1))-AVERAGE(OFFSET($H$3,0,0,'Données projet'!$E$11+1,1))</f>
        <v>188.31046827337082</v>
      </c>
      <c r="BJ32" s="62">
        <f t="shared" si="38"/>
        <v>207.32535726327728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projet'!$B$12,Paramètres!$A$1:$I$89,3,0)*VLOOKUP('Données projet'!$B$12,Paramètres!$A$1:$I$89,5,0)</f>
        <v>81.432000000000002</v>
      </c>
      <c r="CA32" s="14">
        <f t="shared" si="39"/>
        <v>22.486953220240881</v>
      </c>
      <c r="CB32" s="22">
        <f t="shared" si="10"/>
        <v>180.99217685858619</v>
      </c>
      <c r="CC32" s="62">
        <f t="shared" si="11"/>
        <v>474.32551019191953</v>
      </c>
      <c r="CD32" s="62">
        <f ca="1">AVERAGE(OFFSET($CC$3,0,0,'Données projet'!$E$12+1,1))-AVERAGE(OFFSET($H$3,0,0,'Données projet'!$E$12+1,1))</f>
        <v>274.16122172185521</v>
      </c>
      <c r="CE32" s="62">
        <f t="shared" si="40"/>
        <v>161.0819079811821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17.8</v>
      </c>
      <c r="CT32" s="13">
        <f>IF('Données projet'!$A$140&gt;35,CT31+CS32-DB31,IF(A32&lt;'Données projet'!$A$140,$CQ$205^A32,IF(A32='Données projet'!$A$140,'Données projet'!$B$140,CT31+CS32-DB31)))</f>
        <v>309.20000000000005</v>
      </c>
      <c r="CU32" s="18">
        <f>CT32*VLOOKUP('Données projet'!$B$13,Paramètres!$A$1:$I$89,3,0)*VLOOKUP('Données projet'!$B$13,Paramètres!$A$1:$I$89,5,0)</f>
        <v>168.82320000000001</v>
      </c>
      <c r="CV32" s="14">
        <f t="shared" si="41"/>
        <v>42.826353072849329</v>
      </c>
      <c r="CW32" s="22">
        <f t="shared" si="13"/>
        <v>368.62297160187927</v>
      </c>
      <c r="CX32" s="62">
        <f t="shared" si="14"/>
        <v>661.95630493521253</v>
      </c>
      <c r="CY32" s="62">
        <f ca="1">AVERAGE(OFFSET($CX$3,0,0,'Données projet'!$E$13+1,1))-AVERAGE(OFFSET($H$3,0,0,'Données projet'!$E$13+1,1))</f>
        <v>240.19940780300527</v>
      </c>
      <c r="CZ32" s="62">
        <f t="shared" si="42"/>
        <v>355.71054384071715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9.4</v>
      </c>
      <c r="DO32" s="13">
        <f>IF('Données projet'!$A$166&gt;35,DO31+DN32-DW31,IF(A32&lt;'Données projet'!$A$166,$DL$205^A32,IF(A32='Données projet'!$A$166,'Données projet'!$B$166,DO31+DN32-DW31)))</f>
        <v>106.60000000000001</v>
      </c>
      <c r="DP32" s="18">
        <f>DO32*VLOOKUP('Données projet'!$B$14,Paramètres!$A$1:$I$89,3,0)*VLOOKUP('Données projet'!$B$14,Paramètres!$A$1:$I$89,5,0)</f>
        <v>91.462800000000016</v>
      </c>
      <c r="DQ32" s="14">
        <f t="shared" si="43"/>
        <v>24.917685409456144</v>
      </c>
      <c r="DR32" s="22">
        <f t="shared" si="16"/>
        <v>202.69601208813614</v>
      </c>
      <c r="DS32" s="62">
        <f t="shared" si="17"/>
        <v>496.02934542146943</v>
      </c>
      <c r="DT32" s="62">
        <f ca="1">AVERAGE(OFFSET($DS$3,0,0,'Données projet'!$E$14+1,1))-AVERAGE(OFFSET($H$3,0,0,'Données projet'!$E$14+1,1))</f>
        <v>352.69020637266948</v>
      </c>
      <c r="DU32" s="62">
        <f t="shared" si="44"/>
        <v>186.48649111821521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156.11420010556668</v>
      </c>
      <c r="T33" s="62">
        <f t="shared" si="34"/>
        <v>318.01952986326501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0.315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310.95287409903602</v>
      </c>
      <c r="AO33" s="62">
        <f t="shared" si="36"/>
        <v>224.10083380795163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8.2500000000000004E-2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125</v>
      </c>
      <c r="BB33" s="13">
        <f>VLOOKUP(A33,'Données projet'!$A$87:$I$107,9,0)</f>
        <v>8.6</v>
      </c>
      <c r="BC33" s="13">
        <f t="array" ref="BC33">INDEX(BB:BB,MIN(IF(ISNUMBER(BB33:BB229),ROW(BB33:BB229),"")))</f>
        <v>8.6</v>
      </c>
      <c r="BD33" s="13">
        <f>IF('Données projet'!$A$88&gt;35,BD32+BC33-BL32,IF(A33&lt;'Données projet'!$A$88,$BA$205^A33,IF(A33='Données projet'!$A$88,'Données projet'!$B$88,BD32+BC33-BL32)))</f>
        <v>124.99999999999999</v>
      </c>
      <c r="BE33" s="14">
        <f>BD33*VLOOKUP('Données projet'!$B$11,Paramètres!$A$1:$I$89,3,0)*VLOOKUP('Données projet'!$B$11,Paramètres!$A$1:$I$89,5,0)</f>
        <v>109.2</v>
      </c>
      <c r="BF33" s="14">
        <f t="shared" si="37"/>
        <v>29.142418334948612</v>
      </c>
      <c r="BG33" s="22">
        <f t="shared" si="7"/>
        <v>240.94637860003544</v>
      </c>
      <c r="BH33" s="62">
        <f t="shared" si="8"/>
        <v>534.27971193336873</v>
      </c>
      <c r="BI33" s="62">
        <f ca="1">AVERAGE(OFFSET($BH$3,0,0,'Données projet'!$E$11+1,1))-AVERAGE(OFFSET($H$3,0,0,'Données projet'!$E$11+1,1))</f>
        <v>188.31046827337082</v>
      </c>
      <c r="BJ33" s="62">
        <f t="shared" si="38"/>
        <v>207.32535726327728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projet'!$B$12,Paramètres!$A$1:$I$89,3,0)*VLOOKUP('Données projet'!$B$12,Paramètres!$A$1:$I$89,5,0)</f>
        <v>87.765600000000006</v>
      </c>
      <c r="CA33" s="14">
        <f t="shared" si="39"/>
        <v>24.025555589247954</v>
      </c>
      <c r="CB33" s="22">
        <f t="shared" si="10"/>
        <v>194.7029293179402</v>
      </c>
      <c r="CC33" s="62">
        <f t="shared" si="11"/>
        <v>488.03626265127355</v>
      </c>
      <c r="CD33" s="62">
        <f ca="1">AVERAGE(OFFSET($CC$3,0,0,'Données projet'!$E$12+1,1))-AVERAGE(OFFSET($H$3,0,0,'Données projet'!$E$12+1,1))</f>
        <v>274.16122172185521</v>
      </c>
      <c r="CE33" s="62">
        <f t="shared" si="40"/>
        <v>161.0819079811821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327</v>
      </c>
      <c r="CR33" s="13">
        <f>VLOOKUP(A33,'Données projet'!$A$139:$I$159,9,0)</f>
        <v>17.8</v>
      </c>
      <c r="CS33" s="13">
        <f t="array" ref="CS33">INDEX(CR:CR,MIN(IF(ISNUMBER(CR33:CR229),ROW(CR33:CR229),"")))</f>
        <v>17.8</v>
      </c>
      <c r="CT33" s="13">
        <f>IF('Données projet'!$A$140&gt;35,CT32+CS33-DB32,IF(A33&lt;'Données projet'!$A$140,$CQ$205^A33,IF(A33='Données projet'!$A$140,'Données projet'!$B$140,CT32+CS33-DB32)))</f>
        <v>327.00000000000006</v>
      </c>
      <c r="CU33" s="18">
        <f>CT33*VLOOKUP('Données projet'!$B$13,Paramètres!$A$1:$I$89,3,0)*VLOOKUP('Données projet'!$B$13,Paramètres!$A$1:$I$89,5,0)</f>
        <v>178.54200000000006</v>
      </c>
      <c r="CV33" s="14">
        <f t="shared" si="41"/>
        <v>44.997654647354175</v>
      </c>
      <c r="CW33" s="22">
        <f t="shared" si="13"/>
        <v>389.33156517747528</v>
      </c>
      <c r="CX33" s="62">
        <f t="shared" si="14"/>
        <v>682.6648985108086</v>
      </c>
      <c r="CY33" s="62">
        <f ca="1">AVERAGE(OFFSET($CX$3,0,0,'Données projet'!$E$13+1,1))-AVERAGE(OFFSET($H$3,0,0,'Données projet'!$E$13+1,1))</f>
        <v>240.19940780300527</v>
      </c>
      <c r="CZ33" s="62">
        <f t="shared" si="42"/>
        <v>355.71054384071715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48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0.3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10.38891356757955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10.38891356757955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116</v>
      </c>
      <c r="DM33" s="13">
        <f>VLOOKUP(A33,'Données projet'!$A$165:$I$185,9,0)</f>
        <v>9.4</v>
      </c>
      <c r="DN33" s="13">
        <f t="array" ref="DN33">INDEX(DM:DM,MIN(IF(ISNUMBER(DM33:DM229),ROW(DM33:DM229),"")))</f>
        <v>9.4</v>
      </c>
      <c r="DO33" s="13">
        <f>IF('Données projet'!$A$166&gt;35,DO32+DN33-DW32,IF(A33&lt;'Données projet'!$A$166,$DL$205^A33,IF(A33='Données projet'!$A$166,'Données projet'!$B$166,DO32+DN33-DW32)))</f>
        <v>116.00000000000001</v>
      </c>
      <c r="DP33" s="18">
        <f>DO33*VLOOKUP('Données projet'!$B$14,Paramètres!$A$1:$I$89,3,0)*VLOOKUP('Données projet'!$B$14,Paramètres!$A$1:$I$89,5,0)</f>
        <v>99.52800000000002</v>
      </c>
      <c r="DQ33" s="14">
        <f t="shared" si="43"/>
        <v>26.849519112903323</v>
      </c>
      <c r="DR33" s="22">
        <f t="shared" si="16"/>
        <v>220.10751245497332</v>
      </c>
      <c r="DS33" s="62">
        <f t="shared" si="17"/>
        <v>513.44084578830666</v>
      </c>
      <c r="DT33" s="62">
        <f ca="1">AVERAGE(OFFSET($DS$3,0,0,'Données projet'!$E$14+1,1))-AVERAGE(OFFSET($H$3,0,0,'Données projet'!$E$14+1,1))</f>
        <v>352.69020637266948</v>
      </c>
      <c r="DU33" s="62">
        <f t="shared" si="44"/>
        <v>186.48649111821521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156.11420010556668</v>
      </c>
      <c r="T34" s="62">
        <f t="shared" si="34"/>
        <v>318.01952986326501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310.95287409903602</v>
      </c>
      <c r="AO34" s="62">
        <f t="shared" si="36"/>
        <v>224.10083380795163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106.79999999999998</v>
      </c>
      <c r="BE34" s="14">
        <f>BD34*VLOOKUP('Données projet'!$B$11,Paramètres!$A$1:$I$89,3,0)*VLOOKUP('Données projet'!$B$11,Paramètres!$A$1:$I$89,5,0)</f>
        <v>93.300479999999993</v>
      </c>
      <c r="BF34" s="14">
        <f t="shared" si="37"/>
        <v>25.35954513622837</v>
      </c>
      <c r="BG34" s="22">
        <f t="shared" si="7"/>
        <v>206.66621044559773</v>
      </c>
      <c r="BH34" s="62">
        <f t="shared" si="8"/>
        <v>499.99954377893107</v>
      </c>
      <c r="BI34" s="62">
        <f ca="1">AVERAGE(OFFSET($BH$3,0,0,'Données projet'!$E$11+1,1))-AVERAGE(OFFSET($H$3,0,0,'Données projet'!$E$11+1,1))</f>
        <v>188.31046827337082</v>
      </c>
      <c r="BJ34" s="62">
        <f t="shared" si="38"/>
        <v>207.32535726327728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2">
        <f t="shared" si="11"/>
        <v>462.55410206940076</v>
      </c>
      <c r="CD34" s="62">
        <f ca="1">AVERAGE(OFFSET($CC$3,0,0,'Données projet'!$E$12+1,1))-AVERAGE(OFFSET($H$3,0,0,'Données projet'!$E$12+1,1))</f>
        <v>274.16122172185521</v>
      </c>
      <c r="CE34" s="62">
        <f t="shared" si="40"/>
        <v>161.0819079811821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13.6</v>
      </c>
      <c r="CT34" s="13">
        <f>IF('Données projet'!$A$140&gt;35,CT33+CS34-DB33,IF(A34&lt;'Données projet'!$A$140,$CQ$205^A34,IF(A34='Données projet'!$A$140,'Données projet'!$B$140,CT33+CS34-DB33)))</f>
        <v>292.60000000000008</v>
      </c>
      <c r="CU34" s="18">
        <f>CT34*VLOOKUP('Données projet'!$B$13,Paramètres!$A$1:$I$89,3,0)*VLOOKUP('Données projet'!$B$13,Paramètres!$A$1:$I$89,5,0)</f>
        <v>159.75960000000003</v>
      </c>
      <c r="CV34" s="14">
        <f t="shared" si="41"/>
        <v>40.788287771458215</v>
      </c>
      <c r="CW34" s="22">
        <f t="shared" si="13"/>
        <v>349.28757120195638</v>
      </c>
      <c r="CX34" s="62">
        <f t="shared" si="14"/>
        <v>642.6209045352897</v>
      </c>
      <c r="CY34" s="62">
        <f ca="1">AVERAGE(OFFSET($CX$3,0,0,'Données projet'!$E$13+1,1))-AVERAGE(OFFSET($H$3,0,0,'Données projet'!$E$13+1,1))</f>
        <v>240.19940780300527</v>
      </c>
      <c r="CZ34" s="62">
        <f t="shared" si="42"/>
        <v>355.71054384071715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10.104828179744867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10.104828179744867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10.199999999999999</v>
      </c>
      <c r="DO34" s="13">
        <f>IF('Données projet'!$A$166&gt;35,DO33+DN34-DW33,IF(A34&lt;'Données projet'!$A$166,$DL$205^A34,IF(A34='Données projet'!$A$166,'Données projet'!$B$166,DO33+DN34-DW33)))</f>
        <v>98.200000000000017</v>
      </c>
      <c r="DP34" s="18">
        <f>DO34*VLOOKUP('Données projet'!$B$14,Paramètres!$A$1:$I$89,3,0)*VLOOKUP('Données projet'!$B$14,Paramètres!$A$1:$I$89,5,0)</f>
        <v>84.255600000000015</v>
      </c>
      <c r="DQ34" s="14">
        <f t="shared" si="43"/>
        <v>23.174541098743855</v>
      </c>
      <c r="DR34" s="22">
        <f t="shared" si="16"/>
        <v>187.10749574697891</v>
      </c>
      <c r="DS34" s="62">
        <f t="shared" si="17"/>
        <v>480.44082908031226</v>
      </c>
      <c r="DT34" s="62">
        <f ca="1">AVERAGE(OFFSET($DS$3,0,0,'Données projet'!$E$14+1,1))-AVERAGE(OFFSET($H$3,0,0,'Données projet'!$E$14+1,1))</f>
        <v>352.69020637266948</v>
      </c>
      <c r="DU34" s="62">
        <f t="shared" si="44"/>
        <v>186.48649111821521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156.11420010556668</v>
      </c>
      <c r="T35" s="62">
        <f t="shared" si="34"/>
        <v>318.01952986326501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310.95287409903602</v>
      </c>
      <c r="AO35" s="62">
        <f t="shared" si="36"/>
        <v>224.10083380795163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114.59999999999998</v>
      </c>
      <c r="BE35" s="14">
        <f>BD35*VLOOKUP('Données projet'!$B$11,Paramètres!$A$1:$I$89,3,0)*VLOOKUP('Données projet'!$B$11,Paramètres!$A$1:$I$89,5,0)</f>
        <v>100.11456000000001</v>
      </c>
      <c r="BF35" s="14">
        <f t="shared" si="37"/>
        <v>26.989288069695206</v>
      </c>
      <c r="BG35" s="22">
        <f t="shared" si="7"/>
        <v>221.37253538805248</v>
      </c>
      <c r="BH35" s="62">
        <f t="shared" si="8"/>
        <v>514.70586872138574</v>
      </c>
      <c r="BI35" s="62">
        <f ca="1">AVERAGE(OFFSET($BH$3,0,0,'Données projet'!$E$11+1,1))-AVERAGE(OFFSET($H$3,0,0,'Données projet'!$E$11+1,1))</f>
        <v>188.31046827337082</v>
      </c>
      <c r="BJ35" s="62">
        <f t="shared" si="38"/>
        <v>207.32535726327728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2">
        <f t="shared" si="11"/>
        <v>478.24526587136597</v>
      </c>
      <c r="CD35" s="62">
        <f ca="1">AVERAGE(OFFSET($CC$3,0,0,'Données projet'!$E$12+1,1))-AVERAGE(OFFSET($H$3,0,0,'Données projet'!$E$12+1,1))</f>
        <v>274.16122172185521</v>
      </c>
      <c r="CE35" s="62">
        <f t="shared" si="40"/>
        <v>161.0819079811821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13.6</v>
      </c>
      <c r="CT35" s="13">
        <f>IF('Données projet'!$A$140&gt;35,CT34+CS35-DB34,IF(A35&lt;'Données projet'!$A$140,$CQ$205^A35,IF(A35='Données projet'!$A$140,'Données projet'!$B$140,CT34+CS35-DB34)))</f>
        <v>306.2000000000001</v>
      </c>
      <c r="CU35" s="18">
        <f>CT35*VLOOKUP('Données projet'!$B$13,Paramètres!$A$1:$I$89,3,0)*VLOOKUP('Données projet'!$B$13,Paramètres!$A$1:$I$89,5,0)</f>
        <v>167.18520000000007</v>
      </c>
      <c r="CV35" s="14">
        <f t="shared" si="41"/>
        <v>42.458990736132044</v>
      </c>
      <c r="CW35" s="22">
        <f t="shared" si="13"/>
        <v>365.13029886543012</v>
      </c>
      <c r="CX35" s="62">
        <f t="shared" si="14"/>
        <v>658.46363219876343</v>
      </c>
      <c r="CY35" s="62">
        <f ca="1">AVERAGE(OFFSET($CX$3,0,0,'Données projet'!$E$13+1,1))-AVERAGE(OFFSET($H$3,0,0,'Données projet'!$E$13+1,1))</f>
        <v>240.19940780300527</v>
      </c>
      <c r="CZ35" s="62">
        <f t="shared" si="42"/>
        <v>355.71054384071715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9.8285111217799255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9.8285111217799255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10.199999999999999</v>
      </c>
      <c r="DO35" s="13">
        <f>IF('Données projet'!$A$166&gt;35,DO34+DN35-DW34,IF(A35&lt;'Données projet'!$A$166,$DL$205^A35,IF(A35='Données projet'!$A$166,'Données projet'!$B$166,DO34+DN35-DW34)))</f>
        <v>108.40000000000002</v>
      </c>
      <c r="DP35" s="18">
        <f>DO35*VLOOKUP('Données projet'!$B$14,Paramètres!$A$1:$I$89,3,0)*VLOOKUP('Données projet'!$B$14,Paramètres!$A$1:$I$89,5,0)</f>
        <v>93.007200000000026</v>
      </c>
      <c r="DQ35" s="14">
        <f t="shared" si="43"/>
        <v>25.289096064617418</v>
      </c>
      <c r="DR35" s="22">
        <f t="shared" si="16"/>
        <v>206.03271564587536</v>
      </c>
      <c r="DS35" s="62">
        <f t="shared" si="17"/>
        <v>499.3660489792087</v>
      </c>
      <c r="DT35" s="62">
        <f ca="1">AVERAGE(OFFSET($DS$3,0,0,'Données projet'!$E$14+1,1))-AVERAGE(OFFSET($H$3,0,0,'Données projet'!$E$14+1,1))</f>
        <v>352.69020637266948</v>
      </c>
      <c r="DU35" s="62">
        <f t="shared" si="44"/>
        <v>186.48649111821521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156.11420010556668</v>
      </c>
      <c r="T36" s="62">
        <f t="shared" si="34"/>
        <v>318.01952986326501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310.95287409903602</v>
      </c>
      <c r="AO36" s="62">
        <f t="shared" si="36"/>
        <v>224.10083380795163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122.39999999999998</v>
      </c>
      <c r="BE36" s="14">
        <f>BD36*VLOOKUP('Données projet'!$B$11,Paramètres!$A$1:$I$89,3,0)*VLOOKUP('Données projet'!$B$11,Paramètres!$A$1:$I$89,5,0)</f>
        <v>106.92864</v>
      </c>
      <c r="BF36" s="14">
        <f t="shared" si="37"/>
        <v>28.606159868782942</v>
      </c>
      <c r="BG36" s="22">
        <f t="shared" si="7"/>
        <v>236.05644310479695</v>
      </c>
      <c r="BH36" s="62">
        <f t="shared" si="8"/>
        <v>529.3897764381303</v>
      </c>
      <c r="BI36" s="62">
        <f ca="1">AVERAGE(OFFSET($BH$3,0,0,'Données projet'!$E$11+1,1))-AVERAGE(OFFSET($H$3,0,0,'Données projet'!$E$11+1,1))</f>
        <v>188.31046827337082</v>
      </c>
      <c r="BJ36" s="62">
        <f t="shared" si="38"/>
        <v>207.32535726327728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2">
        <f t="shared" si="11"/>
        <v>493.9053274736159</v>
      </c>
      <c r="CD36" s="62">
        <f ca="1">AVERAGE(OFFSET($CC$3,0,0,'Données projet'!$E$12+1,1))-AVERAGE(OFFSET($H$3,0,0,'Données projet'!$E$12+1,1))</f>
        <v>274.16122172185521</v>
      </c>
      <c r="CE36" s="62">
        <f t="shared" si="40"/>
        <v>161.0819079811821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13.6</v>
      </c>
      <c r="CT36" s="13">
        <f>IF('Données projet'!$A$140&gt;35,CT35+CS36-DB35,IF(A36&lt;'Données projet'!$A$140,$CQ$205^A36,IF(A36='Données projet'!$A$140,'Données projet'!$B$140,CT35+CS36-DB35)))</f>
        <v>319.80000000000013</v>
      </c>
      <c r="CU36" s="18">
        <f>CT36*VLOOKUP('Données projet'!$B$13,Paramètres!$A$1:$I$89,3,0)*VLOOKUP('Données projet'!$B$13,Paramètres!$A$1:$I$89,5,0)</f>
        <v>174.6108000000001</v>
      </c>
      <c r="CV36" s="14">
        <f t="shared" si="41"/>
        <v>44.121075539920255</v>
      </c>
      <c r="CW36" s="22">
        <f t="shared" si="13"/>
        <v>380.95801656536122</v>
      </c>
      <c r="CX36" s="62">
        <f t="shared" si="14"/>
        <v>674.29134989869453</v>
      </c>
      <c r="CY36" s="62">
        <f ca="1">AVERAGE(OFFSET($CX$3,0,0,'Données projet'!$E$13+1,1))-AVERAGE(OFFSET($H$3,0,0,'Données projet'!$E$13+1,1))</f>
        <v>240.19940780300527</v>
      </c>
      <c r="CZ36" s="62">
        <f t="shared" si="42"/>
        <v>355.71054384071715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9.5597499682959164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9.5597499682959164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10.199999999999999</v>
      </c>
      <c r="DO36" s="13">
        <f>IF('Données projet'!$A$166&gt;35,DO35+DN36-DW35,IF(A36&lt;'Données projet'!$A$166,$DL$205^A36,IF(A36='Données projet'!$A$166,'Données projet'!$B$166,DO35+DN36-DW35)))</f>
        <v>118.60000000000002</v>
      </c>
      <c r="DP36" s="18">
        <f>DO36*VLOOKUP('Données projet'!$B$14,Paramètres!$A$1:$I$89,3,0)*VLOOKUP('Données projet'!$B$14,Paramètres!$A$1:$I$89,5,0)</f>
        <v>101.75880000000004</v>
      </c>
      <c r="DQ36" s="14">
        <f t="shared" si="43"/>
        <v>27.380581268956313</v>
      </c>
      <c r="DR36" s="22">
        <f t="shared" si="16"/>
        <v>224.91775571009896</v>
      </c>
      <c r="DS36" s="62">
        <f t="shared" si="17"/>
        <v>518.25108904343233</v>
      </c>
      <c r="DT36" s="62">
        <f ca="1">AVERAGE(OFFSET($DS$3,0,0,'Données projet'!$E$14+1,1))-AVERAGE(OFFSET($H$3,0,0,'Données projet'!$E$14+1,1))</f>
        <v>352.69020637266948</v>
      </c>
      <c r="DU36" s="62">
        <f t="shared" si="44"/>
        <v>186.48649111821521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156.11420010556668</v>
      </c>
      <c r="T37" s="62">
        <f t="shared" si="34"/>
        <v>318.01952986326501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310.95287409903602</v>
      </c>
      <c r="AO37" s="62">
        <f t="shared" si="36"/>
        <v>224.10083380795163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130.19999999999999</v>
      </c>
      <c r="BE37" s="14">
        <f>BD37*VLOOKUP('Données projet'!$B$11,Paramètres!$A$1:$I$89,3,0)*VLOOKUP('Données projet'!$B$11,Paramètres!$A$1:$I$89,5,0)</f>
        <v>113.74272000000002</v>
      </c>
      <c r="BF37" s="14">
        <f t="shared" si="37"/>
        <v>30.211074114233345</v>
      </c>
      <c r="BG37" s="22">
        <f t="shared" si="7"/>
        <v>250.71952474895647</v>
      </c>
      <c r="BH37" s="62">
        <f t="shared" si="8"/>
        <v>544.05285808228973</v>
      </c>
      <c r="BI37" s="62">
        <f ca="1">AVERAGE(OFFSET($BH$3,0,0,'Données projet'!$E$11+1,1))-AVERAGE(OFFSET($H$3,0,0,'Données projet'!$E$11+1,1))</f>
        <v>188.31046827337082</v>
      </c>
      <c r="BJ37" s="62">
        <f t="shared" si="38"/>
        <v>207.32535726327728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2">
        <f t="shared" si="11"/>
        <v>509.537057935093</v>
      </c>
      <c r="CD37" s="62">
        <f ca="1">AVERAGE(OFFSET($CC$3,0,0,'Données projet'!$E$12+1,1))-AVERAGE(OFFSET($H$3,0,0,'Données projet'!$E$12+1,1))</f>
        <v>274.16122172185521</v>
      </c>
      <c r="CE37" s="62">
        <f t="shared" si="40"/>
        <v>161.0819079811821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13.6</v>
      </c>
      <c r="CT37" s="13">
        <f>IF('Données projet'!$A$140&gt;35,CT36+CS37-DB36,IF(A37&lt;'Données projet'!$A$140,$CQ$205^A37,IF(A37='Données projet'!$A$140,'Données projet'!$B$140,CT36+CS37-DB36)))</f>
        <v>333.40000000000015</v>
      </c>
      <c r="CU37" s="18">
        <f>CT37*VLOOKUP('Données projet'!$B$13,Paramètres!$A$1:$I$89,3,0)*VLOOKUP('Données projet'!$B$13,Paramètres!$A$1:$I$89,5,0)</f>
        <v>182.03640000000007</v>
      </c>
      <c r="CV37" s="14">
        <f t="shared" si="41"/>
        <v>45.774950584579294</v>
      </c>
      <c r="CW37" s="22">
        <f t="shared" si="13"/>
        <v>396.77143560147573</v>
      </c>
      <c r="CX37" s="62">
        <f t="shared" si="14"/>
        <v>690.10476893480904</v>
      </c>
      <c r="CY37" s="62">
        <f ca="1">AVERAGE(OFFSET($CX$3,0,0,'Données projet'!$E$13+1,1))-AVERAGE(OFFSET($H$3,0,0,'Données projet'!$E$13+1,1))</f>
        <v>240.19940780300527</v>
      </c>
      <c r="CZ37" s="62">
        <f t="shared" si="42"/>
        <v>355.71054384071715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9.2983381026874632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9.2983381026874632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10.199999999999999</v>
      </c>
      <c r="DO37" s="13">
        <f>IF('Données projet'!$A$166&gt;35,DO36+DN37-DW36,IF(A37&lt;'Données projet'!$A$166,$DL$205^A37,IF(A37='Données projet'!$A$166,'Données projet'!$B$166,DO36+DN37-DW36)))</f>
        <v>128.80000000000001</v>
      </c>
      <c r="DP37" s="18">
        <f>DO37*VLOOKUP('Données projet'!$B$14,Paramètres!$A$1:$I$89,3,0)*VLOOKUP('Données projet'!$B$14,Paramètres!$A$1:$I$89,5,0)</f>
        <v>110.51040000000003</v>
      </c>
      <c r="DQ37" s="14">
        <f t="shared" si="43"/>
        <v>29.451206375056412</v>
      </c>
      <c r="DR37" s="22">
        <f t="shared" si="16"/>
        <v>243.76646443655662</v>
      </c>
      <c r="DS37" s="62">
        <f t="shared" si="17"/>
        <v>537.09979776988996</v>
      </c>
      <c r="DT37" s="62">
        <f ca="1">AVERAGE(OFFSET($DS$3,0,0,'Données projet'!$E$14+1,1))-AVERAGE(OFFSET($H$3,0,0,'Données projet'!$E$14+1,1))</f>
        <v>352.69020637266948</v>
      </c>
      <c r="DU37" s="62">
        <f t="shared" si="44"/>
        <v>186.48649111821521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156.11420010556668</v>
      </c>
      <c r="T38" s="62">
        <f t="shared" si="34"/>
        <v>318.01952986326501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310.95287409903602</v>
      </c>
      <c r="AO38" s="62">
        <f t="shared" si="36"/>
        <v>224.10083380795163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138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138</v>
      </c>
      <c r="BE38" s="14">
        <f>BD38*VLOOKUP('Données projet'!$B$11,Paramètres!$A$1:$I$89,3,0)*VLOOKUP('Données projet'!$B$11,Paramètres!$A$1:$I$89,5,0)</f>
        <v>120.55680000000001</v>
      </c>
      <c r="BF38" s="14">
        <f t="shared" si="37"/>
        <v>31.804828741198779</v>
      </c>
      <c r="BG38" s="22">
        <f t="shared" si="7"/>
        <v>265.36317005758787</v>
      </c>
      <c r="BH38" s="62">
        <f t="shared" si="8"/>
        <v>558.69650339092118</v>
      </c>
      <c r="BI38" s="62">
        <f ca="1">AVERAGE(OFFSET($BH$3,0,0,'Données projet'!$E$11+1,1))-AVERAGE(OFFSET($H$3,0,0,'Données projet'!$E$11+1,1))</f>
        <v>188.31046827337082</v>
      </c>
      <c r="BJ38" s="62">
        <f t="shared" si="38"/>
        <v>207.32535726327728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25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2">
        <f t="shared" si="11"/>
        <v>525.14279449916307</v>
      </c>
      <c r="CD38" s="62">
        <f ca="1">AVERAGE(OFFSET($CC$3,0,0,'Données projet'!$E$12+1,1))-AVERAGE(OFFSET($H$3,0,0,'Données projet'!$E$12+1,1))</f>
        <v>274.16122172185521</v>
      </c>
      <c r="CE38" s="62">
        <f t="shared" si="40"/>
        <v>161.0819079811821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347</v>
      </c>
      <c r="CR38" s="13">
        <f>VLOOKUP(A38,'Données projet'!$A$139:$I$159,9,0)</f>
        <v>13.6</v>
      </c>
      <c r="CS38" s="13">
        <f t="array" ref="CS38">INDEX(CR:CR,MIN(IF(ISNUMBER(CR38:CR234),ROW(CR38:CR234),"")))</f>
        <v>13.6</v>
      </c>
      <c r="CT38" s="13">
        <f>IF('Données projet'!$A$140&gt;35,CT37+CS38-DB37,IF(A38&lt;'Données projet'!$A$140,$CQ$205^A38,IF(A38='Données projet'!$A$140,'Données projet'!$B$140,CT37+CS38-DB37)))</f>
        <v>347.00000000000017</v>
      </c>
      <c r="CU38" s="18">
        <f>CT38*VLOOKUP('Données projet'!$B$13,Paramètres!$A$1:$I$89,3,0)*VLOOKUP('Données projet'!$B$13,Paramètres!$A$1:$I$89,5,0)</f>
        <v>189.4620000000001</v>
      </c>
      <c r="CV38" s="14">
        <f t="shared" si="41"/>
        <v>47.420989067433958</v>
      </c>
      <c r="CW38" s="22">
        <f t="shared" si="13"/>
        <v>412.57120595911425</v>
      </c>
      <c r="CX38" s="62">
        <f t="shared" si="14"/>
        <v>705.90453929244757</v>
      </c>
      <c r="CY38" s="62">
        <f ca="1">AVERAGE(OFFSET($CX$3,0,0,'Données projet'!$E$13+1,1))-AVERAGE(OFFSET($H$3,0,0,'Données projet'!$E$13+1,1))</f>
        <v>240.19940780300527</v>
      </c>
      <c r="CZ38" s="62">
        <f t="shared" si="42"/>
        <v>355.71054384071715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38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9.0440745582911255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9.0440745582911255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139</v>
      </c>
      <c r="DM38" s="13">
        <f>VLOOKUP(A38,'Données projet'!$A$165:$I$185,9,0)</f>
        <v>10.199999999999999</v>
      </c>
      <c r="DN38" s="13">
        <f t="array" ref="DN38">INDEX(DM:DM,MIN(IF(ISNUMBER(DM38:DM234),ROW(DM38:DM234),"")))</f>
        <v>10.199999999999999</v>
      </c>
      <c r="DO38" s="13">
        <f>IF('Données projet'!$A$166&gt;35,DO37+DN38-DW37,IF(A38&lt;'Données projet'!$A$166,$DL$205^A38,IF(A38='Données projet'!$A$166,'Données projet'!$B$166,DO37+DN38-DW37)))</f>
        <v>139</v>
      </c>
      <c r="DP38" s="18">
        <f>DO38*VLOOKUP('Données projet'!$B$14,Paramètres!$A$1:$I$89,3,0)*VLOOKUP('Données projet'!$B$14,Paramètres!$A$1:$I$89,5,0)</f>
        <v>119.26200000000001</v>
      </c>
      <c r="DQ38" s="14">
        <f t="shared" si="43"/>
        <v>31.502811162802828</v>
      </c>
      <c r="DR38" s="22">
        <f t="shared" si="16"/>
        <v>262.58204610854824</v>
      </c>
      <c r="DS38" s="62">
        <f t="shared" si="17"/>
        <v>555.91537944188156</v>
      </c>
      <c r="DT38" s="62">
        <f ca="1">AVERAGE(OFFSET($DS$3,0,0,'Données projet'!$E$14+1,1))-AVERAGE(OFFSET($H$3,0,0,'Données projet'!$E$14+1,1))</f>
        <v>352.69020637266948</v>
      </c>
      <c r="DU38" s="62">
        <f t="shared" si="44"/>
        <v>186.48649111821521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28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156.11420010556668</v>
      </c>
      <c r="T39" s="62">
        <f t="shared" si="34"/>
        <v>318.01952986326501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310.95287409903602</v>
      </c>
      <c r="AO39" s="62">
        <f t="shared" si="36"/>
        <v>224.10083380795163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7.4</v>
      </c>
      <c r="BD39" s="13">
        <f>IF('Données projet'!$A$88&gt;35,BD38+BC39-BL38,IF(A39&lt;'Données projet'!$A$88,$BA$205^A39,IF(A39='Données projet'!$A$88,'Données projet'!$B$88,BD38+BC39-BL38)))</f>
        <v>120.4</v>
      </c>
      <c r="BE39" s="14">
        <f>BD39*VLOOKUP('Données projet'!$B$11,Paramètres!$A$1:$I$89,3,0)*VLOOKUP('Données projet'!$B$11,Paramètres!$A$1:$I$89,5,0)</f>
        <v>105.18144000000001</v>
      </c>
      <c r="BF39" s="14">
        <f t="shared" si="37"/>
        <v>28.192751573651549</v>
      </c>
      <c r="BG39" s="22">
        <f t="shared" si="7"/>
        <v>232.29338365744312</v>
      </c>
      <c r="BH39" s="62">
        <f t="shared" si="8"/>
        <v>525.62671699077646</v>
      </c>
      <c r="BI39" s="62">
        <f ca="1">AVERAGE(OFFSET($BH$3,0,0,'Données projet'!$E$11+1,1))-AVERAGE(OFFSET($H$3,0,0,'Données projet'!$E$11+1,1))</f>
        <v>188.31046827337082</v>
      </c>
      <c r="BJ39" s="62">
        <f t="shared" si="38"/>
        <v>207.32535726327728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projet'!$B$12,Paramètres!$A$1:$I$89,3,0)*VLOOKUP('Données projet'!$B$12,Paramètres!$A$1:$I$89,5,0)</f>
        <v>93.556319999999999</v>
      </c>
      <c r="CA39" s="14">
        <f t="shared" si="39"/>
        <v>25.420979659258073</v>
      </c>
      <c r="CB39" s="22">
        <f t="shared" si="10"/>
        <v>207.21879690654114</v>
      </c>
      <c r="CC39" s="62">
        <f t="shared" si="11"/>
        <v>500.55213023987449</v>
      </c>
      <c r="CD39" s="62">
        <f ca="1">AVERAGE(OFFSET($CC$3,0,0,'Données projet'!$E$12+1,1))-AVERAGE(OFFSET($H$3,0,0,'Données projet'!$E$12+1,1))</f>
        <v>274.16122172185521</v>
      </c>
      <c r="CE39" s="62">
        <f t="shared" si="40"/>
        <v>161.0819079811821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10.199999999999999</v>
      </c>
      <c r="CT39" s="13">
        <f>IF('Données projet'!$A$140&gt;35,CT38+CS39-DB38,IF(A39&lt;'Données projet'!$A$140,$CQ$205^A39,IF(A39='Données projet'!$A$140,'Données projet'!$B$140,CT38+CS39-DB38)))</f>
        <v>319.20000000000016</v>
      </c>
      <c r="CU39" s="18">
        <f>CT39*VLOOKUP('Données projet'!$B$13,Paramètres!$A$1:$I$89,3,0)*VLOOKUP('Données projet'!$B$13,Paramètres!$A$1:$I$89,5,0)</f>
        <v>174.28320000000008</v>
      </c>
      <c r="CV39" s="14">
        <f t="shared" si="41"/>
        <v>44.047924241116156</v>
      </c>
      <c r="CW39" s="22">
        <f t="shared" si="13"/>
        <v>380.26004138661079</v>
      </c>
      <c r="CX39" s="62">
        <f t="shared" si="14"/>
        <v>673.59337471994411</v>
      </c>
      <c r="CY39" s="62">
        <f ca="1">AVERAGE(OFFSET($CX$3,0,0,'Données projet'!$E$13+1,1))-AVERAGE(OFFSET($H$3,0,0,'Données projet'!$E$13+1,1))</f>
        <v>240.19940780300527</v>
      </c>
      <c r="CZ39" s="62">
        <f t="shared" si="42"/>
        <v>355.71054384071715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8.7967638638874437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8.7967638638874437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10.6</v>
      </c>
      <c r="DO39" s="13">
        <f>IF('Données projet'!$A$166&gt;35,DO38+DN39-DW38,IF(A39&lt;'Données projet'!$A$166,$DL$205^A39,IF(A39='Données projet'!$A$166,'Données projet'!$B$166,DO38+DN39-DW38)))</f>
        <v>121.6</v>
      </c>
      <c r="DP39" s="18">
        <f>DO39*VLOOKUP('Données projet'!$B$14,Paramètres!$A$1:$I$89,3,0)*VLOOKUP('Données projet'!$B$14,Paramètres!$A$1:$I$89,5,0)</f>
        <v>104.33279999999999</v>
      </c>
      <c r="DQ39" s="14">
        <f t="shared" si="43"/>
        <v>27.991665469945527</v>
      </c>
      <c r="DR39" s="22">
        <f t="shared" si="16"/>
        <v>230.46511069348844</v>
      </c>
      <c r="DS39" s="62">
        <f t="shared" si="17"/>
        <v>523.7984440268217</v>
      </c>
      <c r="DT39" s="62">
        <f ca="1">AVERAGE(OFFSET($DS$3,0,0,'Données projet'!$E$14+1,1))-AVERAGE(OFFSET($H$3,0,0,'Données projet'!$E$14+1,1))</f>
        <v>352.69020637266948</v>
      </c>
      <c r="DU39" s="62">
        <f t="shared" si="44"/>
        <v>186.48649111821521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156.11420010556668</v>
      </c>
      <c r="T40" s="62">
        <f t="shared" si="34"/>
        <v>318.01952986326501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310.95287409903602</v>
      </c>
      <c r="AO40" s="62">
        <f t="shared" si="36"/>
        <v>224.10083380795163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7.4</v>
      </c>
      <c r="BD40" s="13">
        <f>IF('Données projet'!$A$88&gt;35,BD39+BC40-BL39,IF(A40&lt;'Données projet'!$A$88,$BA$205^A40,IF(A40='Données projet'!$A$88,'Données projet'!$B$88,BD39+BC40-BL39)))</f>
        <v>127.80000000000001</v>
      </c>
      <c r="BE40" s="14">
        <f>BD40*VLOOKUP('Données projet'!$B$11,Paramètres!$A$1:$I$89,3,0)*VLOOKUP('Données projet'!$B$11,Paramètres!$A$1:$I$89,5,0)</f>
        <v>111.64608000000003</v>
      </c>
      <c r="BF40" s="14">
        <f t="shared" si="37"/>
        <v>29.718477955114288</v>
      </c>
      <c r="BG40" s="22">
        <f t="shared" si="7"/>
        <v>246.20993843849078</v>
      </c>
      <c r="BH40" s="62">
        <f t="shared" si="8"/>
        <v>539.54327177182404</v>
      </c>
      <c r="BI40" s="62">
        <f ca="1">AVERAGE(OFFSET($BH$3,0,0,'Données projet'!$E$11+1,1))-AVERAGE(OFFSET($H$3,0,0,'Données projet'!$E$11+1,1))</f>
        <v>188.31046827337082</v>
      </c>
      <c r="BJ40" s="62">
        <f t="shared" si="38"/>
        <v>207.32535726327728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projet'!$B$12,Paramètres!$A$1:$I$89,3,0)*VLOOKUP('Données projet'!$B$12,Paramètres!$A$1:$I$89,5,0)</f>
        <v>101.15664000000001</v>
      </c>
      <c r="CA40" s="14">
        <f t="shared" si="39"/>
        <v>27.237366379381644</v>
      </c>
      <c r="CB40" s="22">
        <f t="shared" si="10"/>
        <v>223.61956111075639</v>
      </c>
      <c r="CC40" s="62">
        <f t="shared" si="11"/>
        <v>516.95289444408968</v>
      </c>
      <c r="CD40" s="62">
        <f ca="1">AVERAGE(OFFSET($CC$3,0,0,'Données projet'!$E$12+1,1))-AVERAGE(OFFSET($H$3,0,0,'Données projet'!$E$12+1,1))</f>
        <v>274.16122172185521</v>
      </c>
      <c r="CE40" s="62">
        <f t="shared" si="40"/>
        <v>161.0819079811821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10.199999999999999</v>
      </c>
      <c r="CT40" s="13">
        <f>IF('Données projet'!$A$140&gt;35,CT39+CS40-DB39,IF(A40&lt;'Données projet'!$A$140,$CQ$205^A40,IF(A40='Données projet'!$A$140,'Données projet'!$B$140,CT39+CS40-DB39)))</f>
        <v>329.40000000000015</v>
      </c>
      <c r="CU40" s="18">
        <f>CT40*VLOOKUP('Données projet'!$B$13,Paramètres!$A$1:$I$89,3,0)*VLOOKUP('Données projet'!$B$13,Paramètres!$A$1:$I$89,5,0)</f>
        <v>179.8524000000001</v>
      </c>
      <c r="CV40" s="14">
        <f t="shared" si="41"/>
        <v>45.289346318280131</v>
      </c>
      <c r="CW40" s="22">
        <f t="shared" si="13"/>
        <v>392.12187483767138</v>
      </c>
      <c r="CX40" s="62">
        <f t="shared" si="14"/>
        <v>685.45520817100464</v>
      </c>
      <c r="CY40" s="62">
        <f ca="1">AVERAGE(OFFSET($CX$3,0,0,'Données projet'!$E$13+1,1))-AVERAGE(OFFSET($H$3,0,0,'Données projet'!$E$13+1,1))</f>
        <v>240.19940780300527</v>
      </c>
      <c r="CZ40" s="62">
        <f t="shared" si="42"/>
        <v>355.71054384071715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8.5562158934277353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8.5562158934277353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10.6</v>
      </c>
      <c r="DO40" s="13">
        <f>IF('Données projet'!$A$166&gt;35,DO39+DN40-DW39,IF(A40&lt;'Données projet'!$A$166,$DL$205^A40,IF(A40='Données projet'!$A$166,'Données projet'!$B$166,DO39+DN40-DW39)))</f>
        <v>132.19999999999999</v>
      </c>
      <c r="DP40" s="18">
        <f>DO40*VLOOKUP('Données projet'!$B$14,Paramètres!$A$1:$I$89,3,0)*VLOOKUP('Données projet'!$B$14,Paramètres!$A$1:$I$89,5,0)</f>
        <v>113.4276</v>
      </c>
      <c r="DQ40" s="14">
        <f t="shared" si="43"/>
        <v>30.137106037876791</v>
      </c>
      <c r="DR40" s="22">
        <f t="shared" si="16"/>
        <v>250.04186301596874</v>
      </c>
      <c r="DS40" s="62">
        <f t="shared" si="17"/>
        <v>543.37519634930209</v>
      </c>
      <c r="DT40" s="62">
        <f ca="1">AVERAGE(OFFSET($DS$3,0,0,'Données projet'!$E$14+1,1))-AVERAGE(OFFSET($H$3,0,0,'Données projet'!$E$14+1,1))</f>
        <v>352.69020637266948</v>
      </c>
      <c r="DU40" s="62">
        <f t="shared" si="44"/>
        <v>186.48649111821521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156.11420010556668</v>
      </c>
      <c r="T41" s="62">
        <f t="shared" si="34"/>
        <v>318.01952986326501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310.95287409903602</v>
      </c>
      <c r="AO41" s="62">
        <f t="shared" si="36"/>
        <v>224.10083380795163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7.4</v>
      </c>
      <c r="BD41" s="13">
        <f>IF('Données projet'!$A$88&gt;35,BD40+BC41-BL40,IF(A41&lt;'Données projet'!$A$88,$BA$205^A41,IF(A41='Données projet'!$A$88,'Données projet'!$B$88,BD40+BC41-BL40)))</f>
        <v>135.20000000000002</v>
      </c>
      <c r="BE41" s="14">
        <f>BD41*VLOOKUP('Données projet'!$B$11,Paramètres!$A$1:$I$89,3,0)*VLOOKUP('Données projet'!$B$11,Paramètres!$A$1:$I$89,5,0)</f>
        <v>118.11072000000003</v>
      </c>
      <c r="BF41" s="14">
        <f t="shared" si="37"/>
        <v>31.233949612110369</v>
      </c>
      <c r="BG41" s="22">
        <f t="shared" si="7"/>
        <v>260.10863290775893</v>
      </c>
      <c r="BH41" s="62">
        <f t="shared" si="8"/>
        <v>553.44196624109225</v>
      </c>
      <c r="BI41" s="62">
        <f ca="1">AVERAGE(OFFSET($BH$3,0,0,'Données projet'!$E$11+1,1))-AVERAGE(OFFSET($H$3,0,0,'Données projet'!$E$11+1,1))</f>
        <v>188.31046827337082</v>
      </c>
      <c r="BJ41" s="62">
        <f t="shared" si="38"/>
        <v>207.32535726327728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projet'!$B$12,Paramètres!$A$1:$I$89,3,0)*VLOOKUP('Données projet'!$B$12,Paramètres!$A$1:$I$89,5,0)</f>
        <v>108.75696000000002</v>
      </c>
      <c r="CA41" s="14">
        <f t="shared" si="39"/>
        <v>29.037921223305609</v>
      </c>
      <c r="CB41" s="22">
        <f t="shared" si="10"/>
        <v>239.99275146392395</v>
      </c>
      <c r="CC41" s="62">
        <f t="shared" si="11"/>
        <v>533.32608479725729</v>
      </c>
      <c r="CD41" s="62">
        <f ca="1">AVERAGE(OFFSET($CC$3,0,0,'Données projet'!$E$12+1,1))-AVERAGE(OFFSET($H$3,0,0,'Données projet'!$E$12+1,1))</f>
        <v>274.16122172185521</v>
      </c>
      <c r="CE41" s="62">
        <f t="shared" si="40"/>
        <v>161.0819079811821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10.199999999999999</v>
      </c>
      <c r="CT41" s="13">
        <f>IF('Données projet'!$A$140&gt;35,CT40+CS41-DB40,IF(A41&lt;'Données projet'!$A$140,$CQ$205^A41,IF(A41='Données projet'!$A$140,'Données projet'!$B$140,CT40+CS41-DB40)))</f>
        <v>339.60000000000014</v>
      </c>
      <c r="CU41" s="18">
        <f>CT41*VLOOKUP('Données projet'!$B$13,Paramètres!$A$1:$I$89,3,0)*VLOOKUP('Données projet'!$B$13,Paramètres!$A$1:$I$89,5,0)</f>
        <v>185.4216000000001</v>
      </c>
      <c r="CV41" s="14">
        <f t="shared" si="41"/>
        <v>46.526301148997497</v>
      </c>
      <c r="CW41" s="22">
        <f t="shared" si="13"/>
        <v>403.97592783450415</v>
      </c>
      <c r="CX41" s="62">
        <f t="shared" si="14"/>
        <v>697.30926116783746</v>
      </c>
      <c r="CY41" s="62">
        <f ca="1">AVERAGE(OFFSET($CX$3,0,0,'Données projet'!$E$13+1,1))-AVERAGE(OFFSET($H$3,0,0,'Données projet'!$E$13+1,1))</f>
        <v>240.19940780300527</v>
      </c>
      <c r="CZ41" s="62">
        <f t="shared" si="42"/>
        <v>355.71054384071715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8.3222457198701161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8.3222457198701161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10.6</v>
      </c>
      <c r="DO41" s="13">
        <f>IF('Données projet'!$A$166&gt;35,DO40+DN41-DW40,IF(A41&lt;'Données projet'!$A$166,$DL$205^A41,IF(A41='Données projet'!$A$166,'Données projet'!$B$166,DO40+DN41-DW40)))</f>
        <v>142.79999999999998</v>
      </c>
      <c r="DP41" s="18">
        <f>DO41*VLOOKUP('Données projet'!$B$14,Paramètres!$A$1:$I$89,3,0)*VLOOKUP('Données projet'!$B$14,Paramètres!$A$1:$I$89,5,0)</f>
        <v>122.52239999999999</v>
      </c>
      <c r="DQ41" s="14">
        <f t="shared" si="43"/>
        <v>32.26259352430629</v>
      </c>
      <c r="DR41" s="22">
        <f t="shared" si="16"/>
        <v>269.58386372150011</v>
      </c>
      <c r="DS41" s="62">
        <f t="shared" si="17"/>
        <v>562.91719705483342</v>
      </c>
      <c r="DT41" s="62">
        <f ca="1">AVERAGE(OFFSET($DS$3,0,0,'Données projet'!$E$14+1,1))-AVERAGE(OFFSET($H$3,0,0,'Données projet'!$E$14+1,1))</f>
        <v>352.69020637266948</v>
      </c>
      <c r="DU41" s="62">
        <f t="shared" si="44"/>
        <v>186.48649111821521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156.11420010556668</v>
      </c>
      <c r="T42" s="62">
        <f t="shared" si="34"/>
        <v>318.01952986326501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310.95287409903602</v>
      </c>
      <c r="AO42" s="62">
        <f t="shared" si="36"/>
        <v>224.10083380795163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7.4</v>
      </c>
      <c r="BD42" s="13">
        <f>IF('Données projet'!$A$88&gt;35,BD41+BC42-BL41,IF(A42&lt;'Données projet'!$A$88,$BA$205^A42,IF(A42='Données projet'!$A$88,'Données projet'!$B$88,BD41+BC42-BL41)))</f>
        <v>142.60000000000002</v>
      </c>
      <c r="BE42" s="14">
        <f>BD42*VLOOKUP('Données projet'!$B$11,Paramètres!$A$1:$I$89,3,0)*VLOOKUP('Données projet'!$B$11,Paramètres!$A$1:$I$89,5,0)</f>
        <v>124.57536000000005</v>
      </c>
      <c r="BF42" s="14">
        <f t="shared" si="37"/>
        <v>32.73979180600098</v>
      </c>
      <c r="BG42" s="22">
        <f t="shared" si="7"/>
        <v>273.99055606211846</v>
      </c>
      <c r="BH42" s="62">
        <f t="shared" si="8"/>
        <v>567.32388939545172</v>
      </c>
      <c r="BI42" s="62">
        <f ca="1">AVERAGE(OFFSET($BH$3,0,0,'Données projet'!$E$11+1,1))-AVERAGE(OFFSET($H$3,0,0,'Données projet'!$E$11+1,1))</f>
        <v>188.31046827337082</v>
      </c>
      <c r="BJ42" s="62">
        <f t="shared" si="38"/>
        <v>207.32535726327728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projet'!$B$12,Paramètres!$A$1:$I$89,3,0)*VLOOKUP('Données projet'!$B$12,Paramètres!$A$1:$I$89,5,0)</f>
        <v>116.35728000000002</v>
      </c>
      <c r="CA42" s="14">
        <f t="shared" si="39"/>
        <v>30.823876427820704</v>
      </c>
      <c r="CB42" s="22">
        <f t="shared" si="10"/>
        <v>256.34051411178774</v>
      </c>
      <c r="CC42" s="62">
        <f t="shared" si="11"/>
        <v>549.67384744512105</v>
      </c>
      <c r="CD42" s="62">
        <f ca="1">AVERAGE(OFFSET($CC$3,0,0,'Données projet'!$E$12+1,1))-AVERAGE(OFFSET($H$3,0,0,'Données projet'!$E$12+1,1))</f>
        <v>274.16122172185521</v>
      </c>
      <c r="CE42" s="62">
        <f t="shared" si="40"/>
        <v>161.0819079811821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10.199999999999999</v>
      </c>
      <c r="CT42" s="13">
        <f>IF('Données projet'!$A$140&gt;35,CT41+CS42-DB41,IF(A42&lt;'Données projet'!$A$140,$CQ$205^A42,IF(A42='Données projet'!$A$140,'Données projet'!$B$140,CT41+CS42-DB41)))</f>
        <v>349.80000000000013</v>
      </c>
      <c r="CU42" s="18">
        <f>CT42*VLOOKUP('Données projet'!$B$13,Paramètres!$A$1:$I$89,3,0)*VLOOKUP('Données projet'!$B$13,Paramètres!$A$1:$I$89,5,0)</f>
        <v>190.99080000000006</v>
      </c>
      <c r="CV42" s="14">
        <f t="shared" si="41"/>
        <v>47.75893831057796</v>
      </c>
      <c r="CW42" s="22">
        <f t="shared" si="13"/>
        <v>415.82246089092337</v>
      </c>
      <c r="CX42" s="62">
        <f t="shared" si="14"/>
        <v>709.15579422425662</v>
      </c>
      <c r="CY42" s="62">
        <f ca="1">AVERAGE(OFFSET($CX$3,0,0,'Données projet'!$E$13+1,1))-AVERAGE(OFFSET($H$3,0,0,'Données projet'!$E$13+1,1))</f>
        <v>240.19940780300527</v>
      </c>
      <c r="CZ42" s="62">
        <f t="shared" si="42"/>
        <v>355.71054384071715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8.0946734730123868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8.0946734730123868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10.6</v>
      </c>
      <c r="DO42" s="13">
        <f>IF('Données projet'!$A$166&gt;35,DO41+DN42-DW41,IF(A42&lt;'Données projet'!$A$166,$DL$205^A42,IF(A42='Données projet'!$A$166,'Données projet'!$B$166,DO41+DN42-DW41)))</f>
        <v>153.39999999999998</v>
      </c>
      <c r="DP42" s="18">
        <f>DO42*VLOOKUP('Données projet'!$B$14,Paramètres!$A$1:$I$89,3,0)*VLOOKUP('Données projet'!$B$14,Paramètres!$A$1:$I$89,5,0)</f>
        <v>131.6172</v>
      </c>
      <c r="DQ42" s="14">
        <f t="shared" si="43"/>
        <v>34.3697774617943</v>
      </c>
      <c r="DR42" s="22">
        <f t="shared" si="16"/>
        <v>289.09398574595843</v>
      </c>
      <c r="DS42" s="62">
        <f t="shared" si="17"/>
        <v>582.42731907929169</v>
      </c>
      <c r="DT42" s="62">
        <f ca="1">AVERAGE(OFFSET($DS$3,0,0,'Données projet'!$E$14+1,1))-AVERAGE(OFFSET($H$3,0,0,'Données projet'!$E$14+1,1))</f>
        <v>352.69020637266948</v>
      </c>
      <c r="DU42" s="62">
        <f t="shared" si="44"/>
        <v>186.48649111821521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156.11420010556668</v>
      </c>
      <c r="T43" s="62">
        <f t="shared" si="34"/>
        <v>318.01952986326501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310.95287409903602</v>
      </c>
      <c r="AO43" s="62">
        <f t="shared" si="36"/>
        <v>224.10083380795163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150</v>
      </c>
      <c r="BB43" s="13">
        <f>VLOOKUP(A43,'Données projet'!$A$87:$I$107,9,0)</f>
        <v>7.4</v>
      </c>
      <c r="BC43" s="13">
        <f t="array" ref="BC43">INDEX(BB:BB,MIN(IF(ISNUMBER(BB43:BB239),ROW(BB43:BB239),"")))</f>
        <v>7.4</v>
      </c>
      <c r="BD43" s="13">
        <f>IF('Données projet'!$A$88&gt;35,BD42+BC43-BL42,IF(A43&lt;'Données projet'!$A$88,$BA$205^A43,IF(A43='Données projet'!$A$88,'Données projet'!$B$88,BD42+BC43-BL42)))</f>
        <v>150.00000000000003</v>
      </c>
      <c r="BE43" s="14">
        <f>BD43*VLOOKUP('Données projet'!$B$11,Paramètres!$A$1:$I$89,3,0)*VLOOKUP('Données projet'!$B$11,Paramètres!$A$1:$I$89,5,0)</f>
        <v>131.04000000000005</v>
      </c>
      <c r="BF43" s="14">
        <f t="shared" si="37"/>
        <v>34.236561238949918</v>
      </c>
      <c r="BG43" s="22">
        <f t="shared" si="7"/>
        <v>287.85667749117118</v>
      </c>
      <c r="BH43" s="62">
        <f t="shared" si="8"/>
        <v>581.1900108245045</v>
      </c>
      <c r="BI43" s="62">
        <f ca="1">AVERAGE(OFFSET($BH$3,0,0,'Données projet'!$E$11+1,1))-AVERAGE(OFFSET($H$3,0,0,'Données projet'!$E$11+1,1))</f>
        <v>188.31046827337082</v>
      </c>
      <c r="BJ43" s="62">
        <f t="shared" si="38"/>
        <v>207.32535726327728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projet'!$B$12,Paramètres!$A$1:$I$89,3,0)*VLOOKUP('Données projet'!$B$12,Paramètres!$A$1:$I$89,5,0)</f>
        <v>123.95760000000001</v>
      </c>
      <c r="CA43" s="14">
        <f t="shared" si="39"/>
        <v>32.59629414926458</v>
      </c>
      <c r="CB43" s="22">
        <f t="shared" si="10"/>
        <v>272.6646989766358</v>
      </c>
      <c r="CC43" s="62">
        <f t="shared" si="11"/>
        <v>565.99803230996918</v>
      </c>
      <c r="CD43" s="62">
        <f ca="1">AVERAGE(OFFSET($CC$3,0,0,'Données projet'!$E$12+1,1))-AVERAGE(OFFSET($H$3,0,0,'Données projet'!$E$12+1,1))</f>
        <v>274.16122172185521</v>
      </c>
      <c r="CE43" s="62">
        <f t="shared" si="40"/>
        <v>161.0819079811821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360</v>
      </c>
      <c r="CR43" s="13">
        <f>VLOOKUP(A43,'Données projet'!$A$139:$I$159,9,0)</f>
        <v>10.199999999999999</v>
      </c>
      <c r="CS43" s="13">
        <f t="array" ref="CS43">INDEX(CR:CR,MIN(IF(ISNUMBER(CR43:CR239),ROW(CR43:CR239),"")))</f>
        <v>10.199999999999999</v>
      </c>
      <c r="CT43" s="13">
        <f>IF('Données projet'!$A$140&gt;35,CT42+CS43-DB42,IF(A43&lt;'Données projet'!$A$140,$CQ$205^A43,IF(A43='Données projet'!$A$140,'Données projet'!$B$140,CT42+CS43-DB42)))</f>
        <v>360.00000000000011</v>
      </c>
      <c r="CU43" s="18">
        <f>CT43*VLOOKUP('Données projet'!$B$13,Paramètres!$A$1:$I$89,3,0)*VLOOKUP('Données projet'!$B$13,Paramètres!$A$1:$I$89,5,0)</f>
        <v>196.56000000000006</v>
      </c>
      <c r="CV43" s="14">
        <f t="shared" si="41"/>
        <v>48.987398161128134</v>
      </c>
      <c r="CW43" s="22">
        <f t="shared" si="13"/>
        <v>427.66171846396492</v>
      </c>
      <c r="CX43" s="62">
        <f t="shared" si="14"/>
        <v>720.99505179729817</v>
      </c>
      <c r="CY43" s="62">
        <f ca="1">AVERAGE(OFFSET($CX$3,0,0,'Données projet'!$E$13+1,1))-AVERAGE(OFFSET($H$3,0,0,'Données projet'!$E$13+1,1))</f>
        <v>240.19940780300527</v>
      </c>
      <c r="CZ43" s="62">
        <f t="shared" si="42"/>
        <v>355.71054384071715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7.873324201212486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7.873324201212486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164</v>
      </c>
      <c r="DM43" s="13">
        <f>VLOOKUP(A43,'Données projet'!$A$165:$I$185,9,0)</f>
        <v>10.6</v>
      </c>
      <c r="DN43" s="13">
        <f t="array" ref="DN43">INDEX(DM:DM,MIN(IF(ISNUMBER(DM43:DM239),ROW(DM43:DM239),"")))</f>
        <v>10.6</v>
      </c>
      <c r="DO43" s="13">
        <f>IF('Données projet'!$A$166&gt;35,DO42+DN43-DW42,IF(A43&lt;'Données projet'!$A$166,$DL$205^A43,IF(A43='Données projet'!$A$166,'Données projet'!$B$166,DO42+DN43-DW42)))</f>
        <v>163.99999999999997</v>
      </c>
      <c r="DP43" s="18">
        <f>DO43*VLOOKUP('Données projet'!$B$14,Paramètres!$A$1:$I$89,3,0)*VLOOKUP('Données projet'!$B$14,Paramètres!$A$1:$I$89,5,0)</f>
        <v>140.71199999999999</v>
      </c>
      <c r="DQ43" s="14">
        <f t="shared" si="43"/>
        <v>36.46006650944075</v>
      </c>
      <c r="DR43" s="22">
        <f t="shared" si="16"/>
        <v>308.5746825039426</v>
      </c>
      <c r="DS43" s="62">
        <f t="shared" si="17"/>
        <v>601.90801583727591</v>
      </c>
      <c r="DT43" s="62">
        <f ca="1">AVERAGE(OFFSET($DS$3,0,0,'Données projet'!$E$14+1,1))-AVERAGE(OFFSET($H$3,0,0,'Données projet'!$E$14+1,1))</f>
        <v>352.69020637266948</v>
      </c>
      <c r="DU43" s="62">
        <f t="shared" si="44"/>
        <v>186.48649111821521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156.11420010556668</v>
      </c>
      <c r="T44" s="62">
        <f t="shared" si="34"/>
        <v>318.01952986326501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310.95287409903602</v>
      </c>
      <c r="AO44" s="62">
        <f t="shared" si="36"/>
        <v>224.10083380795163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6.4</v>
      </c>
      <c r="BD44" s="13">
        <f>IF('Données projet'!$A$88&gt;35,BD43+BC44-BL43,IF(A44&lt;'Données projet'!$A$88,$BA$205^A44,IF(A44='Données projet'!$A$88,'Données projet'!$B$88,BD43+BC44-BL43)))</f>
        <v>133.40000000000003</v>
      </c>
      <c r="BE44" s="14">
        <f>BD44*VLOOKUP('Données projet'!$B$11,Paramètres!$A$1:$I$89,3,0)*VLOOKUP('Données projet'!$B$11,Paramètres!$A$1:$I$89,5,0)</f>
        <v>116.53824000000004</v>
      </c>
      <c r="BF44" s="14">
        <f t="shared" si="37"/>
        <v>30.866230258957859</v>
      </c>
      <c r="BG44" s="22">
        <f t="shared" si="7"/>
        <v>256.72945236768504</v>
      </c>
      <c r="BH44" s="62">
        <f t="shared" si="8"/>
        <v>550.06278570101836</v>
      </c>
      <c r="BI44" s="62">
        <f ca="1">AVERAGE(OFFSET($BH$3,0,0,'Données projet'!$E$11+1,1))-AVERAGE(OFFSET($H$3,0,0,'Données projet'!$E$11+1,1))</f>
        <v>188.31046827337082</v>
      </c>
      <c r="BJ44" s="62">
        <f t="shared" si="38"/>
        <v>207.32535726327728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2">
        <f t="shared" si="11"/>
        <v>541.50302276112825</v>
      </c>
      <c r="CD44" s="62">
        <f ca="1">AVERAGE(OFFSET($CC$3,0,0,'Données projet'!$E$12+1,1))-AVERAGE(OFFSET($H$3,0,0,'Données projet'!$E$12+1,1))</f>
        <v>274.16122172185521</v>
      </c>
      <c r="CE44" s="62">
        <f t="shared" si="40"/>
        <v>161.0819079811821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7.4</v>
      </c>
      <c r="CT44" s="13">
        <f>IF('Données projet'!$A$140&gt;35,CT43+CS44-DB43,IF(A44&lt;'Données projet'!$A$140,$CQ$205^A44,IF(A44='Données projet'!$A$140,'Données projet'!$B$140,CT43+CS44-DB43)))</f>
        <v>339.40000000000009</v>
      </c>
      <c r="CU44" s="18">
        <f>CT44*VLOOKUP('Données projet'!$B$13,Paramètres!$A$1:$I$89,3,0)*VLOOKUP('Données projet'!$B$13,Paramètres!$A$1:$I$89,5,0)</f>
        <v>185.31240000000005</v>
      </c>
      <c r="CV44" s="14">
        <f t="shared" si="41"/>
        <v>46.50208910594877</v>
      </c>
      <c r="CW44" s="22">
        <f t="shared" si="13"/>
        <v>403.74356852619422</v>
      </c>
      <c r="CX44" s="62">
        <f t="shared" si="14"/>
        <v>697.07690185952754</v>
      </c>
      <c r="CY44" s="62">
        <f ca="1">AVERAGE(OFFSET($CX$3,0,0,'Données projet'!$E$13+1,1))-AVERAGE(OFFSET($H$3,0,0,'Données projet'!$E$13+1,1))</f>
        <v>240.19940780300527</v>
      </c>
      <c r="CZ44" s="62">
        <f t="shared" si="42"/>
        <v>355.71054384071715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7.6580277368902054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7.6580277368902054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10.8</v>
      </c>
      <c r="DO44" s="13">
        <f>IF('Données projet'!$A$166&gt;35,DO43+DN44-DW43,IF(A44&lt;'Données projet'!$A$166,$DL$205^A44,IF(A44='Données projet'!$A$166,'Données projet'!$B$166,DO43+DN44-DW43)))</f>
        <v>146.79999999999998</v>
      </c>
      <c r="DP44" s="18">
        <f>DO44*VLOOKUP('Données projet'!$B$14,Paramètres!$A$1:$I$89,3,0)*VLOOKUP('Données projet'!$B$14,Paramètres!$A$1:$I$89,5,0)</f>
        <v>125.95439999999999</v>
      </c>
      <c r="DQ44" s="14">
        <f t="shared" si="43"/>
        <v>33.059826887154777</v>
      </c>
      <c r="DR44" s="22">
        <f t="shared" si="16"/>
        <v>276.94977849512787</v>
      </c>
      <c r="DS44" s="62">
        <f t="shared" si="17"/>
        <v>570.28311182846119</v>
      </c>
      <c r="DT44" s="62">
        <f ca="1">AVERAGE(OFFSET($DS$3,0,0,'Données projet'!$E$14+1,1))-AVERAGE(OFFSET($H$3,0,0,'Données projet'!$E$14+1,1))</f>
        <v>352.69020637266948</v>
      </c>
      <c r="DU44" s="62">
        <f t="shared" si="44"/>
        <v>186.48649111821521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156.11420010556668</v>
      </c>
      <c r="T45" s="62">
        <f t="shared" si="34"/>
        <v>318.01952986326501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310.95287409903602</v>
      </c>
      <c r="AO45" s="62">
        <f t="shared" si="36"/>
        <v>224.10083380795163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6.4</v>
      </c>
      <c r="BD45" s="13">
        <f>IF('Données projet'!$A$88&gt;35,BD44+BC45-BL44,IF(A45&lt;'Données projet'!$A$88,$BA$205^A45,IF(A45='Données projet'!$A$88,'Données projet'!$B$88,BD44+BC45-BL44)))</f>
        <v>139.80000000000004</v>
      </c>
      <c r="BE45" s="14">
        <f>BD45*VLOOKUP('Données projet'!$B$11,Paramètres!$A$1:$I$89,3,0)*VLOOKUP('Données projet'!$B$11,Paramètres!$A$1:$I$89,5,0)</f>
        <v>122.12928000000004</v>
      </c>
      <c r="BF45" s="14">
        <f t="shared" si="37"/>
        <v>32.171109382958193</v>
      </c>
      <c r="BG45" s="22">
        <f t="shared" si="7"/>
        <v>268.73984484198559</v>
      </c>
      <c r="BH45" s="62">
        <f t="shared" si="8"/>
        <v>562.07317817531884</v>
      </c>
      <c r="BI45" s="62">
        <f ca="1">AVERAGE(OFFSET($BH$3,0,0,'Données projet'!$E$11+1,1))-AVERAGE(OFFSET($H$3,0,0,'Données projet'!$E$11+1,1))</f>
        <v>188.31046827337082</v>
      </c>
      <c r="BJ45" s="62">
        <f t="shared" si="38"/>
        <v>207.32535726327728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2">
        <f t="shared" si="11"/>
        <v>557.83878140250954</v>
      </c>
      <c r="CD45" s="62">
        <f ca="1">AVERAGE(OFFSET($CC$3,0,0,'Données projet'!$E$12+1,1))-AVERAGE(OFFSET($H$3,0,0,'Données projet'!$E$12+1,1))</f>
        <v>274.16122172185521</v>
      </c>
      <c r="CE45" s="62">
        <f t="shared" si="40"/>
        <v>161.0819079811821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7.4</v>
      </c>
      <c r="CT45" s="13">
        <f>IF('Données projet'!$A$140&gt;35,CT44+CS45-DB44,IF(A45&lt;'Données projet'!$A$140,$CQ$205^A45,IF(A45='Données projet'!$A$140,'Données projet'!$B$140,CT44+CS45-DB44)))</f>
        <v>346.80000000000007</v>
      </c>
      <c r="CU45" s="18">
        <f>CT45*VLOOKUP('Données projet'!$B$13,Paramètres!$A$1:$I$89,3,0)*VLOOKUP('Données projet'!$B$13,Paramètres!$A$1:$I$89,5,0)</f>
        <v>189.35280000000006</v>
      </c>
      <c r="CV45" s="14">
        <f t="shared" si="41"/>
        <v>47.396837717691596</v>
      </c>
      <c r="CW45" s="22">
        <f t="shared" si="13"/>
        <v>412.33895235831295</v>
      </c>
      <c r="CX45" s="62">
        <f t="shared" si="14"/>
        <v>705.67228569164627</v>
      </c>
      <c r="CY45" s="62">
        <f ca="1">AVERAGE(OFFSET($CX$3,0,0,'Données projet'!$E$13+1,1))-AVERAGE(OFFSET($H$3,0,0,'Données projet'!$E$13+1,1))</f>
        <v>240.19940780300527</v>
      </c>
      <c r="CZ45" s="62">
        <f t="shared" si="42"/>
        <v>355.71054384071715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7.4486185657067665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7.4486185657067665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10.8</v>
      </c>
      <c r="DO45" s="13">
        <f>IF('Données projet'!$A$166&gt;35,DO44+DN45-DW44,IF(A45&lt;'Données projet'!$A$166,$DL$205^A45,IF(A45='Données projet'!$A$166,'Données projet'!$B$166,DO44+DN45-DW44)))</f>
        <v>157.6</v>
      </c>
      <c r="DP45" s="18">
        <f>DO45*VLOOKUP('Données projet'!$B$14,Paramètres!$A$1:$I$89,3,0)*VLOOKUP('Données projet'!$B$14,Paramètres!$A$1:$I$89,5,0)</f>
        <v>135.22080000000003</v>
      </c>
      <c r="DQ45" s="14">
        <f t="shared" si="43"/>
        <v>35.199954520451826</v>
      </c>
      <c r="DR45" s="22">
        <f t="shared" si="16"/>
        <v>296.81614745645362</v>
      </c>
      <c r="DS45" s="62">
        <f t="shared" si="17"/>
        <v>590.14948078978694</v>
      </c>
      <c r="DT45" s="62">
        <f ca="1">AVERAGE(OFFSET($DS$3,0,0,'Données projet'!$E$14+1,1))-AVERAGE(OFFSET($H$3,0,0,'Données projet'!$E$14+1,1))</f>
        <v>352.69020637266948</v>
      </c>
      <c r="DU45" s="62">
        <f t="shared" si="44"/>
        <v>186.48649111821521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156.11420010556668</v>
      </c>
      <c r="T46" s="62">
        <f t="shared" si="34"/>
        <v>318.01952986326501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310.95287409903602</v>
      </c>
      <c r="AO46" s="62">
        <f t="shared" si="36"/>
        <v>224.10083380795163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6.4</v>
      </c>
      <c r="BD46" s="13">
        <f>IF('Données projet'!$A$88&gt;35,BD45+BC46-BL45,IF(A46&lt;'Données projet'!$A$88,$BA$205^A46,IF(A46='Données projet'!$A$88,'Données projet'!$B$88,BD45+BC46-BL45)))</f>
        <v>146.20000000000005</v>
      </c>
      <c r="BE46" s="14">
        <f>BD46*VLOOKUP('Données projet'!$B$11,Paramètres!$A$1:$I$89,3,0)*VLOOKUP('Données projet'!$B$11,Paramètres!$A$1:$I$89,5,0)</f>
        <v>127.72032000000004</v>
      </c>
      <c r="BF46" s="14">
        <f t="shared" si="37"/>
        <v>33.469051060164404</v>
      </c>
      <c r="BG46" s="22">
        <f t="shared" si="7"/>
        <v>280.73815459645306</v>
      </c>
      <c r="BH46" s="62">
        <f t="shared" si="8"/>
        <v>574.07148792978637</v>
      </c>
      <c r="BI46" s="62">
        <f ca="1">AVERAGE(OFFSET($BH$3,0,0,'Données projet'!$E$11+1,1))-AVERAGE(OFFSET($H$3,0,0,'Données projet'!$E$11+1,1))</f>
        <v>188.31046827337082</v>
      </c>
      <c r="BJ46" s="62">
        <f t="shared" si="38"/>
        <v>207.32535726327728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2">
        <f t="shared" si="11"/>
        <v>574.15179438724942</v>
      </c>
      <c r="CD46" s="62">
        <f ca="1">AVERAGE(OFFSET($CC$3,0,0,'Données projet'!$E$12+1,1))-AVERAGE(OFFSET($H$3,0,0,'Données projet'!$E$12+1,1))</f>
        <v>274.16122172185521</v>
      </c>
      <c r="CE46" s="62">
        <f t="shared" si="40"/>
        <v>161.0819079811821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7.4</v>
      </c>
      <c r="CT46" s="13">
        <f>IF('Données projet'!$A$140&gt;35,CT45+CS46-DB45,IF(A46&lt;'Données projet'!$A$140,$CQ$205^A46,IF(A46='Données projet'!$A$140,'Données projet'!$B$140,CT45+CS46-DB45)))</f>
        <v>354.20000000000005</v>
      </c>
      <c r="CU46" s="18">
        <f>CT46*VLOOKUP('Données projet'!$B$13,Paramètres!$A$1:$I$89,3,0)*VLOOKUP('Données projet'!$B$13,Paramètres!$A$1:$I$89,5,0)</f>
        <v>193.39320000000001</v>
      </c>
      <c r="CV46" s="14">
        <f t="shared" si="41"/>
        <v>48.28936658868006</v>
      </c>
      <c r="CW46" s="22">
        <f t="shared" si="13"/>
        <v>420.93047014195105</v>
      </c>
      <c r="CX46" s="62">
        <f t="shared" si="14"/>
        <v>714.26380347528436</v>
      </c>
      <c r="CY46" s="62">
        <f ca="1">AVERAGE(OFFSET($CX$3,0,0,'Données projet'!$E$13+1,1))-AVERAGE(OFFSET($H$3,0,0,'Données projet'!$E$13+1,1))</f>
        <v>240.19940780300527</v>
      </c>
      <c r="CZ46" s="62">
        <f t="shared" si="42"/>
        <v>355.71054384071715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7.2449356993216885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7.2449356993216885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10.8</v>
      </c>
      <c r="DO46" s="13">
        <f>IF('Données projet'!$A$166&gt;35,DO45+DN46-DW45,IF(A46&lt;'Données projet'!$A$166,$DL$205^A46,IF(A46='Données projet'!$A$166,'Données projet'!$B$166,DO45+DN46-DW45)))</f>
        <v>168.4</v>
      </c>
      <c r="DP46" s="18">
        <f>DO46*VLOOKUP('Données projet'!$B$14,Paramètres!$A$1:$I$89,3,0)*VLOOKUP('Données projet'!$B$14,Paramètres!$A$1:$I$89,5,0)</f>
        <v>144.4872</v>
      </c>
      <c r="DQ46" s="14">
        <f t="shared" si="43"/>
        <v>37.323064955372196</v>
      </c>
      <c r="DR46" s="22">
        <f t="shared" si="16"/>
        <v>316.65287813060655</v>
      </c>
      <c r="DS46" s="62">
        <f t="shared" si="17"/>
        <v>609.98621146393987</v>
      </c>
      <c r="DT46" s="62">
        <f ca="1">AVERAGE(OFFSET($DS$3,0,0,'Données projet'!$E$14+1,1))-AVERAGE(OFFSET($H$3,0,0,'Données projet'!$E$14+1,1))</f>
        <v>352.69020637266948</v>
      </c>
      <c r="DU46" s="62">
        <f t="shared" si="44"/>
        <v>186.48649111821521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156.11420010556668</v>
      </c>
      <c r="T47" s="62">
        <f t="shared" si="34"/>
        <v>318.01952986326501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310.95287409903602</v>
      </c>
      <c r="AO47" s="62">
        <f t="shared" si="36"/>
        <v>224.10083380795163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6.4</v>
      </c>
      <c r="BD47" s="13">
        <f>IF('Données projet'!$A$88&gt;35,BD46+BC47-BL46,IF(A47&lt;'Données projet'!$A$88,$BA$205^A47,IF(A47='Données projet'!$A$88,'Données projet'!$B$88,BD46+BC47-BL46)))</f>
        <v>152.60000000000005</v>
      </c>
      <c r="BE47" s="14">
        <f>BD47*VLOOKUP('Données projet'!$B$11,Paramètres!$A$1:$I$89,3,0)*VLOOKUP('Données projet'!$B$11,Paramètres!$A$1:$I$89,5,0)</f>
        <v>133.31136000000006</v>
      </c>
      <c r="BF47" s="14">
        <f t="shared" si="37"/>
        <v>34.760393689821633</v>
      </c>
      <c r="BG47" s="22">
        <f t="shared" si="7"/>
        <v>292.72497100977279</v>
      </c>
      <c r="BH47" s="62">
        <f t="shared" si="8"/>
        <v>586.0583043431061</v>
      </c>
      <c r="BI47" s="62">
        <f ca="1">AVERAGE(OFFSET($BH$3,0,0,'Données projet'!$E$11+1,1))-AVERAGE(OFFSET($H$3,0,0,'Données projet'!$E$11+1,1))</f>
        <v>188.31046827337082</v>
      </c>
      <c r="BJ47" s="62">
        <f t="shared" si="38"/>
        <v>207.32535726327728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2">
        <f t="shared" si="11"/>
        <v>590.44356897369653</v>
      </c>
      <c r="CD47" s="62">
        <f ca="1">AVERAGE(OFFSET($CC$3,0,0,'Données projet'!$E$12+1,1))-AVERAGE(OFFSET($H$3,0,0,'Données projet'!$E$12+1,1))</f>
        <v>274.16122172185521</v>
      </c>
      <c r="CE47" s="62">
        <f t="shared" si="40"/>
        <v>161.0819079811821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7.4</v>
      </c>
      <c r="CT47" s="13">
        <f>IF('Données projet'!$A$140&gt;35,CT46+CS47-DB46,IF(A47&lt;'Données projet'!$A$140,$CQ$205^A47,IF(A47='Données projet'!$A$140,'Données projet'!$B$140,CT46+CS47-DB46)))</f>
        <v>361.6</v>
      </c>
      <c r="CU47" s="18">
        <f>CT47*VLOOKUP('Données projet'!$B$13,Paramètres!$A$1:$I$89,3,0)*VLOOKUP('Données projet'!$B$13,Paramètres!$A$1:$I$89,5,0)</f>
        <v>197.43360000000001</v>
      </c>
      <c r="CV47" s="14">
        <f t="shared" si="41"/>
        <v>49.179727436837609</v>
      </c>
      <c r="CW47" s="22">
        <f t="shared" si="13"/>
        <v>429.51821195249221</v>
      </c>
      <c r="CX47" s="62">
        <f t="shared" si="14"/>
        <v>722.85154528582552</v>
      </c>
      <c r="CY47" s="62">
        <f ca="1">AVERAGE(OFFSET($CX$3,0,0,'Données projet'!$E$13+1,1))-AVERAGE(OFFSET($H$3,0,0,'Données projet'!$E$13+1,1))</f>
        <v>240.19940780300527</v>
      </c>
      <c r="CZ47" s="62">
        <f t="shared" si="42"/>
        <v>355.71054384071715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7.046822551629127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7.046822551629127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10.8</v>
      </c>
      <c r="DO47" s="13">
        <f>IF('Données projet'!$A$166&gt;35,DO46+DN47-DW46,IF(A47&lt;'Données projet'!$A$166,$DL$205^A47,IF(A47='Données projet'!$A$166,'Données projet'!$B$166,DO46+DN47-DW46)))</f>
        <v>179.20000000000002</v>
      </c>
      <c r="DP47" s="18">
        <f>DO47*VLOOKUP('Données projet'!$B$14,Paramètres!$A$1:$I$89,3,0)*VLOOKUP('Données projet'!$B$14,Paramètres!$A$1:$I$89,5,0)</f>
        <v>153.75360000000003</v>
      </c>
      <c r="DQ47" s="14">
        <f t="shared" si="43"/>
        <v>39.430373774012359</v>
      </c>
      <c r="DR47" s="22">
        <f t="shared" si="16"/>
        <v>336.46208765640489</v>
      </c>
      <c r="DS47" s="62">
        <f t="shared" si="17"/>
        <v>629.7954209897382</v>
      </c>
      <c r="DT47" s="62">
        <f ca="1">AVERAGE(OFFSET($DS$3,0,0,'Données projet'!$E$14+1,1))-AVERAGE(OFFSET($H$3,0,0,'Données projet'!$E$14+1,1))</f>
        <v>352.69020637266948</v>
      </c>
      <c r="DU47" s="62">
        <f t="shared" si="44"/>
        <v>186.48649111821521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156.11420010556668</v>
      </c>
      <c r="T48" s="62">
        <f t="shared" si="34"/>
        <v>318.01952986326501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310.95287409903602</v>
      </c>
      <c r="AO48" s="62">
        <f t="shared" si="36"/>
        <v>224.10083380795163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159</v>
      </c>
      <c r="BB48" s="13">
        <f>VLOOKUP(A48,'Données projet'!$A$87:$I$107,9,0)</f>
        <v>6.4</v>
      </c>
      <c r="BC48" s="13">
        <f t="array" ref="BC48">INDEX(BB:BB,MIN(IF(ISNUMBER(BB48:BB244),ROW(BB48:BB244),"")))</f>
        <v>6.4</v>
      </c>
      <c r="BD48" s="13">
        <f>IF('Données projet'!$A$88&gt;35,BD47+BC48-BL47,IF(A48&lt;'Données projet'!$A$88,$BA$205^A48,IF(A48='Données projet'!$A$88,'Données projet'!$B$88,BD47+BC48-BL47)))</f>
        <v>159.00000000000006</v>
      </c>
      <c r="BE48" s="14">
        <f>BD48*VLOOKUP('Données projet'!$B$11,Paramètres!$A$1:$I$89,3,0)*VLOOKUP('Données projet'!$B$11,Paramètres!$A$1:$I$89,5,0)</f>
        <v>138.90240000000006</v>
      </c>
      <c r="BF48" s="14">
        <f t="shared" si="37"/>
        <v>36.045445680666461</v>
      </c>
      <c r="BG48" s="22">
        <f t="shared" si="7"/>
        <v>304.70083122716079</v>
      </c>
      <c r="BH48" s="62">
        <f t="shared" si="8"/>
        <v>598.0341645604941</v>
      </c>
      <c r="BI48" s="62">
        <f ca="1">AVERAGE(OFFSET($BH$3,0,0,'Données projet'!$E$11+1,1))-AVERAGE(OFFSET($H$3,0,0,'Données projet'!$E$11+1,1))</f>
        <v>188.31046827337082</v>
      </c>
      <c r="BJ48" s="62">
        <f t="shared" si="38"/>
        <v>207.32535726327728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2">
        <f t="shared" si="11"/>
        <v>606.71543359582972</v>
      </c>
      <c r="CD48" s="62">
        <f ca="1">AVERAGE(OFFSET($CC$3,0,0,'Données projet'!$E$12+1,1))-AVERAGE(OFFSET($H$3,0,0,'Données projet'!$E$12+1,1))</f>
        <v>274.16122172185521</v>
      </c>
      <c r="CE48" s="62">
        <f t="shared" si="40"/>
        <v>161.0819079811821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369</v>
      </c>
      <c r="CR48" s="13">
        <f>VLOOKUP(A48,'Données projet'!$A$139:$I$159,9,0)</f>
        <v>7.4</v>
      </c>
      <c r="CS48" s="13">
        <f t="array" ref="CS48">INDEX(CR:CR,MIN(IF(ISNUMBER(CR48:CR244),ROW(CR48:CR244),"")))</f>
        <v>7.4</v>
      </c>
      <c r="CT48" s="13">
        <f>IF('Données projet'!$A$140&gt;35,CT47+CS48-DB47,IF(A48&lt;'Données projet'!$A$140,$CQ$205^A48,IF(A48='Données projet'!$A$140,'Données projet'!$B$140,CT47+CS48-DB47)))</f>
        <v>369</v>
      </c>
      <c r="CU48" s="18">
        <f>CT48*VLOOKUP('Données projet'!$B$13,Paramètres!$A$1:$I$89,3,0)*VLOOKUP('Données projet'!$B$13,Paramètres!$A$1:$I$89,5,0)</f>
        <v>201.47399999999999</v>
      </c>
      <c r="CV48" s="14">
        <f t="shared" si="41"/>
        <v>50.067969742315327</v>
      </c>
      <c r="CW48" s="22">
        <f t="shared" si="13"/>
        <v>438.10226396786584</v>
      </c>
      <c r="CX48" s="62">
        <f t="shared" si="14"/>
        <v>731.4355973011991</v>
      </c>
      <c r="CY48" s="62">
        <f ca="1">AVERAGE(OFFSET($CX$3,0,0,'Données projet'!$E$13+1,1))-AVERAGE(OFFSET($H$3,0,0,'Données projet'!$E$13+1,1))</f>
        <v>240.19940780300527</v>
      </c>
      <c r="CZ48" s="62">
        <f t="shared" si="42"/>
        <v>355.71054384071715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6.8541268183785364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6.8541268183785364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</v>
      </c>
      <c r="DM48" s="13">
        <f>VLOOKUP(A48,'Données projet'!$A$165:$I$185,9,0)</f>
        <v>10.8</v>
      </c>
      <c r="DN48" s="13">
        <f t="array" ref="DN48">INDEX(DM:DM,MIN(IF(ISNUMBER(DM48:DM244),ROW(DM48:DM244),"")))</f>
        <v>10.8</v>
      </c>
      <c r="DO48" s="13">
        <f>IF('Données projet'!$A$166&gt;35,DO47+DN48-DW47,IF(A48&lt;'Données projet'!$A$166,$DL$205^A48,IF(A48='Données projet'!$A$166,'Données projet'!$B$166,DO47+DN48-DW47)))</f>
        <v>190.00000000000003</v>
      </c>
      <c r="DP48" s="18">
        <f>DO48*VLOOKUP('Données projet'!$B$14,Paramètres!$A$1:$I$89,3,0)*VLOOKUP('Données projet'!$B$14,Paramètres!$A$1:$I$89,5,0)</f>
        <v>163.02000000000004</v>
      </c>
      <c r="DQ48" s="14">
        <f t="shared" si="43"/>
        <v>41.52294175893757</v>
      </c>
      <c r="DR48" s="22">
        <f t="shared" si="16"/>
        <v>356.24562356348298</v>
      </c>
      <c r="DS48" s="62">
        <f t="shared" si="17"/>
        <v>649.57895689681629</v>
      </c>
      <c r="DT48" s="62">
        <f ca="1">AVERAGE(OFFSET($DS$3,0,0,'Données projet'!$E$14+1,1))-AVERAGE(OFFSET($H$3,0,0,'Données projet'!$E$14+1,1))</f>
        <v>352.69020637266948</v>
      </c>
      <c r="DU48" s="62">
        <f t="shared" si="44"/>
        <v>186.48649111821521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156.11420010556668</v>
      </c>
      <c r="T49" s="62">
        <f t="shared" si="34"/>
        <v>318.01952986326501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310.95287409903602</v>
      </c>
      <c r="AO49" s="62">
        <f t="shared" si="36"/>
        <v>224.10083380795163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143.60000000000005</v>
      </c>
      <c r="BE49" s="14">
        <f>BD49*VLOOKUP('Données projet'!$B$11,Paramètres!$A$1:$I$89,3,0)*VLOOKUP('Données projet'!$B$11,Paramètres!$A$1:$I$89,5,0)</f>
        <v>125.44896000000007</v>
      </c>
      <c r="BF49" s="14">
        <f t="shared" si="37"/>
        <v>32.942576545548221</v>
      </c>
      <c r="BG49" s="22">
        <f t="shared" si="7"/>
        <v>275.86525948349663</v>
      </c>
      <c r="BH49" s="62">
        <f t="shared" si="8"/>
        <v>569.19859281682989</v>
      </c>
      <c r="BI49" s="62">
        <f ca="1">AVERAGE(OFFSET($BH$3,0,0,'Données projet'!$E$11+1,1))-AVERAGE(OFFSET($H$3,0,0,'Données projet'!$E$11+1,1))</f>
        <v>188.31046827337082</v>
      </c>
      <c r="BJ49" s="62">
        <f t="shared" si="38"/>
        <v>207.32535726327728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projet'!$B$12,Paramètres!$A$1:$I$89,3,0)*VLOOKUP('Données projet'!$B$12,Paramètres!$A$1:$I$89,5,0)</f>
        <v>131.37696000000003</v>
      </c>
      <c r="CA49" s="14">
        <f t="shared" si="39"/>
        <v>34.314338988223334</v>
      </c>
      <c r="CB49" s="22">
        <f t="shared" si="10"/>
        <v>288.57901240448905</v>
      </c>
      <c r="CC49" s="62">
        <f t="shared" si="11"/>
        <v>581.91234573782231</v>
      </c>
      <c r="CD49" s="62">
        <f ca="1">AVERAGE(OFFSET($CC$3,0,0,'Données projet'!$E$12+1,1))-AVERAGE(OFFSET($H$3,0,0,'Données projet'!$E$12+1,1))</f>
        <v>274.16122172185521</v>
      </c>
      <c r="CE49" s="62">
        <f t="shared" si="40"/>
        <v>161.0819079811821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5.2</v>
      </c>
      <c r="CT49" s="13">
        <f>IF('Données projet'!$A$140&gt;35,CT48+CS49-DB48,IF(A49&lt;'Données projet'!$A$140,$CQ$205^A49,IF(A49='Données projet'!$A$140,'Données projet'!$B$140,CT48+CS49-DB48)))</f>
        <v>353.2</v>
      </c>
      <c r="CU49" s="18">
        <f>CT49*VLOOKUP('Données projet'!$B$13,Paramètres!$A$1:$I$89,3,0)*VLOOKUP('Données projet'!$B$13,Paramètres!$A$1:$I$89,5,0)</f>
        <v>192.84719999999999</v>
      </c>
      <c r="CV49" s="14">
        <f t="shared" si="41"/>
        <v>48.168882391272199</v>
      </c>
      <c r="CW49" s="22">
        <f t="shared" si="13"/>
        <v>419.76967683146569</v>
      </c>
      <c r="CX49" s="62">
        <f t="shared" si="14"/>
        <v>713.103010164799</v>
      </c>
      <c r="CY49" s="62">
        <f ca="1">AVERAGE(OFFSET($CX$3,0,0,'Données projet'!$E$13+1,1))-AVERAGE(OFFSET($H$3,0,0,'Données projet'!$E$13+1,1))</f>
        <v>240.19940780300527</v>
      </c>
      <c r="CZ49" s="62">
        <f t="shared" si="42"/>
        <v>355.71054384071715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6.6667003600871109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6.6667003600871109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173.00000000000003</v>
      </c>
      <c r="DP49" s="18">
        <f>DO49*VLOOKUP('Données projet'!$B$14,Paramètres!$A$1:$I$89,3,0)*VLOOKUP('Données projet'!$B$14,Paramètres!$A$1:$I$89,5,0)</f>
        <v>148.43400000000003</v>
      </c>
      <c r="DQ49" s="14">
        <f t="shared" si="43"/>
        <v>38.222489421716382</v>
      </c>
      <c r="DR49" s="22">
        <f t="shared" si="16"/>
        <v>325.0933857428227</v>
      </c>
      <c r="DS49" s="62">
        <f t="shared" si="17"/>
        <v>618.42671907615602</v>
      </c>
      <c r="DT49" s="62">
        <f ca="1">AVERAGE(OFFSET($DS$3,0,0,'Données projet'!$E$14+1,1))-AVERAGE(OFFSET($H$3,0,0,'Données projet'!$E$14+1,1))</f>
        <v>352.69020637266948</v>
      </c>
      <c r="DU49" s="62">
        <f t="shared" si="44"/>
        <v>186.48649111821521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156.11420010556668</v>
      </c>
      <c r="T50" s="62">
        <f t="shared" si="34"/>
        <v>318.01952986326501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310.95287409903602</v>
      </c>
      <c r="AO50" s="62">
        <f t="shared" si="36"/>
        <v>224.10083380795163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149.20000000000005</v>
      </c>
      <c r="BE50" s="14">
        <f>BD50*VLOOKUP('Données projet'!$B$11,Paramètres!$A$1:$I$89,3,0)*VLOOKUP('Données projet'!$B$11,Paramètres!$A$1:$I$89,5,0)</f>
        <v>130.34112000000005</v>
      </c>
      <c r="BF50" s="14">
        <f t="shared" si="37"/>
        <v>34.075170122989917</v>
      </c>
      <c r="BG50" s="22">
        <f t="shared" si="7"/>
        <v>286.35837196420749</v>
      </c>
      <c r="BH50" s="62">
        <f t="shared" si="8"/>
        <v>579.69170529754081</v>
      </c>
      <c r="BI50" s="62">
        <f ca="1">AVERAGE(OFFSET($BH$3,0,0,'Données projet'!$E$11+1,1))-AVERAGE(OFFSET($H$3,0,0,'Données projet'!$E$11+1,1))</f>
        <v>188.31046827337082</v>
      </c>
      <c r="BJ50" s="62">
        <f t="shared" si="38"/>
        <v>207.32535726327728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projet'!$B$12,Paramètres!$A$1:$I$89,3,0)*VLOOKUP('Données projet'!$B$12,Paramètres!$A$1:$I$89,5,0)</f>
        <v>138.79632000000001</v>
      </c>
      <c r="CA50" s="14">
        <f t="shared" si="39"/>
        <v>36.021120886354588</v>
      </c>
      <c r="CB50" s="22">
        <f t="shared" si="10"/>
        <v>304.47370954373423</v>
      </c>
      <c r="CC50" s="62">
        <f t="shared" si="11"/>
        <v>597.80704287706749</v>
      </c>
      <c r="CD50" s="62">
        <f ca="1">AVERAGE(OFFSET($CC$3,0,0,'Données projet'!$E$12+1,1))-AVERAGE(OFFSET($H$3,0,0,'Données projet'!$E$12+1,1))</f>
        <v>274.16122172185521</v>
      </c>
      <c r="CE50" s="62">
        <f t="shared" si="40"/>
        <v>161.0819079811821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5.2</v>
      </c>
      <c r="CT50" s="13">
        <f>IF('Données projet'!$A$140&gt;35,CT49+CS50-DB49,IF(A50&lt;'Données projet'!$A$140,$CQ$205^A50,IF(A50='Données projet'!$A$140,'Données projet'!$B$140,CT49+CS50-DB49)))</f>
        <v>358.4</v>
      </c>
      <c r="CU50" s="18">
        <f>CT50*VLOOKUP('Données projet'!$B$13,Paramètres!$A$1:$I$89,3,0)*VLOOKUP('Données projet'!$B$13,Paramètres!$A$1:$I$89,5,0)</f>
        <v>195.68639999999999</v>
      </c>
      <c r="CV50" s="14">
        <f t="shared" si="41"/>
        <v>48.794969360985156</v>
      </c>
      <c r="CW50" s="22">
        <f t="shared" si="13"/>
        <v>425.80505163704908</v>
      </c>
      <c r="CX50" s="62">
        <f t="shared" si="14"/>
        <v>719.13838497038239</v>
      </c>
      <c r="CY50" s="62">
        <f ca="1">AVERAGE(OFFSET($CX$3,0,0,'Données projet'!$E$13+1,1))-AVERAGE(OFFSET($H$3,0,0,'Données projet'!$E$13+1,1))</f>
        <v>240.19940780300527</v>
      </c>
      <c r="CZ50" s="62">
        <f t="shared" si="42"/>
        <v>355.71054384071715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6.4843990881539941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6.4843990881539941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184.00000000000003</v>
      </c>
      <c r="DP50" s="18">
        <f>DO50*VLOOKUP('Données projet'!$B$14,Paramètres!$A$1:$I$89,3,0)*VLOOKUP('Données projet'!$B$14,Paramètres!$A$1:$I$89,5,0)</f>
        <v>157.87200000000004</v>
      </c>
      <c r="DQ50" s="14">
        <f t="shared" si="43"/>
        <v>40.362165684361159</v>
      </c>
      <c r="DR50" s="22">
        <f t="shared" si="16"/>
        <v>345.25783856692902</v>
      </c>
      <c r="DS50" s="62">
        <f t="shared" si="17"/>
        <v>638.59117190026234</v>
      </c>
      <c r="DT50" s="62">
        <f ca="1">AVERAGE(OFFSET($DS$3,0,0,'Données projet'!$E$14+1,1))-AVERAGE(OFFSET($H$3,0,0,'Données projet'!$E$14+1,1))</f>
        <v>352.69020637266948</v>
      </c>
      <c r="DU50" s="62">
        <f t="shared" si="44"/>
        <v>186.48649111821521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156.11420010556668</v>
      </c>
      <c r="T51" s="62">
        <f t="shared" si="34"/>
        <v>318.01952986326501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310.95287409903602</v>
      </c>
      <c r="AO51" s="62">
        <f t="shared" si="36"/>
        <v>224.10083380795163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154.80000000000004</v>
      </c>
      <c r="BE51" s="14">
        <f>BD51*VLOOKUP('Données projet'!$B$11,Paramètres!$A$1:$I$89,3,0)*VLOOKUP('Données projet'!$B$11,Paramètres!$A$1:$I$89,5,0)</f>
        <v>135.23328000000006</v>
      </c>
      <c r="BF51" s="14">
        <f t="shared" si="37"/>
        <v>35.202825080004466</v>
      </c>
      <c r="BG51" s="22">
        <f t="shared" si="7"/>
        <v>296.84288301434117</v>
      </c>
      <c r="BH51" s="62">
        <f t="shared" si="8"/>
        <v>590.17621634767443</v>
      </c>
      <c r="BI51" s="62">
        <f ca="1">AVERAGE(OFFSET($BH$3,0,0,'Données projet'!$E$11+1,1))-AVERAGE(OFFSET($H$3,0,0,'Données projet'!$E$11+1,1))</f>
        <v>188.31046827337082</v>
      </c>
      <c r="BJ51" s="62">
        <f t="shared" si="38"/>
        <v>207.32535726327728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projet'!$B$12,Paramètres!$A$1:$I$89,3,0)*VLOOKUP('Données projet'!$B$12,Paramètres!$A$1:$I$89,5,0)</f>
        <v>146.21568000000002</v>
      </c>
      <c r="CA51" s="14">
        <f t="shared" si="39"/>
        <v>37.717310552893402</v>
      </c>
      <c r="CB51" s="22">
        <f t="shared" si="10"/>
        <v>320.34995854628937</v>
      </c>
      <c r="CC51" s="62">
        <f t="shared" si="11"/>
        <v>613.68329187962263</v>
      </c>
      <c r="CD51" s="62">
        <f ca="1">AVERAGE(OFFSET($CC$3,0,0,'Données projet'!$E$12+1,1))-AVERAGE(OFFSET($H$3,0,0,'Données projet'!$E$12+1,1))</f>
        <v>274.16122172185521</v>
      </c>
      <c r="CE51" s="62">
        <f t="shared" si="40"/>
        <v>161.0819079811821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5.2</v>
      </c>
      <c r="CT51" s="13">
        <f>IF('Données projet'!$A$140&gt;35,CT50+CS51-DB50,IF(A51&lt;'Données projet'!$A$140,$CQ$205^A51,IF(A51='Données projet'!$A$140,'Données projet'!$B$140,CT50+CS51-DB50)))</f>
        <v>363.59999999999997</v>
      </c>
      <c r="CU51" s="18">
        <f>CT51*VLOOKUP('Données projet'!$B$13,Paramètres!$A$1:$I$89,3,0)*VLOOKUP('Données projet'!$B$13,Paramètres!$A$1:$I$89,5,0)</f>
        <v>198.5256</v>
      </c>
      <c r="CV51" s="14">
        <f t="shared" si="41"/>
        <v>49.419999823587155</v>
      </c>
      <c r="CW51" s="22">
        <f t="shared" si="13"/>
        <v>431.83858635941425</v>
      </c>
      <c r="CX51" s="62">
        <f t="shared" si="14"/>
        <v>725.17191969274757</v>
      </c>
      <c r="CY51" s="62">
        <f ca="1">AVERAGE(OFFSET($CX$3,0,0,'Données projet'!$E$13+1,1))-AVERAGE(OFFSET($H$3,0,0,'Données projet'!$E$13+1,1))</f>
        <v>240.19940780300527</v>
      </c>
      <c r="CZ51" s="62">
        <f t="shared" si="42"/>
        <v>355.71054384071715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6.3070828540886952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6.3070828540886952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195.00000000000003</v>
      </c>
      <c r="DP51" s="18">
        <f>DO51*VLOOKUP('Données projet'!$B$14,Paramètres!$A$1:$I$89,3,0)*VLOOKUP('Données projet'!$B$14,Paramètres!$A$1:$I$89,5,0)</f>
        <v>167.31000000000006</v>
      </c>
      <c r="DQ51" s="14">
        <f t="shared" si="43"/>
        <v>42.486994942347515</v>
      </c>
      <c r="DR51" s="22">
        <f t="shared" si="16"/>
        <v>365.39643285792204</v>
      </c>
      <c r="DS51" s="62">
        <f t="shared" si="17"/>
        <v>658.72976619125529</v>
      </c>
      <c r="DT51" s="62">
        <f ca="1">AVERAGE(OFFSET($DS$3,0,0,'Données projet'!$E$14+1,1))-AVERAGE(OFFSET($H$3,0,0,'Données projet'!$E$14+1,1))</f>
        <v>352.69020637266948</v>
      </c>
      <c r="DU51" s="62">
        <f t="shared" si="44"/>
        <v>186.48649111821521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156.11420010556668</v>
      </c>
      <c r="T52" s="62">
        <f t="shared" si="34"/>
        <v>318.01952986326501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310.95287409903602</v>
      </c>
      <c r="AO52" s="62">
        <f t="shared" si="36"/>
        <v>224.10083380795163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160.40000000000003</v>
      </c>
      <c r="BE52" s="14">
        <f>BD52*VLOOKUP('Données projet'!$B$11,Paramètres!$A$1:$I$89,3,0)*VLOOKUP('Données projet'!$B$11,Paramètres!$A$1:$I$89,5,0)</f>
        <v>140.12544000000005</v>
      </c>
      <c r="BF52" s="14">
        <f t="shared" si="37"/>
        <v>36.325740539490845</v>
      </c>
      <c r="BG52" s="22">
        <f t="shared" si="7"/>
        <v>307.31913943961331</v>
      </c>
      <c r="BH52" s="62">
        <f t="shared" si="8"/>
        <v>600.65247277294657</v>
      </c>
      <c r="BI52" s="62">
        <f ca="1">AVERAGE(OFFSET($BH$3,0,0,'Données projet'!$E$11+1,1))-AVERAGE(OFFSET($H$3,0,0,'Données projet'!$E$11+1,1))</f>
        <v>188.31046827337082</v>
      </c>
      <c r="BJ52" s="62">
        <f t="shared" si="38"/>
        <v>207.32535726327728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projet'!$B$12,Paramètres!$A$1:$I$89,3,0)*VLOOKUP('Données projet'!$B$12,Paramètres!$A$1:$I$89,5,0)</f>
        <v>153.63504</v>
      </c>
      <c r="CA52" s="14">
        <f t="shared" si="39"/>
        <v>39.403506785222667</v>
      </c>
      <c r="CB52" s="22">
        <f t="shared" si="10"/>
        <v>336.20880231759617</v>
      </c>
      <c r="CC52" s="62">
        <f t="shared" si="11"/>
        <v>629.54213565092948</v>
      </c>
      <c r="CD52" s="62">
        <f ca="1">AVERAGE(OFFSET($CC$3,0,0,'Données projet'!$E$12+1,1))-AVERAGE(OFFSET($H$3,0,0,'Données projet'!$E$12+1,1))</f>
        <v>274.16122172185521</v>
      </c>
      <c r="CE52" s="62">
        <f t="shared" si="40"/>
        <v>161.0819079811821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5.2</v>
      </c>
      <c r="CT52" s="13">
        <f>IF('Données projet'!$A$140&gt;35,CT51+CS52-DB51,IF(A52&lt;'Données projet'!$A$140,$CQ$205^A52,IF(A52='Données projet'!$A$140,'Données projet'!$B$140,CT51+CS52-DB51)))</f>
        <v>368.79999999999995</v>
      </c>
      <c r="CU52" s="18">
        <f>CT52*VLOOKUP('Données projet'!$B$13,Paramètres!$A$1:$I$89,3,0)*VLOOKUP('Données projet'!$B$13,Paramètres!$A$1:$I$89,5,0)</f>
        <v>201.3648</v>
      </c>
      <c r="CV52" s="14">
        <f t="shared" si="41"/>
        <v>50.04399063451806</v>
      </c>
      <c r="CW52" s="22">
        <f t="shared" si="13"/>
        <v>437.87031035511887</v>
      </c>
      <c r="CX52" s="62">
        <f t="shared" si="14"/>
        <v>731.20364368845219</v>
      </c>
      <c r="CY52" s="62">
        <f ca="1">AVERAGE(OFFSET($CX$3,0,0,'Données projet'!$E$13+1,1))-AVERAGE(OFFSET($H$3,0,0,'Données projet'!$E$13+1,1))</f>
        <v>240.19940780300527</v>
      </c>
      <c r="CZ52" s="62">
        <f t="shared" si="42"/>
        <v>355.71054384071715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6.1346153417685674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6.1346153417685674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206.00000000000003</v>
      </c>
      <c r="DP52" s="18">
        <f>DO52*VLOOKUP('Données projet'!$B$14,Paramètres!$A$1:$I$89,3,0)*VLOOKUP('Données projet'!$B$14,Paramètres!$A$1:$I$89,5,0)</f>
        <v>176.74800000000005</v>
      </c>
      <c r="DQ52" s="14">
        <f t="shared" si="43"/>
        <v>44.597910160550732</v>
      </c>
      <c r="DR52" s="22">
        <f t="shared" si="16"/>
        <v>385.51079352962591</v>
      </c>
      <c r="DS52" s="62">
        <f t="shared" si="17"/>
        <v>678.84412686295923</v>
      </c>
      <c r="DT52" s="62">
        <f ca="1">AVERAGE(OFFSET($DS$3,0,0,'Données projet'!$E$14+1,1))-AVERAGE(OFFSET($H$3,0,0,'Données projet'!$E$14+1,1))</f>
        <v>352.69020637266948</v>
      </c>
      <c r="DU52" s="62">
        <f t="shared" si="44"/>
        <v>186.48649111821521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156.11420010556668</v>
      </c>
      <c r="T53" s="62">
        <f t="shared" si="34"/>
        <v>318.01952986326501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310.95287409903602</v>
      </c>
      <c r="AO53" s="62">
        <f t="shared" si="36"/>
        <v>224.10083380795163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166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166.00000000000003</v>
      </c>
      <c r="BE53" s="14">
        <f>BD53*VLOOKUP('Données projet'!$B$11,Paramètres!$A$1:$I$89,3,0)*VLOOKUP('Données projet'!$B$11,Paramètres!$A$1:$I$89,5,0)</f>
        <v>145.01760000000004</v>
      </c>
      <c r="BF53" s="14">
        <f t="shared" si="37"/>
        <v>37.444100932065233</v>
      </c>
      <c r="BG53" s="22">
        <f t="shared" si="7"/>
        <v>317.78746245668032</v>
      </c>
      <c r="BH53" s="62">
        <f t="shared" si="8"/>
        <v>611.12079579001363</v>
      </c>
      <c r="BI53" s="62">
        <f ca="1">AVERAGE(OFFSET($BH$3,0,0,'Données projet'!$E$11+1,1))-AVERAGE(OFFSET($H$3,0,0,'Données projet'!$E$11+1,1))</f>
        <v>188.31046827337082</v>
      </c>
      <c r="BJ53" s="62">
        <f t="shared" si="38"/>
        <v>207.32535726327728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19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projet'!$B$12,Paramètres!$A$1:$I$89,3,0)*VLOOKUP('Données projet'!$B$12,Paramètres!$A$1:$I$89,5,0)</f>
        <v>161.05439999999999</v>
      </c>
      <c r="CA53" s="14">
        <f t="shared" si="39"/>
        <v>41.080247278685491</v>
      </c>
      <c r="CB53" s="22">
        <f t="shared" si="10"/>
        <v>352.05117734371055</v>
      </c>
      <c r="CC53" s="62">
        <f t="shared" si="11"/>
        <v>645.38451067704386</v>
      </c>
      <c r="CD53" s="62">
        <f ca="1">AVERAGE(OFFSET($CC$3,0,0,'Données projet'!$E$12+1,1))-AVERAGE(OFFSET($H$3,0,0,'Données projet'!$E$12+1,1))</f>
        <v>274.16122172185521</v>
      </c>
      <c r="CE53" s="62">
        <f t="shared" si="40"/>
        <v>161.0819079811821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374</v>
      </c>
      <c r="CR53" s="13">
        <f>VLOOKUP(A53,'Données projet'!$A$139:$I$159,9,0)</f>
        <v>5.2</v>
      </c>
      <c r="CS53" s="13">
        <f t="array" ref="CS53">INDEX(CR:CR,MIN(IF(ISNUMBER(CR53:CR249),ROW(CR53:CR249),"")))</f>
        <v>5.2</v>
      </c>
      <c r="CT53" s="13">
        <f>IF('Données projet'!$A$140&gt;35,CT52+CS53-DB52,IF(A53&lt;'Données projet'!$A$140,$CQ$205^A53,IF(A53='Données projet'!$A$140,'Données projet'!$B$140,CT52+CS53-DB52)))</f>
        <v>373.99999999999994</v>
      </c>
      <c r="CU53" s="18">
        <f>CT53*VLOOKUP('Données projet'!$B$13,Paramètres!$A$1:$I$89,3,0)*VLOOKUP('Données projet'!$B$13,Paramètres!$A$1:$I$89,5,0)</f>
        <v>204.20399999999998</v>
      </c>
      <c r="CV53" s="14">
        <f t="shared" si="41"/>
        <v>50.666958146601125</v>
      </c>
      <c r="CW53" s="22">
        <f t="shared" si="13"/>
        <v>443.90025210533031</v>
      </c>
      <c r="CX53" s="62">
        <f t="shared" si="14"/>
        <v>737.23358543866357</v>
      </c>
      <c r="CY53" s="62">
        <f ca="1">AVERAGE(OFFSET($CX$3,0,0,'Données projet'!$E$13+1,1))-AVERAGE(OFFSET($H$3,0,0,'Données projet'!$E$13+1,1))</f>
        <v>240.19940780300527</v>
      </c>
      <c r="CZ53" s="62">
        <f t="shared" si="42"/>
        <v>355.71054384071715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374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5.9668639626425062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5.9668639626425062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217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217.00000000000003</v>
      </c>
      <c r="DP53" s="18">
        <f>DO53*VLOOKUP('Données projet'!$B$14,Paramètres!$A$1:$I$89,3,0)*VLOOKUP('Données projet'!$B$14,Paramètres!$A$1:$I$89,5,0)</f>
        <v>186.18600000000004</v>
      </c>
      <c r="DQ53" s="14">
        <f t="shared" si="43"/>
        <v>46.69573903947046</v>
      </c>
      <c r="DR53" s="22">
        <f t="shared" si="16"/>
        <v>405.60236216041108</v>
      </c>
      <c r="DS53" s="62">
        <f t="shared" si="17"/>
        <v>698.93569549374433</v>
      </c>
      <c r="DT53" s="62">
        <f ca="1">AVERAGE(OFFSET($DS$3,0,0,'Données projet'!$E$14+1,1))-AVERAGE(OFFSET($H$3,0,0,'Données projet'!$E$14+1,1))</f>
        <v>352.69020637266948</v>
      </c>
      <c r="DU53" s="62">
        <f t="shared" si="44"/>
        <v>186.48649111821521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28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156.11420010556668</v>
      </c>
      <c r="T54" s="62">
        <f t="shared" si="34"/>
        <v>318.01952986326501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310.95287409903602</v>
      </c>
      <c r="AO54" s="62">
        <f t="shared" si="36"/>
        <v>224.10083380795163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</v>
      </c>
      <c r="BD54" s="13">
        <f>IF('Données projet'!$A$88&gt;35,BD53+BC54-BL53,IF(A54&lt;'Données projet'!$A$88,$BA$205^A54,IF(A54='Données projet'!$A$88,'Données projet'!$B$88,BD53+BC54-BL53)))</f>
        <v>152.00000000000003</v>
      </c>
      <c r="BE54" s="14">
        <f>BD54*VLOOKUP('Données projet'!$B$11,Paramètres!$A$1:$I$89,3,0)*VLOOKUP('Données projet'!$B$11,Paramètres!$A$1:$I$89,5,0)</f>
        <v>132.78720000000004</v>
      </c>
      <c r="BF54" s="14">
        <f t="shared" si="37"/>
        <v>34.639602119854608</v>
      </c>
      <c r="BG54" s="22">
        <f t="shared" si="7"/>
        <v>291.60168035874682</v>
      </c>
      <c r="BH54" s="62">
        <f t="shared" si="8"/>
        <v>584.93501369208013</v>
      </c>
      <c r="BI54" s="62">
        <f ca="1">AVERAGE(OFFSET($BH$3,0,0,'Données projet'!$E$11+1,1))-AVERAGE(OFFSET($H$3,0,0,'Données projet'!$E$11+1,1))</f>
        <v>188.31046827337082</v>
      </c>
      <c r="BJ54" s="62">
        <f t="shared" si="38"/>
        <v>207.32535726327728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2">
        <f t="shared" si="11"/>
        <v>620.26096644164511</v>
      </c>
      <c r="CD54" s="62">
        <f ca="1">AVERAGE(OFFSET($CC$3,0,0,'Données projet'!$E$12+1,1))-AVERAGE(OFFSET($H$3,0,0,'Données projet'!$E$12+1,1))</f>
        <v>274.16122172185521</v>
      </c>
      <c r="CE54" s="62">
        <f t="shared" si="40"/>
        <v>161.0819079811821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-3.1036506698001178E-14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240.19940780300527</v>
      </c>
      <c r="CZ54" s="62">
        <f t="shared" si="42"/>
        <v>355.71054384071715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5.8036997538003083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5.8036997538003083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11</v>
      </c>
      <c r="DO54" s="13">
        <f>IF('Données projet'!$A$166&gt;35,DO53+DN54-DW53,IF(A54&lt;'Données projet'!$A$166,$DL$205^A54,IF(A54='Données projet'!$A$166,'Données projet'!$B$166,DO53+DN54-DW53)))</f>
        <v>200.00000000000003</v>
      </c>
      <c r="DP54" s="18">
        <f>DO54*VLOOKUP('Données projet'!$B$14,Paramètres!$A$1:$I$89,3,0)*VLOOKUP('Données projet'!$B$14,Paramètres!$A$1:$I$89,5,0)</f>
        <v>171.60000000000005</v>
      </c>
      <c r="DQ54" s="14">
        <f t="shared" si="43"/>
        <v>43.44817475464852</v>
      </c>
      <c r="DR54" s="22">
        <f t="shared" si="16"/>
        <v>374.54223769767958</v>
      </c>
      <c r="DS54" s="62">
        <f t="shared" si="17"/>
        <v>667.8755710310129</v>
      </c>
      <c r="DT54" s="62">
        <f ca="1">AVERAGE(OFFSET($DS$3,0,0,'Données projet'!$E$14+1,1))-AVERAGE(OFFSET($H$3,0,0,'Données projet'!$E$14+1,1))</f>
        <v>352.69020637266948</v>
      </c>
      <c r="DU54" s="62">
        <f t="shared" si="44"/>
        <v>186.48649111821521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156.11420010556668</v>
      </c>
      <c r="T55" s="62">
        <f t="shared" si="34"/>
        <v>318.01952986326501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310.95287409903602</v>
      </c>
      <c r="AO55" s="62">
        <f t="shared" si="36"/>
        <v>224.10083380795163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</v>
      </c>
      <c r="BD55" s="13">
        <f>IF('Données projet'!$A$88&gt;35,BD54+BC55-BL54,IF(A55&lt;'Données projet'!$A$88,$BA$205^A55,IF(A55='Données projet'!$A$88,'Données projet'!$B$88,BD54+BC55-BL54)))</f>
        <v>157.00000000000003</v>
      </c>
      <c r="BE55" s="14">
        <f>BD55*VLOOKUP('Données projet'!$B$11,Paramètres!$A$1:$I$89,3,0)*VLOOKUP('Données projet'!$B$11,Paramètres!$A$1:$I$89,5,0)</f>
        <v>137.15520000000006</v>
      </c>
      <c r="BF55" s="14">
        <f t="shared" si="37"/>
        <v>35.644525151069693</v>
      </c>
      <c r="BG55" s="22">
        <f t="shared" si="7"/>
        <v>300.95952130477986</v>
      </c>
      <c r="BH55" s="62">
        <f t="shared" si="8"/>
        <v>594.29285463811311</v>
      </c>
      <c r="BI55" s="62">
        <f ca="1">AVERAGE(OFFSET($BH$3,0,0,'Données projet'!$E$11+1,1))-AVERAGE(OFFSET($H$3,0,0,'Données projet'!$E$11+1,1))</f>
        <v>188.31046827337082</v>
      </c>
      <c r="BJ55" s="62">
        <f t="shared" si="38"/>
        <v>207.32535726327728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2">
        <f t="shared" si="11"/>
        <v>635.72643681712532</v>
      </c>
      <c r="CD55" s="62">
        <f ca="1">AVERAGE(OFFSET($CC$3,0,0,'Données projet'!$E$12+1,1))-AVERAGE(OFFSET($H$3,0,0,'Données projet'!$E$12+1,1))</f>
        <v>274.16122172185521</v>
      </c>
      <c r="CE55" s="62">
        <f t="shared" si="40"/>
        <v>161.0819079811821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-3.1036506698001178E-14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240.19940780300527</v>
      </c>
      <c r="CZ55" s="62">
        <f t="shared" si="42"/>
        <v>355.71054384071715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5.644997278829333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5.644997278829333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11</v>
      </c>
      <c r="DO55" s="13">
        <f>IF('Données projet'!$A$166&gt;35,DO54+DN55-DW54,IF(A55&lt;'Données projet'!$A$166,$DL$205^A55,IF(A55='Données projet'!$A$166,'Données projet'!$B$166,DO54+DN55-DW54)))</f>
        <v>211.00000000000003</v>
      </c>
      <c r="DP55" s="18">
        <f>DO55*VLOOKUP('Données projet'!$B$14,Paramètres!$A$1:$I$89,3,0)*VLOOKUP('Données projet'!$B$14,Paramètres!$A$1:$I$89,5,0)</f>
        <v>181.03800000000004</v>
      </c>
      <c r="DQ55" s="14">
        <f t="shared" si="43"/>
        <v>45.553044701671382</v>
      </c>
      <c r="DR55" s="22">
        <f t="shared" si="16"/>
        <v>394.64606952207765</v>
      </c>
      <c r="DS55" s="62">
        <f t="shared" si="17"/>
        <v>687.97940285541097</v>
      </c>
      <c r="DT55" s="62">
        <f ca="1">AVERAGE(OFFSET($DS$3,0,0,'Données projet'!$E$14+1,1))-AVERAGE(OFFSET($H$3,0,0,'Données projet'!$E$14+1,1))</f>
        <v>352.69020637266948</v>
      </c>
      <c r="DU55" s="62">
        <f t="shared" si="44"/>
        <v>186.48649111821521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156.11420010556668</v>
      </c>
      <c r="T56" s="62">
        <f t="shared" si="34"/>
        <v>318.01952986326501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310.95287409903602</v>
      </c>
      <c r="AO56" s="62">
        <f t="shared" si="36"/>
        <v>224.10083380795163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</v>
      </c>
      <c r="BD56" s="13">
        <f>IF('Données projet'!$A$88&gt;35,BD55+BC56-BL55,IF(A56&lt;'Données projet'!$A$88,$BA$205^A56,IF(A56='Données projet'!$A$88,'Données projet'!$B$88,BD55+BC56-BL55)))</f>
        <v>162.00000000000003</v>
      </c>
      <c r="BE56" s="14">
        <f>BD56*VLOOKUP('Données projet'!$B$11,Paramètres!$A$1:$I$89,3,0)*VLOOKUP('Données projet'!$B$11,Paramètres!$A$1:$I$89,5,0)</f>
        <v>141.52320000000006</v>
      </c>
      <c r="BF56" s="14">
        <f t="shared" si="37"/>
        <v>36.645729158274158</v>
      </c>
      <c r="BG56" s="22">
        <f t="shared" si="7"/>
        <v>310.31088495066086</v>
      </c>
      <c r="BH56" s="62">
        <f t="shared" si="8"/>
        <v>603.64421828399418</v>
      </c>
      <c r="BI56" s="62">
        <f ca="1">AVERAGE(OFFSET($BH$3,0,0,'Données projet'!$E$11+1,1))-AVERAGE(OFFSET($H$3,0,0,'Données projet'!$E$11+1,1))</f>
        <v>188.31046827337082</v>
      </c>
      <c r="BJ56" s="62">
        <f t="shared" si="38"/>
        <v>207.32535726327728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2">
        <f t="shared" si="11"/>
        <v>651.17655593527957</v>
      </c>
      <c r="CD56" s="62">
        <f ca="1">AVERAGE(OFFSET($CC$3,0,0,'Données projet'!$E$12+1,1))-AVERAGE(OFFSET($H$3,0,0,'Données projet'!$E$12+1,1))</f>
        <v>274.16122172185521</v>
      </c>
      <c r="CE56" s="62">
        <f t="shared" si="40"/>
        <v>161.0819079811821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-3.1036506698001178E-14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240.19940780300527</v>
      </c>
      <c r="CZ56" s="62">
        <f t="shared" si="42"/>
        <v>355.71054384071715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5.4906345313822396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5.4906345313822396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11</v>
      </c>
      <c r="DO56" s="13">
        <f>IF('Données projet'!$A$166&gt;35,DO55+DN56-DW55,IF(A56&lt;'Données projet'!$A$166,$DL$205^A56,IF(A56='Données projet'!$A$166,'Données projet'!$B$166,DO55+DN56-DW55)))</f>
        <v>222.00000000000003</v>
      </c>
      <c r="DP56" s="18">
        <f>DO56*VLOOKUP('Données projet'!$B$14,Paramètres!$A$1:$I$89,3,0)*VLOOKUP('Données projet'!$B$14,Paramètres!$A$1:$I$89,5,0)</f>
        <v>190.47600000000006</v>
      </c>
      <c r="DQ56" s="14">
        <f t="shared" si="43"/>
        <v>47.645174362968355</v>
      </c>
      <c r="DR56" s="22">
        <f t="shared" si="16"/>
        <v>414.7277120155033</v>
      </c>
      <c r="DS56" s="62">
        <f t="shared" si="17"/>
        <v>708.06104534883661</v>
      </c>
      <c r="DT56" s="62">
        <f ca="1">AVERAGE(OFFSET($DS$3,0,0,'Données projet'!$E$14+1,1))-AVERAGE(OFFSET($H$3,0,0,'Données projet'!$E$14+1,1))</f>
        <v>352.69020637266948</v>
      </c>
      <c r="DU56" s="62">
        <f t="shared" si="44"/>
        <v>186.48649111821521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156.11420010556668</v>
      </c>
      <c r="T57" s="62">
        <f t="shared" si="34"/>
        <v>318.01952986326501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310.95287409903602</v>
      </c>
      <c r="AO57" s="62">
        <f t="shared" si="36"/>
        <v>224.10083380795163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</v>
      </c>
      <c r="BD57" s="13">
        <f>IF('Données projet'!$A$88&gt;35,BD56+BC57-BL56,IF(A57&lt;'Données projet'!$A$88,$BA$205^A57,IF(A57='Données projet'!$A$88,'Données projet'!$B$88,BD56+BC57-BL56)))</f>
        <v>167.00000000000003</v>
      </c>
      <c r="BE57" s="14">
        <f>BD57*VLOOKUP('Données projet'!$B$11,Paramètres!$A$1:$I$89,3,0)*VLOOKUP('Données projet'!$B$11,Paramètres!$A$1:$I$89,5,0)</f>
        <v>145.89120000000005</v>
      </c>
      <c r="BF57" s="14">
        <f t="shared" si="37"/>
        <v>37.643342098399685</v>
      </c>
      <c r="BG57" s="22">
        <f t="shared" si="7"/>
        <v>319.65599415471291</v>
      </c>
      <c r="BH57" s="62">
        <f t="shared" si="8"/>
        <v>612.98932748804623</v>
      </c>
      <c r="BI57" s="62">
        <f ca="1">AVERAGE(OFFSET($BH$3,0,0,'Données projet'!$E$11+1,1))-AVERAGE(OFFSET($H$3,0,0,'Données projet'!$E$11+1,1))</f>
        <v>188.31046827337082</v>
      </c>
      <c r="BJ57" s="62">
        <f t="shared" si="38"/>
        <v>207.32535726327728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2">
        <f t="shared" si="11"/>
        <v>666.61207984061377</v>
      </c>
      <c r="CD57" s="62">
        <f ca="1">AVERAGE(OFFSET($CC$3,0,0,'Données projet'!$E$12+1,1))-AVERAGE(OFFSET($H$3,0,0,'Données projet'!$E$12+1,1))</f>
        <v>274.16122172185521</v>
      </c>
      <c r="CE57" s="62">
        <f t="shared" si="40"/>
        <v>161.0819079811821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-3.1036506698001178E-14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240.19940780300527</v>
      </c>
      <c r="CZ57" s="62">
        <f t="shared" si="42"/>
        <v>355.71054384071715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5.3404928413816712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5.3404928413816712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11</v>
      </c>
      <c r="DO57" s="13">
        <f>IF('Données projet'!$A$166&gt;35,DO56+DN57-DW56,IF(A57&lt;'Données projet'!$A$166,$DL$205^A57,IF(A57='Données projet'!$A$166,'Données projet'!$B$166,DO56+DN57-DW56)))</f>
        <v>233.00000000000003</v>
      </c>
      <c r="DP57" s="18">
        <f>DO57*VLOOKUP('Données projet'!$B$14,Paramètres!$A$1:$I$89,3,0)*VLOOKUP('Données projet'!$B$14,Paramètres!$A$1:$I$89,5,0)</f>
        <v>199.91400000000007</v>
      </c>
      <c r="DQ57" s="14">
        <f t="shared" si="43"/>
        <v>49.725267055272241</v>
      </c>
      <c r="DR57" s="22">
        <f t="shared" si="16"/>
        <v>434.78839012126599</v>
      </c>
      <c r="DS57" s="62">
        <f t="shared" si="17"/>
        <v>728.12172345459931</v>
      </c>
      <c r="DT57" s="62">
        <f ca="1">AVERAGE(OFFSET($DS$3,0,0,'Données projet'!$E$14+1,1))-AVERAGE(OFFSET($H$3,0,0,'Données projet'!$E$14+1,1))</f>
        <v>352.69020637266948</v>
      </c>
      <c r="DU57" s="62">
        <f t="shared" si="44"/>
        <v>186.48649111821521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156.11420010556668</v>
      </c>
      <c r="T58" s="62">
        <f t="shared" si="34"/>
        <v>318.01952986326501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310.95287409903602</v>
      </c>
      <c r="AO58" s="62">
        <f t="shared" si="36"/>
        <v>224.10083380795163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172</v>
      </c>
      <c r="BB58" s="13">
        <f>VLOOKUP(A58,'Données projet'!$A$87:$I$107,9,0)</f>
        <v>5</v>
      </c>
      <c r="BC58" s="13">
        <f t="array" ref="BC58">INDEX(BB:BB,MIN(IF(ISNUMBER(BB58:BB254),ROW(BB58:BB254),"")))</f>
        <v>5</v>
      </c>
      <c r="BD58" s="13">
        <f>IF('Données projet'!$A$88&gt;35,BD57+BC58-BL57,IF(A58&lt;'Données projet'!$A$88,$BA$205^A58,IF(A58='Données projet'!$A$88,'Données projet'!$B$88,BD57+BC58-BL57)))</f>
        <v>172.00000000000003</v>
      </c>
      <c r="BE58" s="14">
        <f>BD58*VLOOKUP('Données projet'!$B$11,Paramètres!$A$1:$I$89,3,0)*VLOOKUP('Données projet'!$B$11,Paramètres!$A$1:$I$89,5,0)</f>
        <v>150.25920000000005</v>
      </c>
      <c r="BF58" s="14">
        <f t="shared" si="37"/>
        <v>38.637483830798729</v>
      </c>
      <c r="BG58" s="22">
        <f t="shared" si="7"/>
        <v>328.99505767197456</v>
      </c>
      <c r="BH58" s="62">
        <f t="shared" si="8"/>
        <v>622.32839100530782</v>
      </c>
      <c r="BI58" s="62">
        <f ca="1">AVERAGE(OFFSET($BH$3,0,0,'Données projet'!$E$11+1,1))-AVERAGE(OFFSET($H$3,0,0,'Données projet'!$E$11+1,1))</f>
        <v>188.31046827337082</v>
      </c>
      <c r="BJ58" s="62">
        <f t="shared" si="38"/>
        <v>207.32535726327728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18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2">
        <f t="shared" si="11"/>
        <v>682.03369695342735</v>
      </c>
      <c r="CD58" s="62">
        <f ca="1">AVERAGE(OFFSET($CC$3,0,0,'Données projet'!$E$12+1,1))-AVERAGE(OFFSET($H$3,0,0,'Données projet'!$E$12+1,1))</f>
        <v>274.16122172185521</v>
      </c>
      <c r="CE58" s="62">
        <f t="shared" si="40"/>
        <v>161.0819079811821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-3.1036506698001178E-14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240.19940780300527</v>
      </c>
      <c r="CZ58" s="62">
        <f t="shared" si="42"/>
        <v>355.71054384071715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5.1944567837897768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5.1944567837897768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244</v>
      </c>
      <c r="DM58" s="13">
        <f>VLOOKUP(A58,'Données projet'!$A$165:$I$185,9,0)</f>
        <v>11</v>
      </c>
      <c r="DN58" s="13">
        <f t="array" ref="DN58">INDEX(DM:DM,MIN(IF(ISNUMBER(DM58:DM254),ROW(DM58:DM254),"")))</f>
        <v>11</v>
      </c>
      <c r="DO58" s="13">
        <f>IF('Données projet'!$A$166&gt;35,DO57+DN58-DW57,IF(A58&lt;'Données projet'!$A$166,$DL$205^A58,IF(A58='Données projet'!$A$166,'Données projet'!$B$166,DO57+DN58-DW57)))</f>
        <v>244.00000000000003</v>
      </c>
      <c r="DP58" s="18">
        <f>DO58*VLOOKUP('Données projet'!$B$14,Paramètres!$A$1:$I$89,3,0)*VLOOKUP('Données projet'!$B$14,Paramètres!$A$1:$I$89,5,0)</f>
        <v>209.35200000000003</v>
      </c>
      <c r="DQ58" s="14">
        <f t="shared" si="43"/>
        <v>51.79395593509436</v>
      </c>
      <c r="DR58" s="22">
        <f t="shared" si="16"/>
        <v>454.82920658695599</v>
      </c>
      <c r="DS58" s="62">
        <f t="shared" si="17"/>
        <v>748.1625399202893</v>
      </c>
      <c r="DT58" s="62">
        <f ca="1">AVERAGE(OFFSET($DS$3,0,0,'Données projet'!$E$14+1,1))-AVERAGE(OFFSET($H$3,0,0,'Données projet'!$E$14+1,1))</f>
        <v>352.69020637266948</v>
      </c>
      <c r="DU58" s="62">
        <f t="shared" si="44"/>
        <v>186.48649111821521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156.11420010556668</v>
      </c>
      <c r="T59" s="62">
        <f t="shared" si="34"/>
        <v>318.01952986326501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310.95287409903602</v>
      </c>
      <c r="AO59" s="62">
        <f t="shared" si="36"/>
        <v>224.10083380795163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4.5999999999999996</v>
      </c>
      <c r="BD59" s="13">
        <f>IF('Données projet'!$A$88&gt;35,BD58+BC59-BL58,IF(A59&lt;'Données projet'!$A$88,$BA$205^A59,IF(A59='Données projet'!$A$88,'Données projet'!$B$88,BD58+BC59-BL58)))</f>
        <v>158.60000000000002</v>
      </c>
      <c r="BE59" s="14">
        <f>BD59*VLOOKUP('Données projet'!$B$11,Paramètres!$A$1:$I$89,3,0)*VLOOKUP('Données projet'!$B$11,Paramètres!$A$1:$I$89,5,0)</f>
        <v>138.55296000000004</v>
      </c>
      <c r="BF59" s="14">
        <f t="shared" si="37"/>
        <v>35.965308766301796</v>
      </c>
      <c r="BG59" s="22">
        <f t="shared" si="7"/>
        <v>303.95265143464235</v>
      </c>
      <c r="BH59" s="62">
        <f t="shared" si="8"/>
        <v>597.28598476797561</v>
      </c>
      <c r="BI59" s="62">
        <f ca="1">AVERAGE(OFFSET($BH$3,0,0,'Données projet'!$E$11+1,1))-AVERAGE(OFFSET($H$3,0,0,'Données projet'!$E$11+1,1))</f>
        <v>188.31046827337082</v>
      </c>
      <c r="BJ59" s="62">
        <f t="shared" si="38"/>
        <v>207.32535726327728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projet'!$B$12,Paramètres!$A$1:$I$89,3,0)*VLOOKUP('Données projet'!$B$12,Paramètres!$A$1:$I$89,5,0)</f>
        <v>166.12127999999998</v>
      </c>
      <c r="CA59" s="14">
        <f t="shared" si="39"/>
        <v>42.220155874487318</v>
      </c>
      <c r="CB59" s="22">
        <f t="shared" si="10"/>
        <v>362.8613341480654</v>
      </c>
      <c r="CC59" s="62">
        <f t="shared" si="11"/>
        <v>656.19466748139871</v>
      </c>
      <c r="CD59" s="62">
        <f ca="1">AVERAGE(OFFSET($CC$3,0,0,'Données projet'!$E$12+1,1))-AVERAGE(OFFSET($H$3,0,0,'Données projet'!$E$12+1,1))</f>
        <v>274.16122172185521</v>
      </c>
      <c r="CE59" s="62">
        <f t="shared" si="40"/>
        <v>161.0819079811821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-3.1036506698001178E-14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240.19940780300527</v>
      </c>
      <c r="CZ59" s="62">
        <f t="shared" si="42"/>
        <v>355.71054384071715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5.0524140898724355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5.0524140898724355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10.8</v>
      </c>
      <c r="DO59" s="13">
        <f>IF('Données projet'!$A$166&gt;35,DO58+DN59-DW58,IF(A59&lt;'Données projet'!$A$166,$DL$205^A59,IF(A59='Données projet'!$A$166,'Données projet'!$B$166,DO58+DN59-DW58)))</f>
        <v>226.80000000000004</v>
      </c>
      <c r="DP59" s="18">
        <f>DO59*VLOOKUP('Données projet'!$B$14,Paramètres!$A$1:$I$89,3,0)*VLOOKUP('Données projet'!$B$14,Paramètres!$A$1:$I$89,5,0)</f>
        <v>194.59440000000006</v>
      </c>
      <c r="DQ59" s="14">
        <f t="shared" si="43"/>
        <v>48.554292648263456</v>
      </c>
      <c r="DR59" s="22">
        <f t="shared" si="16"/>
        <v>423.48397302905897</v>
      </c>
      <c r="DS59" s="62">
        <f t="shared" si="17"/>
        <v>716.81730636239229</v>
      </c>
      <c r="DT59" s="62">
        <f ca="1">AVERAGE(OFFSET($DS$3,0,0,'Données projet'!$E$14+1,1))-AVERAGE(OFFSET($H$3,0,0,'Données projet'!$E$14+1,1))</f>
        <v>352.69020637266948</v>
      </c>
      <c r="DU59" s="62">
        <f t="shared" si="44"/>
        <v>186.48649111821521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156.11420010556668</v>
      </c>
      <c r="T60" s="62">
        <f t="shared" si="34"/>
        <v>318.01952986326501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310.95287409903602</v>
      </c>
      <c r="AO60" s="62">
        <f t="shared" si="36"/>
        <v>224.10083380795163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4.5999999999999996</v>
      </c>
      <c r="BD60" s="13">
        <f>IF('Données projet'!$A$88&gt;35,BD59+BC60-BL59,IF(A60&lt;'Données projet'!$A$88,$BA$205^A60,IF(A60='Données projet'!$A$88,'Données projet'!$B$88,BD59+BC60-BL59)))</f>
        <v>163.20000000000002</v>
      </c>
      <c r="BE60" s="14">
        <f>BD60*VLOOKUP('Données projet'!$B$11,Paramètres!$A$1:$I$89,3,0)*VLOOKUP('Données projet'!$B$11,Paramètres!$A$1:$I$89,5,0)</f>
        <v>142.57152000000005</v>
      </c>
      <c r="BF60" s="14">
        <f t="shared" si="37"/>
        <v>36.885479122455578</v>
      </c>
      <c r="BG60" s="22">
        <f t="shared" si="7"/>
        <v>312.5542734716102</v>
      </c>
      <c r="BH60" s="62">
        <f t="shared" si="8"/>
        <v>605.88760680494352</v>
      </c>
      <c r="BI60" s="62">
        <f ca="1">AVERAGE(OFFSET($BH$3,0,0,'Données projet'!$E$11+1,1))-AVERAGE(OFFSET($H$3,0,0,'Données projet'!$E$11+1,1))</f>
        <v>188.31046827337082</v>
      </c>
      <c r="BJ60" s="62">
        <f t="shared" si="38"/>
        <v>207.32535726327728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projet'!$B$12,Paramètres!$A$1:$I$89,3,0)*VLOOKUP('Données projet'!$B$12,Paramètres!$A$1:$I$89,5,0)</f>
        <v>172.99775999999997</v>
      </c>
      <c r="CA60" s="14">
        <f t="shared" si="39"/>
        <v>43.760737531919609</v>
      </c>
      <c r="CB60" s="22">
        <f t="shared" si="10"/>
        <v>377.52104986809326</v>
      </c>
      <c r="CC60" s="62">
        <f t="shared" si="11"/>
        <v>670.85438320142657</v>
      </c>
      <c r="CD60" s="62">
        <f ca="1">AVERAGE(OFFSET($CC$3,0,0,'Données projet'!$E$12+1,1))-AVERAGE(OFFSET($H$3,0,0,'Données projet'!$E$12+1,1))</f>
        <v>274.16122172185521</v>
      </c>
      <c r="CE60" s="62">
        <f t="shared" si="40"/>
        <v>161.0819079811821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-3.1036506698001178E-14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240.19940780300527</v>
      </c>
      <c r="CZ60" s="62">
        <f t="shared" si="42"/>
        <v>355.71054384071715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4.9142555608899645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4.9142555608899645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10.8</v>
      </c>
      <c r="DO60" s="13">
        <f>IF('Données projet'!$A$166&gt;35,DO59+DN60-DW59,IF(A60&lt;'Données projet'!$A$166,$DL$205^A60,IF(A60='Données projet'!$A$166,'Données projet'!$B$166,DO59+DN60-DW59)))</f>
        <v>237.60000000000005</v>
      </c>
      <c r="DP60" s="18">
        <f>DO60*VLOOKUP('Données projet'!$B$14,Paramètres!$A$1:$I$89,3,0)*VLOOKUP('Données projet'!$B$14,Paramètres!$A$1:$I$89,5,0)</f>
        <v>203.86080000000007</v>
      </c>
      <c r="DQ60" s="14">
        <f t="shared" si="43"/>
        <v>50.591708220421786</v>
      </c>
      <c r="DR60" s="22">
        <f t="shared" si="16"/>
        <v>443.17145181723475</v>
      </c>
      <c r="DS60" s="62">
        <f t="shared" si="17"/>
        <v>736.50478515056807</v>
      </c>
      <c r="DT60" s="62">
        <f ca="1">AVERAGE(OFFSET($DS$3,0,0,'Données projet'!$E$14+1,1))-AVERAGE(OFFSET($H$3,0,0,'Données projet'!$E$14+1,1))</f>
        <v>352.69020637266948</v>
      </c>
      <c r="DU60" s="62">
        <f t="shared" si="44"/>
        <v>186.48649111821521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156.11420010556668</v>
      </c>
      <c r="T61" s="62">
        <f t="shared" si="34"/>
        <v>318.01952986326501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310.95287409903602</v>
      </c>
      <c r="AO61" s="62">
        <f t="shared" si="36"/>
        <v>224.10083380795163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4.5999999999999996</v>
      </c>
      <c r="BD61" s="13">
        <f>IF('Données projet'!$A$88&gt;35,BD60+BC61-BL60,IF(A61&lt;'Données projet'!$A$88,$BA$205^A61,IF(A61='Données projet'!$A$88,'Données projet'!$B$88,BD60+BC61-BL60)))</f>
        <v>167.8</v>
      </c>
      <c r="BE61" s="14">
        <f>BD61*VLOOKUP('Données projet'!$B$11,Paramètres!$A$1:$I$89,3,0)*VLOOKUP('Données projet'!$B$11,Paramètres!$A$1:$I$89,5,0)</f>
        <v>146.59008000000003</v>
      </c>
      <c r="BF61" s="14">
        <f t="shared" si="37"/>
        <v>37.802635033193511</v>
      </c>
      <c r="BG61" s="22">
        <f t="shared" si="7"/>
        <v>321.15064534947874</v>
      </c>
      <c r="BH61" s="62">
        <f t="shared" si="8"/>
        <v>614.48397868281199</v>
      </c>
      <c r="BI61" s="62">
        <f ca="1">AVERAGE(OFFSET($BH$3,0,0,'Données projet'!$E$11+1,1))-AVERAGE(OFFSET($H$3,0,0,'Données projet'!$E$11+1,1))</f>
        <v>188.31046827337082</v>
      </c>
      <c r="BJ61" s="62">
        <f t="shared" si="38"/>
        <v>207.32535726327728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projet'!$B$12,Paramètres!$A$1:$I$89,3,0)*VLOOKUP('Données projet'!$B$12,Paramètres!$A$1:$I$89,5,0)</f>
        <v>179.87423999999999</v>
      </c>
      <c r="CA61" s="14">
        <f t="shared" si="39"/>
        <v>45.294205745553846</v>
      </c>
      <c r="CB61" s="22">
        <f t="shared" si="10"/>
        <v>392.16837634017293</v>
      </c>
      <c r="CC61" s="62">
        <f t="shared" si="11"/>
        <v>685.50170967350618</v>
      </c>
      <c r="CD61" s="62">
        <f ca="1">AVERAGE(OFFSET($CC$3,0,0,'Données projet'!$E$12+1,1))-AVERAGE(OFFSET($H$3,0,0,'Données projet'!$E$12+1,1))</f>
        <v>274.16122172185521</v>
      </c>
      <c r="CE61" s="62">
        <f t="shared" si="40"/>
        <v>161.0819079811821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-3.1036506698001178E-14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240.19940780300527</v>
      </c>
      <c r="CZ61" s="62">
        <f t="shared" si="42"/>
        <v>355.71054384071715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4.77987498414796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4.77987498414796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10.8</v>
      </c>
      <c r="DO61" s="13">
        <f>IF('Données projet'!$A$166&gt;35,DO60+DN61-DW60,IF(A61&lt;'Données projet'!$A$166,$DL$205^A61,IF(A61='Données projet'!$A$166,'Données projet'!$B$166,DO60+DN61-DW60)))</f>
        <v>248.40000000000006</v>
      </c>
      <c r="DP61" s="18">
        <f>DO61*VLOOKUP('Données projet'!$B$14,Paramètres!$A$1:$I$89,3,0)*VLOOKUP('Données projet'!$B$14,Paramètres!$A$1:$I$89,5,0)</f>
        <v>213.12720000000004</v>
      </c>
      <c r="DQ61" s="14">
        <f t="shared" si="43"/>
        <v>52.618368568459893</v>
      </c>
      <c r="DR61" s="22">
        <f t="shared" si="16"/>
        <v>462.8401985900677</v>
      </c>
      <c r="DS61" s="62">
        <f t="shared" si="17"/>
        <v>756.17353192340101</v>
      </c>
      <c r="DT61" s="62">
        <f ca="1">AVERAGE(OFFSET($DS$3,0,0,'Données projet'!$E$14+1,1))-AVERAGE(OFFSET($H$3,0,0,'Données projet'!$E$14+1,1))</f>
        <v>352.69020637266948</v>
      </c>
      <c r="DU61" s="62">
        <f t="shared" si="44"/>
        <v>186.48649111821521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156.11420010556668</v>
      </c>
      <c r="T62" s="62">
        <f t="shared" si="34"/>
        <v>318.01952986326501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310.95287409903602</v>
      </c>
      <c r="AO62" s="62">
        <f t="shared" si="36"/>
        <v>224.10083380795163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4.5999999999999996</v>
      </c>
      <c r="BD62" s="13">
        <f>IF('Données projet'!$A$88&gt;35,BD61+BC62-BL61,IF(A62&lt;'Données projet'!$A$88,$BA$205^A62,IF(A62='Données projet'!$A$88,'Données projet'!$B$88,BD61+BC62-BL61)))</f>
        <v>172.4</v>
      </c>
      <c r="BE62" s="14">
        <f>BD62*VLOOKUP('Données projet'!$B$11,Paramètres!$A$1:$I$89,3,0)*VLOOKUP('Données projet'!$B$11,Paramètres!$A$1:$I$89,5,0)</f>
        <v>150.60864000000004</v>
      </c>
      <c r="BF62" s="14">
        <f t="shared" si="37"/>
        <v>38.716868630535288</v>
      </c>
      <c r="BG62" s="22">
        <f t="shared" si="7"/>
        <v>329.74192753151567</v>
      </c>
      <c r="BH62" s="62">
        <f t="shared" si="8"/>
        <v>623.07526086484904</v>
      </c>
      <c r="BI62" s="62">
        <f ca="1">AVERAGE(OFFSET($BH$3,0,0,'Données projet'!$E$11+1,1))-AVERAGE(OFFSET($H$3,0,0,'Données projet'!$E$11+1,1))</f>
        <v>188.31046827337082</v>
      </c>
      <c r="BJ62" s="62">
        <f t="shared" si="38"/>
        <v>207.32535726327728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projet'!$B$12,Paramètres!$A$1:$I$89,3,0)*VLOOKUP('Données projet'!$B$12,Paramètres!$A$1:$I$89,5,0)</f>
        <v>186.75071999999997</v>
      </c>
      <c r="CA62" s="14">
        <f t="shared" si="39"/>
        <v>46.820863587839391</v>
      </c>
      <c r="CB62" s="22">
        <f t="shared" si="10"/>
        <v>406.80384141548689</v>
      </c>
      <c r="CC62" s="62">
        <f t="shared" si="11"/>
        <v>700.13717474882014</v>
      </c>
      <c r="CD62" s="62">
        <f ca="1">AVERAGE(OFFSET($CC$3,0,0,'Données projet'!$E$12+1,1))-AVERAGE(OFFSET($H$3,0,0,'Données projet'!$E$12+1,1))</f>
        <v>274.16122172185521</v>
      </c>
      <c r="CE62" s="62">
        <f t="shared" si="40"/>
        <v>161.0819079811821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-3.1036506698001178E-14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240.19940780300527</v>
      </c>
      <c r="CZ62" s="62">
        <f t="shared" si="42"/>
        <v>355.71054384071715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4.6491690513437334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4.6491690513437334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10.8</v>
      </c>
      <c r="DO62" s="13">
        <f>IF('Données projet'!$A$166&gt;35,DO61+DN62-DW61,IF(A62&lt;'Données projet'!$A$166,$DL$205^A62,IF(A62='Données projet'!$A$166,'Données projet'!$B$166,DO61+DN62-DW61)))</f>
        <v>259.20000000000005</v>
      </c>
      <c r="DP62" s="18">
        <f>DO62*VLOOKUP('Données projet'!$B$14,Paramètres!$A$1:$I$89,3,0)*VLOOKUP('Données projet'!$B$14,Paramètres!$A$1:$I$89,5,0)</f>
        <v>222.39360000000005</v>
      </c>
      <c r="DQ62" s="14">
        <f t="shared" si="43"/>
        <v>54.634794757949287</v>
      </c>
      <c r="DR62" s="22">
        <f t="shared" si="16"/>
        <v>482.49112087009513</v>
      </c>
      <c r="DS62" s="62">
        <f t="shared" si="17"/>
        <v>775.82445420342844</v>
      </c>
      <c r="DT62" s="62">
        <f ca="1">AVERAGE(OFFSET($DS$3,0,0,'Données projet'!$E$14+1,1))-AVERAGE(OFFSET($H$3,0,0,'Données projet'!$E$14+1,1))</f>
        <v>352.69020637266948</v>
      </c>
      <c r="DU62" s="62">
        <f t="shared" si="44"/>
        <v>186.48649111821521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156.11420010556668</v>
      </c>
      <c r="T63" s="62">
        <f t="shared" si="34"/>
        <v>318.01952986326501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310.95287409903602</v>
      </c>
      <c r="AO63" s="62">
        <f t="shared" si="36"/>
        <v>224.10083380795163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177</v>
      </c>
      <c r="BB63" s="13">
        <f>VLOOKUP(A63,'Données projet'!$A$87:$I$107,9,0)</f>
        <v>4.5999999999999996</v>
      </c>
      <c r="BC63" s="13">
        <f t="array" ref="BC63">INDEX(BB:BB,MIN(IF(ISNUMBER(BB63:BB259),ROW(BB63:BB259),"")))</f>
        <v>4.5999999999999996</v>
      </c>
      <c r="BD63" s="13">
        <f>IF('Données projet'!$A$88&gt;35,BD62+BC63-BL62,IF(A63&lt;'Données projet'!$A$88,$BA$205^A63,IF(A63='Données projet'!$A$88,'Données projet'!$B$88,BD62+BC63-BL62)))</f>
        <v>177</v>
      </c>
      <c r="BE63" s="14">
        <f>BD63*VLOOKUP('Données projet'!$B$11,Paramètres!$A$1:$I$89,3,0)*VLOOKUP('Données projet'!$B$11,Paramètres!$A$1:$I$89,5,0)</f>
        <v>154.62720000000002</v>
      </c>
      <c r="BF63" s="14">
        <f t="shared" si="37"/>
        <v>39.62826685000794</v>
      </c>
      <c r="BG63" s="22">
        <f t="shared" si="7"/>
        <v>338.3282714304305</v>
      </c>
      <c r="BH63" s="62">
        <f t="shared" si="8"/>
        <v>631.66160476376376</v>
      </c>
      <c r="BI63" s="62">
        <f ca="1">AVERAGE(OFFSET($BH$3,0,0,'Données projet'!$E$11+1,1))-AVERAGE(OFFSET($H$3,0,0,'Données projet'!$E$11+1,1))</f>
        <v>188.31046827337082</v>
      </c>
      <c r="BJ63" s="62">
        <f t="shared" si="38"/>
        <v>207.32535726327728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16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projet'!$B$12,Paramètres!$A$1:$I$89,3,0)*VLOOKUP('Données projet'!$B$12,Paramètres!$A$1:$I$89,5,0)</f>
        <v>193.62719999999996</v>
      </c>
      <c r="CA63" s="14">
        <f t="shared" si="39"/>
        <v>48.340990547231193</v>
      </c>
      <c r="CB63" s="22">
        <f t="shared" si="10"/>
        <v>421.42793186976087</v>
      </c>
      <c r="CC63" s="62">
        <f t="shared" si="11"/>
        <v>714.76126520309413</v>
      </c>
      <c r="CD63" s="62">
        <f ca="1">AVERAGE(OFFSET($CC$3,0,0,'Données projet'!$E$12+1,1))-AVERAGE(OFFSET($H$3,0,0,'Données projet'!$E$12+1,1))</f>
        <v>274.16122172185521</v>
      </c>
      <c r="CE63" s="62">
        <f t="shared" si="40"/>
        <v>161.0819079811821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-3.1036506698001178E-14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240.19940780300527</v>
      </c>
      <c r="CZ63" s="62">
        <f t="shared" si="42"/>
        <v>355.71054384071715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4.5220372791455645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4.5220372791455645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270</v>
      </c>
      <c r="DM63" s="13">
        <f>VLOOKUP(A63,'Données projet'!$A$165:$I$185,9,0)</f>
        <v>10.8</v>
      </c>
      <c r="DN63" s="13">
        <f t="array" ref="DN63">INDEX(DM:DM,MIN(IF(ISNUMBER(DM63:DM259),ROW(DM63:DM259),"")))</f>
        <v>10.8</v>
      </c>
      <c r="DO63" s="13">
        <f>IF('Données projet'!$A$166&gt;35,DO62+DN63-DW62,IF(A63&lt;'Données projet'!$A$166,$DL$205^A63,IF(A63='Données projet'!$A$166,'Données projet'!$B$166,DO62+DN63-DW62)))</f>
        <v>270.00000000000006</v>
      </c>
      <c r="DP63" s="18">
        <f>DO63*VLOOKUP('Données projet'!$B$14,Paramètres!$A$1:$I$89,3,0)*VLOOKUP('Données projet'!$B$14,Paramètres!$A$1:$I$89,5,0)</f>
        <v>231.66000000000011</v>
      </c>
      <c r="DQ63" s="14">
        <f t="shared" si="43"/>
        <v>56.641461975682823</v>
      </c>
      <c r="DR63" s="22">
        <f t="shared" si="16"/>
        <v>502.1250462743144</v>
      </c>
      <c r="DS63" s="62">
        <f t="shared" si="17"/>
        <v>795.45837960764766</v>
      </c>
      <c r="DT63" s="62">
        <f ca="1">AVERAGE(OFFSET($DS$3,0,0,'Données projet'!$E$14+1,1))-AVERAGE(OFFSET($H$3,0,0,'Données projet'!$E$14+1,1))</f>
        <v>352.69020637266948</v>
      </c>
      <c r="DU63" s="62">
        <f t="shared" si="44"/>
        <v>186.48649111821521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156.11420010556668</v>
      </c>
      <c r="T64" s="62">
        <f t="shared" si="34"/>
        <v>318.01952986326501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310.95287409903602</v>
      </c>
      <c r="AO64" s="62">
        <f t="shared" si="36"/>
        <v>224.10083380795163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</v>
      </c>
      <c r="BD64" s="13">
        <f>IF('Données projet'!$A$88&gt;35,BD63+BC64-BL63,IF(A64&lt;'Données projet'!$A$88,$BA$205^A64,IF(A64='Données projet'!$A$88,'Données projet'!$B$88,BD63+BC64-BL63)))</f>
        <v>165</v>
      </c>
      <c r="BE64" s="14">
        <f>BD64*VLOOKUP('Données projet'!$B$11,Paramètres!$A$1:$I$89,3,0)*VLOOKUP('Données projet'!$B$11,Paramètres!$A$1:$I$89,5,0)</f>
        <v>144.14400000000001</v>
      </c>
      <c r="BF64" s="14">
        <f t="shared" si="37"/>
        <v>37.244720006976252</v>
      </c>
      <c r="BG64" s="22">
        <f t="shared" si="7"/>
        <v>315.91868734548365</v>
      </c>
      <c r="BH64" s="62">
        <f t="shared" si="8"/>
        <v>609.25202067881696</v>
      </c>
      <c r="BI64" s="62">
        <f ca="1">AVERAGE(OFFSET($BH$3,0,0,'Données projet'!$E$11+1,1))-AVERAGE(OFFSET($H$3,0,0,'Données projet'!$E$11+1,1))</f>
        <v>188.31046827337082</v>
      </c>
      <c r="BJ64" s="62">
        <f t="shared" si="38"/>
        <v>207.32535726327728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2">
        <f t="shared" si="11"/>
        <v>688.19859268339724</v>
      </c>
      <c r="CD64" s="62">
        <f ca="1">AVERAGE(OFFSET($CC$3,0,0,'Données projet'!$E$12+1,1))-AVERAGE(OFFSET($H$3,0,0,'Données projet'!$E$12+1,1))</f>
        <v>274.16122172185521</v>
      </c>
      <c r="CE64" s="62">
        <f t="shared" si="40"/>
        <v>161.0819079811821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-3.1036506698001178E-14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240.19940780300527</v>
      </c>
      <c r="CZ64" s="62">
        <f t="shared" si="42"/>
        <v>355.71054384071715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4.3983819319437236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4.3983819319437236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10.4</v>
      </c>
      <c r="DO64" s="13">
        <f>IF('Données projet'!$A$166&gt;35,DO63+DN64-DW63,IF(A64&lt;'Données projet'!$A$166,$DL$205^A64,IF(A64='Données projet'!$A$166,'Données projet'!$B$166,DO63+DN64-DW63)))</f>
        <v>252.40000000000003</v>
      </c>
      <c r="DP64" s="18">
        <f>DO64*VLOOKUP('Données projet'!$B$14,Paramètres!$A$1:$I$89,3,0)*VLOOKUP('Données projet'!$B$14,Paramètres!$A$1:$I$89,5,0)</f>
        <v>216.55920000000003</v>
      </c>
      <c r="DQ64" s="14">
        <f t="shared" si="43"/>
        <v>53.366360125240483</v>
      </c>
      <c r="DR64" s="22">
        <f t="shared" si="16"/>
        <v>470.12035055146049</v>
      </c>
      <c r="DS64" s="62">
        <f t="shared" si="17"/>
        <v>763.4536838847938</v>
      </c>
      <c r="DT64" s="62">
        <f ca="1">AVERAGE(OFFSET($DS$3,0,0,'Données projet'!$E$14+1,1))-AVERAGE(OFFSET($H$3,0,0,'Données projet'!$E$14+1,1))</f>
        <v>352.69020637266948</v>
      </c>
      <c r="DU64" s="62">
        <f t="shared" si="44"/>
        <v>186.48649111821521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156.11420010556668</v>
      </c>
      <c r="T65" s="62">
        <f t="shared" si="34"/>
        <v>318.01952986326501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310.95287409903602</v>
      </c>
      <c r="AO65" s="62">
        <f t="shared" si="36"/>
        <v>224.10083380795163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</v>
      </c>
      <c r="BD65" s="13">
        <f>IF('Données projet'!$A$88&gt;35,BD64+BC65-BL64,IF(A65&lt;'Données projet'!$A$88,$BA$205^A65,IF(A65='Données projet'!$A$88,'Données projet'!$B$88,BD64+BC65-BL64)))</f>
        <v>169</v>
      </c>
      <c r="BE65" s="14">
        <f>BD65*VLOOKUP('Données projet'!$B$11,Paramètres!$A$1:$I$89,3,0)*VLOOKUP('Données projet'!$B$11,Paramètres!$A$1:$I$89,5,0)</f>
        <v>147.63840000000002</v>
      </c>
      <c r="BF65" s="14">
        <f t="shared" si="37"/>
        <v>38.04140887895133</v>
      </c>
      <c r="BG65" s="22">
        <f t="shared" si="7"/>
        <v>323.39233379750692</v>
      </c>
      <c r="BH65" s="62">
        <f t="shared" si="8"/>
        <v>616.72566713084029</v>
      </c>
      <c r="BI65" s="62">
        <f ca="1">AVERAGE(OFFSET($BH$3,0,0,'Données projet'!$E$11+1,1))-AVERAGE(OFFSET($H$3,0,0,'Données projet'!$E$11+1,1))</f>
        <v>188.31046827337082</v>
      </c>
      <c r="BJ65" s="62">
        <f t="shared" si="38"/>
        <v>207.32535726327728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2">
        <f t="shared" si="11"/>
        <v>702.06203699024263</v>
      </c>
      <c r="CD65" s="62">
        <f ca="1">AVERAGE(OFFSET($CC$3,0,0,'Données projet'!$E$12+1,1))-AVERAGE(OFFSET($H$3,0,0,'Données projet'!$E$12+1,1))</f>
        <v>274.16122172185521</v>
      </c>
      <c r="CE65" s="62">
        <f t="shared" si="40"/>
        <v>161.0819079811821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-3.1036506698001178E-14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240.19940780300527</v>
      </c>
      <c r="CZ65" s="62">
        <f t="shared" si="42"/>
        <v>355.71054384071715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4.2781079467138694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4.2781079467138694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10.4</v>
      </c>
      <c r="DO65" s="13">
        <f>IF('Données projet'!$A$166&gt;35,DO64+DN65-DW64,IF(A65&lt;'Données projet'!$A$166,$DL$205^A65,IF(A65='Données projet'!$A$166,'Données projet'!$B$166,DO64+DN65-DW64)))</f>
        <v>262.8</v>
      </c>
      <c r="DP65" s="18">
        <f>DO65*VLOOKUP('Données projet'!$B$14,Paramètres!$A$1:$I$89,3,0)*VLOOKUP('Données projet'!$B$14,Paramètres!$A$1:$I$89,5,0)</f>
        <v>225.48240000000004</v>
      </c>
      <c r="DQ65" s="14">
        <f t="shared" si="43"/>
        <v>55.304745901414371</v>
      </c>
      <c r="DR65" s="22">
        <f t="shared" si="16"/>
        <v>489.03761244496349</v>
      </c>
      <c r="DS65" s="62">
        <f t="shared" si="17"/>
        <v>782.3709457782968</v>
      </c>
      <c r="DT65" s="62">
        <f ca="1">AVERAGE(OFFSET($DS$3,0,0,'Données projet'!$E$14+1,1))-AVERAGE(OFFSET($H$3,0,0,'Données projet'!$E$14+1,1))</f>
        <v>352.69020637266948</v>
      </c>
      <c r="DU65" s="62">
        <f t="shared" si="44"/>
        <v>186.48649111821521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156.11420010556668</v>
      </c>
      <c r="T66" s="62">
        <f t="shared" si="34"/>
        <v>318.01952986326501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310.95287409903602</v>
      </c>
      <c r="AO66" s="62">
        <f t="shared" si="36"/>
        <v>224.10083380795163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</v>
      </c>
      <c r="BD66" s="13">
        <f>IF('Données projet'!$A$88&gt;35,BD65+BC66-BL65,IF(A66&lt;'Données projet'!$A$88,$BA$205^A66,IF(A66='Données projet'!$A$88,'Données projet'!$B$88,BD65+BC66-BL65)))</f>
        <v>173</v>
      </c>
      <c r="BE66" s="14">
        <f>BD66*VLOOKUP('Données projet'!$B$11,Paramètres!$A$1:$I$89,3,0)*VLOOKUP('Données projet'!$B$11,Paramètres!$A$1:$I$89,5,0)</f>
        <v>151.13280000000003</v>
      </c>
      <c r="BF66" s="14">
        <f t="shared" si="37"/>
        <v>38.835905653934425</v>
      </c>
      <c r="BG66" s="22">
        <f t="shared" si="7"/>
        <v>330.86216234726913</v>
      </c>
      <c r="BH66" s="62">
        <f t="shared" si="8"/>
        <v>624.19549568060245</v>
      </c>
      <c r="BI66" s="62">
        <f ca="1">AVERAGE(OFFSET($BH$3,0,0,'Données projet'!$E$11+1,1))-AVERAGE(OFFSET($H$3,0,0,'Données projet'!$E$11+1,1))</f>
        <v>188.31046827337082</v>
      </c>
      <c r="BJ66" s="62">
        <f t="shared" si="38"/>
        <v>207.32535726327728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2">
        <f t="shared" si="11"/>
        <v>715.91532773426115</v>
      </c>
      <c r="CD66" s="62">
        <f ca="1">AVERAGE(OFFSET($CC$3,0,0,'Données projet'!$E$12+1,1))-AVERAGE(OFFSET($H$3,0,0,'Données projet'!$E$12+1,1))</f>
        <v>274.16122172185521</v>
      </c>
      <c r="CE66" s="62">
        <f t="shared" si="40"/>
        <v>161.0819079811821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-3.1036506698001178E-14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240.19940780300527</v>
      </c>
      <c r="CZ66" s="62">
        <f t="shared" si="42"/>
        <v>355.71054384071715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4.1611228599350598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4.1611228599350598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10.4</v>
      </c>
      <c r="DO66" s="13">
        <f>IF('Données projet'!$A$166&gt;35,DO65+DN66-DW65,IF(A66&lt;'Données projet'!$A$166,$DL$205^A66,IF(A66='Données projet'!$A$166,'Données projet'!$B$166,DO65+DN66-DW65)))</f>
        <v>273.2</v>
      </c>
      <c r="DP66" s="18">
        <f>DO66*VLOOKUP('Données projet'!$B$14,Paramètres!$A$1:$I$89,3,0)*VLOOKUP('Données projet'!$B$14,Paramètres!$A$1:$I$89,5,0)</f>
        <v>234.40560000000005</v>
      </c>
      <c r="DQ66" s="14">
        <f t="shared" si="43"/>
        <v>57.234220788626125</v>
      </c>
      <c r="DR66" s="22">
        <f t="shared" si="16"/>
        <v>507.93935454019061</v>
      </c>
      <c r="DS66" s="62">
        <f t="shared" si="17"/>
        <v>801.27268787352386</v>
      </c>
      <c r="DT66" s="62">
        <f ca="1">AVERAGE(OFFSET($DS$3,0,0,'Données projet'!$E$14+1,1))-AVERAGE(OFFSET($H$3,0,0,'Données projet'!$E$14+1,1))</f>
        <v>352.69020637266948</v>
      </c>
      <c r="DU66" s="62">
        <f t="shared" si="44"/>
        <v>186.48649111821521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156.11420010556668</v>
      </c>
      <c r="T67" s="62">
        <f t="shared" si="34"/>
        <v>318.01952986326501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310.95287409903602</v>
      </c>
      <c r="AO67" s="62">
        <f t="shared" si="36"/>
        <v>224.10083380795163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</v>
      </c>
      <c r="BD67" s="13">
        <f>IF('Données projet'!$A$88&gt;35,BD66+BC67-BL66,IF(A67&lt;'Données projet'!$A$88,$BA$205^A67,IF(A67='Données projet'!$A$88,'Données projet'!$B$88,BD66+BC67-BL66)))</f>
        <v>177</v>
      </c>
      <c r="BE67" s="14">
        <f>BD67*VLOOKUP('Données projet'!$B$11,Paramètres!$A$1:$I$89,3,0)*VLOOKUP('Données projet'!$B$11,Paramètres!$A$1:$I$89,5,0)</f>
        <v>154.62720000000002</v>
      </c>
      <c r="BF67" s="14">
        <f t="shared" si="37"/>
        <v>39.62826685000794</v>
      </c>
      <c r="BG67" s="22">
        <f t="shared" si="7"/>
        <v>338.3282714304305</v>
      </c>
      <c r="BH67" s="62">
        <f t="shared" si="8"/>
        <v>631.66160476376376</v>
      </c>
      <c r="BI67" s="62">
        <f ca="1">AVERAGE(OFFSET($BH$3,0,0,'Données projet'!$E$11+1,1))-AVERAGE(OFFSET($H$3,0,0,'Données projet'!$E$11+1,1))</f>
        <v>188.31046827337082</v>
      </c>
      <c r="BJ67" s="62">
        <f t="shared" si="38"/>
        <v>207.32535726327728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2">
        <f t="shared" si="11"/>
        <v>729.75884463141938</v>
      </c>
      <c r="CD67" s="62">
        <f ca="1">AVERAGE(OFFSET($CC$3,0,0,'Données projet'!$E$12+1,1))-AVERAGE(OFFSET($H$3,0,0,'Données projet'!$E$12+1,1))</f>
        <v>274.16122172185521</v>
      </c>
      <c r="CE67" s="62">
        <f t="shared" si="40"/>
        <v>161.0819079811821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-3.1036506698001178E-14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240.19940780300527</v>
      </c>
      <c r="CZ67" s="62">
        <f t="shared" si="42"/>
        <v>355.71054384071715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4.0473367365061952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4.0473367365061952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10.4</v>
      </c>
      <c r="DO67" s="13">
        <f>IF('Données projet'!$A$166&gt;35,DO66+DN67-DW66,IF(A67&lt;'Données projet'!$A$166,$DL$205^A67,IF(A67='Données projet'!$A$166,'Données projet'!$B$166,DO66+DN67-DW66)))</f>
        <v>283.59999999999997</v>
      </c>
      <c r="DP67" s="18">
        <f>DO67*VLOOKUP('Données projet'!$B$14,Paramètres!$A$1:$I$89,3,0)*VLOOKUP('Données projet'!$B$14,Paramètres!$A$1:$I$89,5,0)</f>
        <v>243.3288</v>
      </c>
      <c r="DQ67" s="14">
        <f t="shared" si="43"/>
        <v>59.155162833418565</v>
      </c>
      <c r="DR67" s="22">
        <f t="shared" si="16"/>
        <v>526.82623526820396</v>
      </c>
      <c r="DS67" s="62">
        <f t="shared" si="17"/>
        <v>820.15956860153733</v>
      </c>
      <c r="DT67" s="62">
        <f ca="1">AVERAGE(OFFSET($DS$3,0,0,'Données projet'!$E$14+1,1))-AVERAGE(OFFSET($H$3,0,0,'Données projet'!$E$14+1,1))</f>
        <v>352.69020637266948</v>
      </c>
      <c r="DU67" s="62">
        <f t="shared" si="44"/>
        <v>186.48649111821521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156.11420010556668</v>
      </c>
      <c r="T68" s="62">
        <f t="shared" si="34"/>
        <v>318.01952986326501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310.95287409903602</v>
      </c>
      <c r="AO68" s="62">
        <f t="shared" si="36"/>
        <v>224.10083380795163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181</v>
      </c>
      <c r="BB68" s="13">
        <f>VLOOKUP(A68,'Données projet'!$A$87:$I$107,9,0)</f>
        <v>4</v>
      </c>
      <c r="BC68" s="13">
        <f t="array" ref="BC68">INDEX(BB:BB,MIN(IF(ISNUMBER(BB68:BB264),ROW(BB68:BB264),"")))</f>
        <v>4</v>
      </c>
      <c r="BD68" s="13">
        <f>IF('Données projet'!$A$88&gt;35,BD67+BC68-BL67,IF(A68&lt;'Données projet'!$A$88,$BA$205^A68,IF(A68='Données projet'!$A$88,'Données projet'!$B$88,BD67+BC68-BL67)))</f>
        <v>181</v>
      </c>
      <c r="BE68" s="14">
        <f>BD68*VLOOKUP('Données projet'!$B$11,Paramètres!$A$1:$I$89,3,0)*VLOOKUP('Données projet'!$B$11,Paramètres!$A$1:$I$89,5,0)</f>
        <v>158.12160000000003</v>
      </c>
      <c r="BF68" s="14">
        <f t="shared" si="37"/>
        <v>40.418546284954211</v>
      </c>
      <c r="BG68" s="22">
        <f t="shared" ref="BG68:BG131" si="61">(BE68+BF68)*0.475*44/12</f>
        <v>345.79075477962857</v>
      </c>
      <c r="BH68" s="62">
        <f t="shared" ref="BH68:BH131" si="62">BG68+(AY68+AZ68)*44/12</f>
        <v>639.12408811296189</v>
      </c>
      <c r="BI68" s="62">
        <f ca="1">AVERAGE(OFFSET($BH$3,0,0,'Données projet'!$E$11+1,1))-AVERAGE(OFFSET($H$3,0,0,'Données projet'!$E$11+1,1))</f>
        <v>188.31046827337082</v>
      </c>
      <c r="BJ68" s="62">
        <f t="shared" si="38"/>
        <v>207.32535726327728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2">
        <f t="shared" ref="CC68:CC131" si="65">CB68+(BT68+BU68)*44/12</f>
        <v>743.59294134580057</v>
      </c>
      <c r="CD68" s="62">
        <f ca="1">AVERAGE(OFFSET($CC$3,0,0,'Données projet'!$E$12+1,1))-AVERAGE(OFFSET($H$3,0,0,'Données projet'!$E$12+1,1))</f>
        <v>274.16122172185521</v>
      </c>
      <c r="CE68" s="62">
        <f t="shared" si="40"/>
        <v>161.0819079811821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-3.1036506698001178E-14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240.19940780300527</v>
      </c>
      <c r="CZ68" s="62">
        <f t="shared" si="42"/>
        <v>355.71054384071715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3.9366621006062448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3.9366621006062448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294</v>
      </c>
      <c r="DM68" s="13">
        <f>VLOOKUP(A68,'Données projet'!$A$165:$I$185,9,0)</f>
        <v>10.4</v>
      </c>
      <c r="DN68" s="13">
        <f t="array" ref="DN68">INDEX(DM:DM,MIN(IF(ISNUMBER(DM68:DM264),ROW(DM68:DM264),"")))</f>
        <v>10.4</v>
      </c>
      <c r="DO68" s="13">
        <f>IF('Données projet'!$A$166&gt;35,DO67+DN68-DW67,IF(A68&lt;'Données projet'!$A$166,$DL$205^A68,IF(A68='Données projet'!$A$166,'Données projet'!$B$166,DO67+DN68-DW67)))</f>
        <v>293.99999999999994</v>
      </c>
      <c r="DP68" s="18">
        <f>DO68*VLOOKUP('Données projet'!$B$14,Paramètres!$A$1:$I$89,3,0)*VLOOKUP('Données projet'!$B$14,Paramètres!$A$1:$I$89,5,0)</f>
        <v>252.25199999999998</v>
      </c>
      <c r="DQ68" s="14">
        <f t="shared" si="43"/>
        <v>61.067920784150822</v>
      </c>
      <c r="DR68" s="22">
        <f t="shared" ref="DR68:DR131" si="70">(DP68+DQ68)*0.475*44/12</f>
        <v>545.69886203239594</v>
      </c>
      <c r="DS68" s="62">
        <f t="shared" ref="DS68:DS131" si="71">DR68+(DJ68+DK68)*44/12</f>
        <v>839.03219536572919</v>
      </c>
      <c r="DT68" s="62">
        <f ca="1">AVERAGE(OFFSET($DS$3,0,0,'Données projet'!$E$14+1,1))-AVERAGE(OFFSET($H$3,0,0,'Données projet'!$E$14+1,1))</f>
        <v>352.69020637266948</v>
      </c>
      <c r="DU68" s="62">
        <f t="shared" si="44"/>
        <v>186.48649111821521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156.11420010556668</v>
      </c>
      <c r="T69" s="62">
        <f t="shared" ref="T69:T132" si="88">$T$3</f>
        <v>318.01952986326501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310.95287409903602</v>
      </c>
      <c r="AO69" s="62">
        <f t="shared" ref="AO69:AO132" si="90">$AO$3</f>
        <v>224.10083380795163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3.4</v>
      </c>
      <c r="BD69" s="13">
        <f>IF('Données projet'!$A$88&gt;35,BD68+BC69-BL68,IF(A69&lt;'Données projet'!$A$88,$BA$205^A69,IF(A69='Données projet'!$A$88,'Données projet'!$B$88,BD68+BC69-BL68)))</f>
        <v>170.4</v>
      </c>
      <c r="BE69" s="14">
        <f>BD69*VLOOKUP('Données projet'!$B$11,Paramètres!$A$1:$I$89,3,0)*VLOOKUP('Données projet'!$B$11,Paramètres!$A$1:$I$89,5,0)</f>
        <v>148.86144000000002</v>
      </c>
      <c r="BF69" s="14">
        <f t="shared" ref="BF69:BF132" si="91">EXP(-1.0587+0.8836*LN(BE69)+0.284)</f>
        <v>38.319729148991918</v>
      </c>
      <c r="BG69" s="22">
        <f t="shared" si="61"/>
        <v>326.00720293449427</v>
      </c>
      <c r="BH69" s="62">
        <f t="shared" si="62"/>
        <v>619.34053626782759</v>
      </c>
      <c r="BI69" s="62">
        <f ca="1">AVERAGE(OFFSET($BH$3,0,0,'Données projet'!$E$11+1,1))-AVERAGE(OFFSET($H$3,0,0,'Données projet'!$E$11+1,1))</f>
        <v>188.31046827337082</v>
      </c>
      <c r="BJ69" s="62">
        <f t="shared" ref="BJ69:BJ132" si="92">$BJ$3</f>
        <v>207.32535726327728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214.79999999999993</v>
      </c>
      <c r="BZ69" s="14">
        <f>BY69*VLOOKUP('Données projet'!$B$12,Paramètres!$A$1:$I$89,3,0)*VLOOKUP('Données projet'!$B$12,Paramètres!$A$1:$I$89,5,0)</f>
        <v>194.35103999999993</v>
      </c>
      <c r="CA69" s="14">
        <f t="shared" ref="CA69:CA132" si="93">EXP(-1.0587+0.8836*LN(BZ69)+0.284)</f>
        <v>48.500634729810159</v>
      </c>
      <c r="CB69" s="22">
        <f t="shared" si="64"/>
        <v>422.96666682108594</v>
      </c>
      <c r="CC69" s="62">
        <f t="shared" si="65"/>
        <v>716.30000015441919</v>
      </c>
      <c r="CD69" s="62">
        <f ca="1">AVERAGE(OFFSET($CC$3,0,0,'Données projet'!$E$12+1,1))-AVERAGE(OFFSET($H$3,0,0,'Données projet'!$E$12+1,1))</f>
        <v>274.16122172185521</v>
      </c>
      <c r="CE69" s="62">
        <f t="shared" ref="CE69:CE132" si="94">$CE$3</f>
        <v>161.0819079811821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-3.1036506698001178E-14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240.19940780300527</v>
      </c>
      <c r="CZ69" s="62">
        <f t="shared" ref="CZ69:CZ132" si="96">$CZ$3</f>
        <v>355.71054384071715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3.8290138684451045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3.8290138684451045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10</v>
      </c>
      <c r="DO69" s="13">
        <f>IF('Données projet'!$A$166&gt;35,DO68+DN69-DW68,IF(A69&lt;'Données projet'!$A$166,$DL$205^A69,IF(A69='Données projet'!$A$166,'Données projet'!$B$166,DO68+DN69-DW68)))</f>
        <v>275.99999999999994</v>
      </c>
      <c r="DP69" s="18">
        <f>DO69*VLOOKUP('Données projet'!$B$14,Paramètres!$A$1:$I$89,3,0)*VLOOKUP('Données projet'!$B$14,Paramètres!$A$1:$I$89,5,0)</f>
        <v>236.80799999999999</v>
      </c>
      <c r="DQ69" s="14">
        <f t="shared" ref="DQ69:DQ132" si="97">EXP(-1.0587+0.8836*LN(DP69)+0.284)</f>
        <v>57.752221878398714</v>
      </c>
      <c r="DR69" s="22">
        <f t="shared" si="70"/>
        <v>513.02571977154435</v>
      </c>
      <c r="DS69" s="62">
        <f t="shared" si="71"/>
        <v>806.3590531048776</v>
      </c>
      <c r="DT69" s="62">
        <f ca="1">AVERAGE(OFFSET($DS$3,0,0,'Données projet'!$E$14+1,1))-AVERAGE(OFFSET($H$3,0,0,'Données projet'!$E$14+1,1))</f>
        <v>352.69020637266948</v>
      </c>
      <c r="DU69" s="62">
        <f t="shared" ref="DU69:DU132" si="98">$DU$3</f>
        <v>186.48649111821521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156.11420010556668</v>
      </c>
      <c r="T70" s="62">
        <f t="shared" si="88"/>
        <v>318.01952986326501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310.95287409903602</v>
      </c>
      <c r="AO70" s="62">
        <f t="shared" si="90"/>
        <v>224.10083380795163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3.4</v>
      </c>
      <c r="BD70" s="13">
        <f>IF('Données projet'!$A$88&gt;35,BD69+BC70-BL69,IF(A70&lt;'Données projet'!$A$88,$BA$205^A70,IF(A70='Données projet'!$A$88,'Données projet'!$B$88,BD69+BC70-BL69)))</f>
        <v>173.8</v>
      </c>
      <c r="BE70" s="14">
        <f>BD70*VLOOKUP('Données projet'!$B$11,Paramètres!$A$1:$I$89,3,0)*VLOOKUP('Données projet'!$B$11,Paramètres!$A$1:$I$89,5,0)</f>
        <v>151.83168000000003</v>
      </c>
      <c r="BF70" s="14">
        <f t="shared" si="91"/>
        <v>38.99454697963769</v>
      </c>
      <c r="BG70" s="22">
        <f t="shared" si="61"/>
        <v>332.35567865620237</v>
      </c>
      <c r="BH70" s="62">
        <f t="shared" si="62"/>
        <v>625.68901198953563</v>
      </c>
      <c r="BI70" s="62">
        <f ca="1">AVERAGE(OFFSET($BH$3,0,0,'Données projet'!$E$11+1,1))-AVERAGE(OFFSET($H$3,0,0,'Données projet'!$E$11+1,1))</f>
        <v>188.31046827337082</v>
      </c>
      <c r="BJ70" s="62">
        <f t="shared" si="92"/>
        <v>207.32535726327728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221.59999999999994</v>
      </c>
      <c r="BZ70" s="14">
        <f>BY70*VLOOKUP('Données projet'!$B$12,Paramètres!$A$1:$I$89,3,0)*VLOOKUP('Données projet'!$B$12,Paramètres!$A$1:$I$89,5,0)</f>
        <v>200.50367999999995</v>
      </c>
      <c r="CA70" s="14">
        <f t="shared" si="93"/>
        <v>49.854845135229887</v>
      </c>
      <c r="CB70" s="22">
        <f t="shared" si="64"/>
        <v>436.04109794385857</v>
      </c>
      <c r="CC70" s="62">
        <f t="shared" si="65"/>
        <v>729.37443127719189</v>
      </c>
      <c r="CD70" s="62">
        <f ca="1">AVERAGE(OFFSET($CC$3,0,0,'Données projet'!$E$12+1,1))-AVERAGE(OFFSET($H$3,0,0,'Données projet'!$E$12+1,1))</f>
        <v>274.16122172185521</v>
      </c>
      <c r="CE70" s="62">
        <f t="shared" si="94"/>
        <v>161.0819079811821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-3.1036506698001178E-14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240.19940780300527</v>
      </c>
      <c r="CZ70" s="62">
        <f t="shared" si="96"/>
        <v>355.71054384071715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3.724309282853385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3.724309282853385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10</v>
      </c>
      <c r="DO70" s="13">
        <f>IF('Données projet'!$A$166&gt;35,DO69+DN70-DW69,IF(A70&lt;'Données projet'!$A$166,$DL$205^A70,IF(A70='Données projet'!$A$166,'Données projet'!$B$166,DO69+DN70-DW69)))</f>
        <v>285.99999999999994</v>
      </c>
      <c r="DP70" s="18">
        <f>DO70*VLOOKUP('Données projet'!$B$14,Paramètres!$A$1:$I$89,3,0)*VLOOKUP('Données projet'!$B$14,Paramètres!$A$1:$I$89,5,0)</f>
        <v>245.38799999999998</v>
      </c>
      <c r="DQ70" s="14">
        <f t="shared" si="97"/>
        <v>59.597282764919569</v>
      </c>
      <c r="DR70" s="22">
        <f t="shared" si="70"/>
        <v>531.18270081556818</v>
      </c>
      <c r="DS70" s="62">
        <f t="shared" si="71"/>
        <v>824.51603414890155</v>
      </c>
      <c r="DT70" s="62">
        <f ca="1">AVERAGE(OFFSET($DS$3,0,0,'Données projet'!$E$14+1,1))-AVERAGE(OFFSET($H$3,0,0,'Données projet'!$E$14+1,1))</f>
        <v>352.69020637266948</v>
      </c>
      <c r="DU70" s="62">
        <f t="shared" si="98"/>
        <v>186.48649111821521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156.11420010556668</v>
      </c>
      <c r="T71" s="62">
        <f t="shared" si="88"/>
        <v>318.01952986326501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310.95287409903602</v>
      </c>
      <c r="AO71" s="62">
        <f t="shared" si="90"/>
        <v>224.10083380795163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3.4</v>
      </c>
      <c r="BD71" s="13">
        <f>IF('Données projet'!$A$88&gt;35,BD70+BC71-BL70,IF(A71&lt;'Données projet'!$A$88,$BA$205^A71,IF(A71='Données projet'!$A$88,'Données projet'!$B$88,BD70+BC71-BL70)))</f>
        <v>177.20000000000002</v>
      </c>
      <c r="BE71" s="14">
        <f>BD71*VLOOKUP('Données projet'!$B$11,Paramètres!$A$1:$I$89,3,0)*VLOOKUP('Données projet'!$B$11,Paramètres!$A$1:$I$89,5,0)</f>
        <v>154.80192000000002</v>
      </c>
      <c r="BF71" s="14">
        <f t="shared" si="91"/>
        <v>39.667829827227955</v>
      </c>
      <c r="BG71" s="22">
        <f t="shared" si="61"/>
        <v>338.70148094908876</v>
      </c>
      <c r="BH71" s="62">
        <f t="shared" si="62"/>
        <v>632.03481428242208</v>
      </c>
      <c r="BI71" s="62">
        <f ca="1">AVERAGE(OFFSET($BH$3,0,0,'Données projet'!$E$11+1,1))-AVERAGE(OFFSET($H$3,0,0,'Données projet'!$E$11+1,1))</f>
        <v>188.31046827337082</v>
      </c>
      <c r="BJ71" s="62">
        <f t="shared" si="92"/>
        <v>207.32535726327728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228.39999999999995</v>
      </c>
      <c r="BZ71" s="14">
        <f>BY71*VLOOKUP('Données projet'!$B$12,Paramètres!$A$1:$I$89,3,0)*VLOOKUP('Données projet'!$B$12,Paramètres!$A$1:$I$89,5,0)</f>
        <v>206.65631999999994</v>
      </c>
      <c r="CA71" s="14">
        <f t="shared" si="93"/>
        <v>51.20422634371338</v>
      </c>
      <c r="CB71" s="22">
        <f t="shared" si="64"/>
        <v>449.10711821530072</v>
      </c>
      <c r="CC71" s="62">
        <f t="shared" si="65"/>
        <v>742.44045154863397</v>
      </c>
      <c r="CD71" s="62">
        <f ca="1">AVERAGE(OFFSET($CC$3,0,0,'Données projet'!$E$12+1,1))-AVERAGE(OFFSET($H$3,0,0,'Données projet'!$E$12+1,1))</f>
        <v>274.16122172185521</v>
      </c>
      <c r="CE71" s="62">
        <f t="shared" si="94"/>
        <v>161.0819079811821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-3.1036506698001178E-14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240.19940780300527</v>
      </c>
      <c r="CZ71" s="62">
        <f t="shared" si="96"/>
        <v>355.71054384071715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3.622467849660846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3.622467849660846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10</v>
      </c>
      <c r="DO71" s="13">
        <f>IF('Données projet'!$A$166&gt;35,DO70+DN71-DW70,IF(A71&lt;'Données projet'!$A$166,$DL$205^A71,IF(A71='Données projet'!$A$166,'Données projet'!$B$166,DO70+DN71-DW70)))</f>
        <v>295.99999999999994</v>
      </c>
      <c r="DP71" s="18">
        <f>DO71*VLOOKUP('Données projet'!$B$14,Paramètres!$A$1:$I$89,3,0)*VLOOKUP('Données projet'!$B$14,Paramètres!$A$1:$I$89,5,0)</f>
        <v>253.96799999999999</v>
      </c>
      <c r="DQ71" s="14">
        <f t="shared" si="97"/>
        <v>61.434848029666512</v>
      </c>
      <c r="DR71" s="22">
        <f t="shared" si="70"/>
        <v>549.32662698500246</v>
      </c>
      <c r="DS71" s="62">
        <f t="shared" si="71"/>
        <v>842.65996031833583</v>
      </c>
      <c r="DT71" s="62">
        <f ca="1">AVERAGE(OFFSET($DS$3,0,0,'Données projet'!$E$14+1,1))-AVERAGE(OFFSET($H$3,0,0,'Données projet'!$E$14+1,1))</f>
        <v>352.69020637266948</v>
      </c>
      <c r="DU71" s="62">
        <f t="shared" si="98"/>
        <v>186.48649111821521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156.11420010556668</v>
      </c>
      <c r="T72" s="62">
        <f t="shared" si="88"/>
        <v>318.01952986326501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310.95287409903602</v>
      </c>
      <c r="AO72" s="62">
        <f t="shared" si="90"/>
        <v>224.10083380795163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3.4</v>
      </c>
      <c r="BD72" s="13">
        <f>IF('Données projet'!$A$88&gt;35,BD71+BC72-BL71,IF(A72&lt;'Données projet'!$A$88,$BA$205^A72,IF(A72='Données projet'!$A$88,'Données projet'!$B$88,BD71+BC72-BL71)))</f>
        <v>180.60000000000002</v>
      </c>
      <c r="BE72" s="14">
        <f>BD72*VLOOKUP('Données projet'!$B$11,Paramètres!$A$1:$I$89,3,0)*VLOOKUP('Données projet'!$B$11,Paramètres!$A$1:$I$89,5,0)</f>
        <v>157.77216000000004</v>
      </c>
      <c r="BF72" s="14">
        <f t="shared" si="91"/>
        <v>40.339610539653599</v>
      </c>
      <c r="BG72" s="22">
        <f t="shared" si="61"/>
        <v>345.04466702323003</v>
      </c>
      <c r="BH72" s="62">
        <f t="shared" si="62"/>
        <v>638.37800035656335</v>
      </c>
      <c r="BI72" s="62">
        <f ca="1">AVERAGE(OFFSET($BH$3,0,0,'Données projet'!$E$11+1,1))-AVERAGE(OFFSET($H$3,0,0,'Données projet'!$E$11+1,1))</f>
        <v>188.31046827337082</v>
      </c>
      <c r="BJ72" s="62">
        <f t="shared" si="92"/>
        <v>207.32535726327728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235.19999999999996</v>
      </c>
      <c r="BZ72" s="14">
        <f>BY72*VLOOKUP('Données projet'!$B$12,Paramètres!$A$1:$I$89,3,0)*VLOOKUP('Données projet'!$B$12,Paramètres!$A$1:$I$89,5,0)</f>
        <v>212.80895999999996</v>
      </c>
      <c r="CA72" s="14">
        <f t="shared" si="93"/>
        <v>52.548938637485847</v>
      </c>
      <c r="CB72" s="22">
        <f t="shared" si="64"/>
        <v>462.16500679362099</v>
      </c>
      <c r="CC72" s="62">
        <f t="shared" si="65"/>
        <v>755.4983401269543</v>
      </c>
      <c r="CD72" s="62">
        <f ca="1">AVERAGE(OFFSET($CC$3,0,0,'Données projet'!$E$12+1,1))-AVERAGE(OFFSET($H$3,0,0,'Données projet'!$E$12+1,1))</f>
        <v>274.16122172185521</v>
      </c>
      <c r="CE72" s="62">
        <f t="shared" si="94"/>
        <v>161.0819079811821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-3.1036506698001178E-14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240.19940780300527</v>
      </c>
      <c r="CZ72" s="62">
        <f t="shared" si="96"/>
        <v>355.71054384071715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3.5234112758145653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3.5234112758145653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10</v>
      </c>
      <c r="DO72" s="13">
        <f>IF('Données projet'!$A$166&gt;35,DO71+DN72-DW71,IF(A72&lt;'Données projet'!$A$166,$DL$205^A72,IF(A72='Données projet'!$A$166,'Données projet'!$B$166,DO71+DN72-DW71)))</f>
        <v>305.99999999999994</v>
      </c>
      <c r="DP72" s="18">
        <f>DO72*VLOOKUP('Données projet'!$B$14,Paramètres!$A$1:$I$89,3,0)*VLOOKUP('Données projet'!$B$14,Paramètres!$A$1:$I$89,5,0)</f>
        <v>262.548</v>
      </c>
      <c r="DQ72" s="14">
        <f t="shared" si="97"/>
        <v>63.265199933079444</v>
      </c>
      <c r="DR72" s="22">
        <f t="shared" si="70"/>
        <v>567.45798988344666</v>
      </c>
      <c r="DS72" s="62">
        <f t="shared" si="71"/>
        <v>860.79132321678003</v>
      </c>
      <c r="DT72" s="62">
        <f ca="1">AVERAGE(OFFSET($DS$3,0,0,'Données projet'!$E$14+1,1))-AVERAGE(OFFSET($H$3,0,0,'Données projet'!$E$14+1,1))</f>
        <v>352.69020637266948</v>
      </c>
      <c r="DU72" s="62">
        <f t="shared" si="98"/>
        <v>186.48649111821521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156.11420010556668</v>
      </c>
      <c r="T73" s="62">
        <f t="shared" si="88"/>
        <v>318.01952986326501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310.95287409903602</v>
      </c>
      <c r="AO73" s="62">
        <f t="shared" si="90"/>
        <v>224.10083380795163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184</v>
      </c>
      <c r="BB73" s="13">
        <f>VLOOKUP(A73,'Données projet'!$A$87:$I$107,9,0)</f>
        <v>3.4</v>
      </c>
      <c r="BC73" s="13">
        <f t="array" ref="BC73">INDEX(BB:BB,MIN(IF(ISNUMBER(BB73:BB269),ROW(BB73:BB269),"")))</f>
        <v>3.4</v>
      </c>
      <c r="BD73" s="13">
        <f>IF('Données projet'!$A$88&gt;35,BD72+BC73-BL72,IF(A73&lt;'Données projet'!$A$88,$BA$205^A73,IF(A73='Données projet'!$A$88,'Données projet'!$B$88,BD72+BC73-BL72)))</f>
        <v>184.00000000000003</v>
      </c>
      <c r="BE73" s="14">
        <f>BD73*VLOOKUP('Données projet'!$B$11,Paramètres!$A$1:$I$89,3,0)*VLOOKUP('Données projet'!$B$11,Paramètres!$A$1:$I$89,5,0)</f>
        <v>160.74240000000003</v>
      </c>
      <c r="BF73" s="14">
        <f t="shared" si="91"/>
        <v>41.009920657227809</v>
      </c>
      <c r="BG73" s="22">
        <f t="shared" si="61"/>
        <v>351.38529181133845</v>
      </c>
      <c r="BH73" s="62">
        <f t="shared" si="62"/>
        <v>644.71862514467171</v>
      </c>
      <c r="BI73" s="62">
        <f ca="1">AVERAGE(OFFSET($BH$3,0,0,'Données projet'!$E$11+1,1))-AVERAGE(OFFSET($H$3,0,0,'Données projet'!$E$11+1,1))</f>
        <v>188.31046827337082</v>
      </c>
      <c r="BJ73" s="62">
        <f t="shared" si="92"/>
        <v>207.32535726327728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241.99999999999997</v>
      </c>
      <c r="BZ73" s="14">
        <f>BY73*VLOOKUP('Données projet'!$B$12,Paramètres!$A$1:$I$89,3,0)*VLOOKUP('Données projet'!$B$12,Paramètres!$A$1:$I$89,5,0)</f>
        <v>218.96159999999998</v>
      </c>
      <c r="CA73" s="14">
        <f t="shared" si="93"/>
        <v>53.88913250370743</v>
      </c>
      <c r="CB73" s="22">
        <f t="shared" si="64"/>
        <v>475.21502577729035</v>
      </c>
      <c r="CC73" s="62">
        <f t="shared" si="65"/>
        <v>768.54835911062366</v>
      </c>
      <c r="CD73" s="62">
        <f ca="1">AVERAGE(OFFSET($CC$3,0,0,'Données projet'!$E$12+1,1))-AVERAGE(OFFSET($H$3,0,0,'Données projet'!$E$12+1,1))</f>
        <v>274.16122172185521</v>
      </c>
      <c r="CE73" s="62">
        <f t="shared" si="94"/>
        <v>161.0819079811821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-3.1036506698001178E-14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240.19940780300527</v>
      </c>
      <c r="CZ73" s="62">
        <f t="shared" si="96"/>
        <v>355.71054384071715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3.42706340918927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3.42706340918927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316</v>
      </c>
      <c r="DM73" s="13">
        <f>VLOOKUP(A73,'Données projet'!$A$165:$I$185,9,0)</f>
        <v>10</v>
      </c>
      <c r="DN73" s="13">
        <f t="array" ref="DN73">INDEX(DM:DM,MIN(IF(ISNUMBER(DM73:DM269),ROW(DM73:DM269),"")))</f>
        <v>10</v>
      </c>
      <c r="DO73" s="13">
        <f>IF('Données projet'!$A$166&gt;35,DO72+DN73-DW72,IF(A73&lt;'Données projet'!$A$166,$DL$205^A73,IF(A73='Données projet'!$A$166,'Données projet'!$B$166,DO72+DN73-DW72)))</f>
        <v>315.99999999999994</v>
      </c>
      <c r="DP73" s="18">
        <f>DO73*VLOOKUP('Données projet'!$B$14,Paramètres!$A$1:$I$89,3,0)*VLOOKUP('Données projet'!$B$14,Paramètres!$A$1:$I$89,5,0)</f>
        <v>271.12799999999999</v>
      </c>
      <c r="DQ73" s="14">
        <f t="shared" si="97"/>
        <v>65.088601240045278</v>
      </c>
      <c r="DR73" s="22">
        <f t="shared" si="70"/>
        <v>585.57724715974553</v>
      </c>
      <c r="DS73" s="62">
        <f t="shared" si="71"/>
        <v>878.9105804930789</v>
      </c>
      <c r="DT73" s="62">
        <f ca="1">AVERAGE(OFFSET($DS$3,0,0,'Données projet'!$E$14+1,1))-AVERAGE(OFFSET($H$3,0,0,'Données projet'!$E$14+1,1))</f>
        <v>352.69020637266948</v>
      </c>
      <c r="DU73" s="62">
        <f t="shared" si="98"/>
        <v>186.48649111821521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28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156.11420010556668</v>
      </c>
      <c r="T74" s="62">
        <f t="shared" si="88"/>
        <v>318.01952986326501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310.95287409903602</v>
      </c>
      <c r="AO74" s="62">
        <f t="shared" si="90"/>
        <v>224.10083380795163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</v>
      </c>
      <c r="BD74" s="13">
        <f>IF('Données projet'!$A$88&gt;35,BD73+BC74-BL73,IF(A74&lt;'Données projet'!$A$88,$BA$205^A74,IF(A74='Données projet'!$A$88,'Données projet'!$B$88,BD73+BC74-BL73)))</f>
        <v>175.00000000000003</v>
      </c>
      <c r="BE74" s="14">
        <f>BD74*VLOOKUP('Données projet'!$B$11,Paramètres!$A$1:$I$89,3,0)*VLOOKUP('Données projet'!$B$11,Paramètres!$A$1:$I$89,5,0)</f>
        <v>152.88000000000005</v>
      </c>
      <c r="BF74" s="14">
        <f t="shared" si="91"/>
        <v>39.232349774697852</v>
      </c>
      <c r="BG74" s="22">
        <f t="shared" si="61"/>
        <v>334.59567585759885</v>
      </c>
      <c r="BH74" s="62">
        <f t="shared" si="62"/>
        <v>627.92900919093222</v>
      </c>
      <c r="BI74" s="62">
        <f ca="1">AVERAGE(OFFSET($BH$3,0,0,'Données projet'!$E$11+1,1))-AVERAGE(OFFSET($H$3,0,0,'Données projet'!$E$11+1,1))</f>
        <v>188.31046827337082</v>
      </c>
      <c r="BJ74" s="62">
        <f t="shared" si="92"/>
        <v>207.32535726327728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227.19999999999996</v>
      </c>
      <c r="BZ74" s="14">
        <f>BY74*VLOOKUP('Données projet'!$B$12,Paramètres!$A$1:$I$89,3,0)*VLOOKUP('Données projet'!$B$12,Paramètres!$A$1:$I$89,5,0)</f>
        <v>205.57055999999997</v>
      </c>
      <c r="CA74" s="14">
        <f t="shared" si="93"/>
        <v>50.966443946767392</v>
      </c>
      <c r="CB74" s="22">
        <f t="shared" si="64"/>
        <v>446.80194854061978</v>
      </c>
      <c r="CC74" s="62">
        <f t="shared" si="65"/>
        <v>740.13528187395309</v>
      </c>
      <c r="CD74" s="62">
        <f ca="1">AVERAGE(OFFSET($CC$3,0,0,'Données projet'!$E$12+1,1))-AVERAGE(OFFSET($H$3,0,0,'Données projet'!$E$12+1,1))</f>
        <v>274.16122172185521</v>
      </c>
      <c r="CE74" s="62">
        <f t="shared" si="94"/>
        <v>161.0819079811821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-3.1036506698001178E-14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240.19940780300527</v>
      </c>
      <c r="CZ74" s="62">
        <f t="shared" si="96"/>
        <v>355.71054384071715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3.3333501800435572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3.3333501800435572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9.4</v>
      </c>
      <c r="DO74" s="13">
        <f>IF('Données projet'!$A$166&gt;35,DO73+DN74-DW73,IF(A74&lt;'Données projet'!$A$166,$DL$205^A74,IF(A74='Données projet'!$A$166,'Données projet'!$B$166,DO73+DN74-DW73)))</f>
        <v>297.39999999999992</v>
      </c>
      <c r="DP74" s="18">
        <f>DO74*VLOOKUP('Données projet'!$B$14,Paramètres!$A$1:$I$89,3,0)*VLOOKUP('Données projet'!$B$14,Paramètres!$A$1:$I$89,5,0)</f>
        <v>255.16919999999996</v>
      </c>
      <c r="DQ74" s="14">
        <f t="shared" si="97"/>
        <v>61.691525331424884</v>
      </c>
      <c r="DR74" s="22">
        <f t="shared" si="70"/>
        <v>551.86576328556498</v>
      </c>
      <c r="DS74" s="62">
        <f t="shared" si="71"/>
        <v>845.19909661889824</v>
      </c>
      <c r="DT74" s="62">
        <f ca="1">AVERAGE(OFFSET($DS$3,0,0,'Données projet'!$E$14+1,1))-AVERAGE(OFFSET($H$3,0,0,'Données projet'!$E$14+1,1))</f>
        <v>352.69020637266948</v>
      </c>
      <c r="DU74" s="62">
        <f t="shared" si="98"/>
        <v>186.48649111821521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156.11420010556668</v>
      </c>
      <c r="T75" s="62">
        <f t="shared" si="88"/>
        <v>318.01952986326501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310.95287409903602</v>
      </c>
      <c r="AO75" s="62">
        <f t="shared" si="90"/>
        <v>224.10083380795163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</v>
      </c>
      <c r="BD75" s="13">
        <f>IF('Données projet'!$A$88&gt;35,BD74+BC75-BL74,IF(A75&lt;'Données projet'!$A$88,$BA$205^A75,IF(A75='Données projet'!$A$88,'Données projet'!$B$88,BD74+BC75-BL74)))</f>
        <v>178.00000000000003</v>
      </c>
      <c r="BE75" s="14">
        <f>BD75*VLOOKUP('Données projet'!$B$11,Paramètres!$A$1:$I$89,3,0)*VLOOKUP('Données projet'!$B$11,Paramètres!$A$1:$I$89,5,0)</f>
        <v>155.50080000000003</v>
      </c>
      <c r="BF75" s="14">
        <f t="shared" si="91"/>
        <v>39.826029828200333</v>
      </c>
      <c r="BG75" s="22">
        <f t="shared" si="61"/>
        <v>340.19422861744891</v>
      </c>
      <c r="BH75" s="62">
        <f t="shared" si="62"/>
        <v>633.52756195078223</v>
      </c>
      <c r="BI75" s="62">
        <f ca="1">AVERAGE(OFFSET($BH$3,0,0,'Données projet'!$E$11+1,1))-AVERAGE(OFFSET($H$3,0,0,'Données projet'!$E$11+1,1))</f>
        <v>188.31046827337082</v>
      </c>
      <c r="BJ75" s="62">
        <f t="shared" si="92"/>
        <v>207.32535726327728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233.39999999999995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2">
        <f t="shared" si="65"/>
        <v>752.04261652954642</v>
      </c>
      <c r="CD75" s="62">
        <f ca="1">AVERAGE(OFFSET($CC$3,0,0,'Données projet'!$E$12+1,1))-AVERAGE(OFFSET($H$3,0,0,'Données projet'!$E$12+1,1))</f>
        <v>274.16122172185521</v>
      </c>
      <c r="CE75" s="62">
        <f t="shared" si="94"/>
        <v>161.0819079811821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-3.1036506698001178E-14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240.19940780300527</v>
      </c>
      <c r="CZ75" s="62">
        <f t="shared" si="96"/>
        <v>355.71054384071715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3.2421995440769988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3.2421995440769988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9.4</v>
      </c>
      <c r="DO75" s="13">
        <f>IF('Données projet'!$A$166&gt;35,DO74+DN75-DW74,IF(A75&lt;'Données projet'!$A$166,$DL$205^A75,IF(A75='Données projet'!$A$166,'Données projet'!$B$166,DO74+DN75-DW74)))</f>
        <v>306.7999999999999</v>
      </c>
      <c r="DP75" s="18">
        <f>DO75*VLOOKUP('Données projet'!$B$14,Paramètres!$A$1:$I$89,3,0)*VLOOKUP('Données projet'!$B$14,Paramètres!$A$1:$I$89,5,0)</f>
        <v>263.23439999999994</v>
      </c>
      <c r="DQ75" s="14">
        <f t="shared" si="97"/>
        <v>63.411324464279403</v>
      </c>
      <c r="DR75" s="22">
        <f t="shared" si="70"/>
        <v>568.90797010861979</v>
      </c>
      <c r="DS75" s="62">
        <f t="shared" si="71"/>
        <v>862.24130344195305</v>
      </c>
      <c r="DT75" s="62">
        <f ca="1">AVERAGE(OFFSET($DS$3,0,0,'Données projet'!$E$14+1,1))-AVERAGE(OFFSET($H$3,0,0,'Données projet'!$E$14+1,1))</f>
        <v>352.69020637266948</v>
      </c>
      <c r="DU75" s="62">
        <f t="shared" si="98"/>
        <v>186.48649111821521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156.11420010556668</v>
      </c>
      <c r="T76" s="62">
        <f t="shared" si="88"/>
        <v>318.01952986326501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310.95287409903602</v>
      </c>
      <c r="AO76" s="62">
        <f t="shared" si="90"/>
        <v>224.10083380795163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</v>
      </c>
      <c r="BD76" s="13">
        <f>IF('Données projet'!$A$88&gt;35,BD75+BC76-BL75,IF(A76&lt;'Données projet'!$A$88,$BA$205^A76,IF(A76='Données projet'!$A$88,'Données projet'!$B$88,BD75+BC76-BL75)))</f>
        <v>181.00000000000003</v>
      </c>
      <c r="BE76" s="14">
        <f>BD76*VLOOKUP('Données projet'!$B$11,Paramètres!$A$1:$I$89,3,0)*VLOOKUP('Données projet'!$B$11,Paramètres!$A$1:$I$89,5,0)</f>
        <v>158.12160000000006</v>
      </c>
      <c r="BF76" s="14">
        <f t="shared" si="91"/>
        <v>40.418546284954246</v>
      </c>
      <c r="BG76" s="22">
        <f t="shared" si="61"/>
        <v>345.79075477962868</v>
      </c>
      <c r="BH76" s="62">
        <f t="shared" si="62"/>
        <v>639.124088112962</v>
      </c>
      <c r="BI76" s="62">
        <f ca="1">AVERAGE(OFFSET($BH$3,0,0,'Données projet'!$E$11+1,1))-AVERAGE(OFFSET($H$3,0,0,'Données projet'!$E$11+1,1))</f>
        <v>188.31046827337082</v>
      </c>
      <c r="BJ76" s="62">
        <f t="shared" si="92"/>
        <v>207.32535726327728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239.59999999999994</v>
      </c>
      <c r="BZ76" s="14">
        <f>BY76*VLOOKUP('Données projet'!$B$12,Paramètres!$A$1:$I$89,3,0)*VLOOKUP('Données projet'!$B$12,Paramètres!$A$1:$I$89,5,0)</f>
        <v>216.79007999999996</v>
      </c>
      <c r="CA76" s="14">
        <f t="shared" si="93"/>
        <v>53.416629794462551</v>
      </c>
      <c r="CB76" s="22">
        <f t="shared" si="64"/>
        <v>470.61001955868886</v>
      </c>
      <c r="CC76" s="62">
        <f t="shared" si="65"/>
        <v>763.94335289202218</v>
      </c>
      <c r="CD76" s="62">
        <f ca="1">AVERAGE(OFFSET($CC$3,0,0,'Données projet'!$E$12+1,1))-AVERAGE(OFFSET($H$3,0,0,'Données projet'!$E$12+1,1))</f>
        <v>274.16122172185521</v>
      </c>
      <c r="CE76" s="62">
        <f t="shared" si="94"/>
        <v>161.0819079811821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-3.1036506698001178E-14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240.19940780300527</v>
      </c>
      <c r="CZ76" s="62">
        <f t="shared" si="96"/>
        <v>355.71054384071715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3.1535414270443494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3.1535414270443494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9.4</v>
      </c>
      <c r="DO76" s="13">
        <f>IF('Données projet'!$A$166&gt;35,DO75+DN76-DW75,IF(A76&lt;'Données projet'!$A$166,$DL$205^A76,IF(A76='Données projet'!$A$166,'Données projet'!$B$166,DO75+DN76-DW75)))</f>
        <v>316.19999999999987</v>
      </c>
      <c r="DP76" s="18">
        <f>DO76*VLOOKUP('Données projet'!$B$14,Paramètres!$A$1:$I$89,3,0)*VLOOKUP('Données projet'!$B$14,Paramètres!$A$1:$I$89,5,0)</f>
        <v>271.29959999999994</v>
      </c>
      <c r="DQ76" s="14">
        <f t="shared" si="97"/>
        <v>65.125000081857877</v>
      </c>
      <c r="DR76" s="22">
        <f t="shared" si="70"/>
        <v>585.93951180923568</v>
      </c>
      <c r="DS76" s="62">
        <f t="shared" si="71"/>
        <v>879.27284514256894</v>
      </c>
      <c r="DT76" s="62">
        <f ca="1">AVERAGE(OFFSET($DS$3,0,0,'Données projet'!$E$14+1,1))-AVERAGE(OFFSET($H$3,0,0,'Données projet'!$E$14+1,1))</f>
        <v>352.69020637266948</v>
      </c>
      <c r="DU76" s="62">
        <f t="shared" si="98"/>
        <v>186.48649111821521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156.11420010556668</v>
      </c>
      <c r="T77" s="62">
        <f t="shared" si="88"/>
        <v>318.01952986326501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310.95287409903602</v>
      </c>
      <c r="AO77" s="62">
        <f t="shared" si="90"/>
        <v>224.10083380795163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</v>
      </c>
      <c r="BD77" s="13">
        <f>IF('Données projet'!$A$88&gt;35,BD76+BC77-BL76,IF(A77&lt;'Données projet'!$A$88,$BA$205^A77,IF(A77='Données projet'!$A$88,'Données projet'!$B$88,BD76+BC77-BL76)))</f>
        <v>184.00000000000003</v>
      </c>
      <c r="BE77" s="14">
        <f>BD77*VLOOKUP('Données projet'!$B$11,Paramètres!$A$1:$I$89,3,0)*VLOOKUP('Données projet'!$B$11,Paramètres!$A$1:$I$89,5,0)</f>
        <v>160.74240000000003</v>
      </c>
      <c r="BF77" s="14">
        <f t="shared" si="91"/>
        <v>41.009920657227809</v>
      </c>
      <c r="BG77" s="22">
        <f t="shared" si="61"/>
        <v>351.38529181133845</v>
      </c>
      <c r="BH77" s="62">
        <f t="shared" si="62"/>
        <v>644.71862514467171</v>
      </c>
      <c r="BI77" s="62">
        <f ca="1">AVERAGE(OFFSET($BH$3,0,0,'Données projet'!$E$11+1,1))-AVERAGE(OFFSET($H$3,0,0,'Données projet'!$E$11+1,1))</f>
        <v>188.31046827337082</v>
      </c>
      <c r="BJ77" s="62">
        <f t="shared" si="92"/>
        <v>207.32535726327728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245.79999999999993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2">
        <f t="shared" si="65"/>
        <v>775.83768133226158</v>
      </c>
      <c r="CD77" s="62">
        <f ca="1">AVERAGE(OFFSET($CC$3,0,0,'Données projet'!$E$12+1,1))-AVERAGE(OFFSET($H$3,0,0,'Données projet'!$E$12+1,1))</f>
        <v>274.16122172185521</v>
      </c>
      <c r="CE77" s="62">
        <f t="shared" si="94"/>
        <v>161.0819079811821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-3.1036506698001178E-14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240.19940780300527</v>
      </c>
      <c r="CZ77" s="62">
        <f t="shared" si="96"/>
        <v>355.71054384071715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3.0673076708842855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3.0673076708842855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9.4</v>
      </c>
      <c r="DO77" s="13">
        <f>IF('Données projet'!$A$166&gt;35,DO76+DN77-DW76,IF(A77&lt;'Données projet'!$A$166,$DL$205^A77,IF(A77='Données projet'!$A$166,'Données projet'!$B$166,DO76+DN77-DW76)))</f>
        <v>325.59999999999985</v>
      </c>
      <c r="DP77" s="18">
        <f>DO77*VLOOKUP('Données projet'!$B$14,Paramètres!$A$1:$I$89,3,0)*VLOOKUP('Données projet'!$B$14,Paramètres!$A$1:$I$89,5,0)</f>
        <v>279.36479999999989</v>
      </c>
      <c r="DQ77" s="14">
        <f t="shared" si="97"/>
        <v>66.832755122992182</v>
      </c>
      <c r="DR77" s="22">
        <f t="shared" si="70"/>
        <v>602.96074183921121</v>
      </c>
      <c r="DS77" s="62">
        <f t="shared" si="71"/>
        <v>896.29407517254458</v>
      </c>
      <c r="DT77" s="62">
        <f ca="1">AVERAGE(OFFSET($DS$3,0,0,'Données projet'!$E$14+1,1))-AVERAGE(OFFSET($H$3,0,0,'Données projet'!$E$14+1,1))</f>
        <v>352.69020637266948</v>
      </c>
      <c r="DU77" s="62">
        <f t="shared" si="98"/>
        <v>186.48649111821521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156.11420010556668</v>
      </c>
      <c r="T78" s="62">
        <f t="shared" si="88"/>
        <v>318.01952986326501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310.95287409903602</v>
      </c>
      <c r="AO78" s="62">
        <f t="shared" si="90"/>
        <v>224.10083380795163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187</v>
      </c>
      <c r="BB78" s="13">
        <f>VLOOKUP(A78,'Données projet'!$A$87:$I$107,9,0)</f>
        <v>3</v>
      </c>
      <c r="BC78" s="13">
        <f t="array" ref="BC78">INDEX(BB:BB,MIN(IF(ISNUMBER(BB78:BB274),ROW(BB78:BB274),"")))</f>
        <v>3</v>
      </c>
      <c r="BD78" s="13">
        <f>IF('Données projet'!$A$88&gt;35,BD77+BC78-BL77,IF(A78&lt;'Données projet'!$A$88,$BA$205^A78,IF(A78='Données projet'!$A$88,'Données projet'!$B$88,BD77+BC78-BL77)))</f>
        <v>187.00000000000003</v>
      </c>
      <c r="BE78" s="14">
        <f>BD78*VLOOKUP('Données projet'!$B$11,Paramètres!$A$1:$I$89,3,0)*VLOOKUP('Données projet'!$B$11,Paramètres!$A$1:$I$89,5,0)</f>
        <v>163.36320000000003</v>
      </c>
      <c r="BF78" s="14">
        <f t="shared" si="91"/>
        <v>41.600173715581626</v>
      </c>
      <c r="BG78" s="22">
        <f t="shared" si="61"/>
        <v>356.97787588797138</v>
      </c>
      <c r="BH78" s="62">
        <f t="shared" si="62"/>
        <v>650.31120922130469</v>
      </c>
      <c r="BI78" s="62">
        <f ca="1">AVERAGE(OFFSET($BH$3,0,0,'Données projet'!$E$11+1,1))-AVERAGE(OFFSET($H$3,0,0,'Données projet'!$E$11+1,1))</f>
        <v>188.31046827337082</v>
      </c>
      <c r="BJ78" s="62">
        <f t="shared" si="92"/>
        <v>207.32535726327728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251.99999999999991</v>
      </c>
      <c r="BZ78" s="14">
        <f>BY78*VLOOKUP('Données projet'!$B$12,Paramètres!$A$1:$I$89,3,0)*VLOOKUP('Données projet'!$B$12,Paramètres!$A$1:$I$89,5,0)</f>
        <v>228.00959999999992</v>
      </c>
      <c r="CA78" s="14">
        <f t="shared" si="93"/>
        <v>55.852093054619829</v>
      </c>
      <c r="CB78" s="22">
        <f t="shared" si="64"/>
        <v>494.3924487367961</v>
      </c>
      <c r="CC78" s="62">
        <f t="shared" si="65"/>
        <v>787.72578207012941</v>
      </c>
      <c r="CD78" s="62">
        <f ca="1">AVERAGE(OFFSET($CC$3,0,0,'Données projet'!$E$12+1,1))-AVERAGE(OFFSET($H$3,0,0,'Données projet'!$E$12+1,1))</f>
        <v>274.16122172185521</v>
      </c>
      <c r="CE78" s="62">
        <f t="shared" si="94"/>
        <v>161.0819079811821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-3.1036506698001178E-14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240.19940780300527</v>
      </c>
      <c r="CZ78" s="62">
        <f t="shared" si="96"/>
        <v>355.71054384071715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2.9834319813212549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2.9834319813212549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335</v>
      </c>
      <c r="DM78" s="13">
        <f>VLOOKUP(A78,'Données projet'!$A$165:$I$185,9,0)</f>
        <v>9.4</v>
      </c>
      <c r="DN78" s="13">
        <f t="array" ref="DN78">INDEX(DM:DM,MIN(IF(ISNUMBER(DM78:DM274),ROW(DM78:DM274),"")))</f>
        <v>9.4</v>
      </c>
      <c r="DO78" s="13">
        <f>IF('Données projet'!$A$166&gt;35,DO77+DN78-DW77,IF(A78&lt;'Données projet'!$A$166,$DL$205^A78,IF(A78='Données projet'!$A$166,'Données projet'!$B$166,DO77+DN78-DW77)))</f>
        <v>334.99999999999983</v>
      </c>
      <c r="DP78" s="18">
        <f>DO78*VLOOKUP('Données projet'!$B$14,Paramètres!$A$1:$I$89,3,0)*VLOOKUP('Données projet'!$B$14,Paramètres!$A$1:$I$89,5,0)</f>
        <v>287.42999999999989</v>
      </c>
      <c r="DQ78" s="14">
        <f t="shared" si="97"/>
        <v>68.534780142555746</v>
      </c>
      <c r="DR78" s="22">
        <f t="shared" si="70"/>
        <v>619.97199208161771</v>
      </c>
      <c r="DS78" s="62">
        <f t="shared" si="71"/>
        <v>913.30532541495108</v>
      </c>
      <c r="DT78" s="62">
        <f ca="1">AVERAGE(OFFSET($DS$3,0,0,'Données projet'!$E$14+1,1))-AVERAGE(OFFSET($H$3,0,0,'Données projet'!$E$14+1,1))</f>
        <v>352.69020637266948</v>
      </c>
      <c r="DU78" s="62">
        <f t="shared" si="98"/>
        <v>186.48649111821521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156.11420010556668</v>
      </c>
      <c r="T79" s="62">
        <f t="shared" si="88"/>
        <v>318.01952986326501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310.95287409903602</v>
      </c>
      <c r="AO79" s="62">
        <f t="shared" si="90"/>
        <v>224.10083380795163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2.6</v>
      </c>
      <c r="BD79" s="13">
        <f>IF('Données projet'!$A$88&gt;35,BD78+BC79-BL78,IF(A79&lt;'Données projet'!$A$88,$BA$205^A79,IF(A79='Données projet'!$A$88,'Données projet'!$B$88,BD78+BC79-BL78)))</f>
        <v>178.60000000000002</v>
      </c>
      <c r="BE79" s="14">
        <f>BD79*VLOOKUP('Données projet'!$B$11,Paramètres!$A$1:$I$89,3,0)*VLOOKUP('Données projet'!$B$11,Paramètres!$A$1:$I$89,5,0)</f>
        <v>156.02496000000005</v>
      </c>
      <c r="BF79" s="14">
        <f t="shared" si="91"/>
        <v>39.944625507905997</v>
      </c>
      <c r="BG79" s="22">
        <f t="shared" si="61"/>
        <v>341.31369475960304</v>
      </c>
      <c r="BH79" s="62">
        <f t="shared" si="62"/>
        <v>634.64702809293635</v>
      </c>
      <c r="BI79" s="62">
        <f ca="1">AVERAGE(OFFSET($BH$3,0,0,'Données projet'!$E$11+1,1))-AVERAGE(OFFSET($H$3,0,0,'Données projet'!$E$11+1,1))</f>
        <v>188.31046827337082</v>
      </c>
      <c r="BJ79" s="62">
        <f t="shared" si="92"/>
        <v>207.32535726327728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projet'!$B$12,Paramètres!$A$1:$I$89,3,0)*VLOOKUP('Données projet'!$B$12,Paramètres!$A$1:$I$89,5,0)</f>
        <v>214.43759999999989</v>
      </c>
      <c r="CA79" s="14">
        <f t="shared" si="93"/>
        <v>52.904129603372375</v>
      </c>
      <c r="CB79" s="22">
        <f t="shared" si="64"/>
        <v>465.62017905920658</v>
      </c>
      <c r="CC79" s="62">
        <f t="shared" si="65"/>
        <v>758.95351239253989</v>
      </c>
      <c r="CD79" s="62">
        <f ca="1">AVERAGE(OFFSET($CC$3,0,0,'Données projet'!$E$12+1,1))-AVERAGE(OFFSET($H$3,0,0,'Données projet'!$E$12+1,1))</f>
        <v>274.16122172185521</v>
      </c>
      <c r="CE79" s="62">
        <f t="shared" si="94"/>
        <v>161.0819079811821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-3.1036506698001178E-14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240.19940780300527</v>
      </c>
      <c r="CZ79" s="62">
        <f t="shared" si="96"/>
        <v>355.71054384071715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2.9018498769001559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2.9018498769001559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8.8000000000000007</v>
      </c>
      <c r="DO79" s="13">
        <f>IF('Données projet'!$A$166&gt;35,DO78+DN79-DW78,IF(A79&lt;'Données projet'!$A$166,$DL$205^A79,IF(A79='Données projet'!$A$166,'Données projet'!$B$166,DO78+DN79-DW78)))</f>
        <v>315.79999999999984</v>
      </c>
      <c r="DP79" s="18">
        <f>DO79*VLOOKUP('Données projet'!$B$14,Paramètres!$A$1:$I$89,3,0)*VLOOKUP('Données projet'!$B$14,Paramètres!$A$1:$I$89,5,0)</f>
        <v>270.95639999999986</v>
      </c>
      <c r="DQ79" s="14">
        <f t="shared" si="97"/>
        <v>65.052199716598722</v>
      </c>
      <c r="DR79" s="22">
        <f t="shared" si="70"/>
        <v>585.21497783974257</v>
      </c>
      <c r="DS79" s="62">
        <f t="shared" si="71"/>
        <v>878.54831117307594</v>
      </c>
      <c r="DT79" s="62">
        <f ca="1">AVERAGE(OFFSET($DS$3,0,0,'Données projet'!$E$14+1,1))-AVERAGE(OFFSET($H$3,0,0,'Données projet'!$E$14+1,1))</f>
        <v>352.69020637266948</v>
      </c>
      <c r="DU79" s="62">
        <f t="shared" si="98"/>
        <v>186.48649111821521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156.11420010556668</v>
      </c>
      <c r="T80" s="62">
        <f t="shared" si="88"/>
        <v>318.01952986326501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310.95287409903602</v>
      </c>
      <c r="AO80" s="62">
        <f t="shared" si="90"/>
        <v>224.10083380795163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2.6</v>
      </c>
      <c r="BD80" s="13">
        <f>IF('Données projet'!$A$88&gt;35,BD79+BC80-BL79,IF(A80&lt;'Données projet'!$A$88,$BA$205^A80,IF(A80='Données projet'!$A$88,'Données projet'!$B$88,BD79+BC80-BL79)))</f>
        <v>181.20000000000002</v>
      </c>
      <c r="BE80" s="14">
        <f>BD80*VLOOKUP('Données projet'!$B$11,Paramètres!$A$1:$I$89,3,0)*VLOOKUP('Données projet'!$B$11,Paramètres!$A$1:$I$89,5,0)</f>
        <v>158.29632000000004</v>
      </c>
      <c r="BF80" s="14">
        <f t="shared" si="91"/>
        <v>40.458006540983739</v>
      </c>
      <c r="BG80" s="22">
        <f t="shared" si="61"/>
        <v>346.16378539221341</v>
      </c>
      <c r="BH80" s="62">
        <f t="shared" si="62"/>
        <v>639.49711872554667</v>
      </c>
      <c r="BI80" s="62">
        <f ca="1">AVERAGE(OFFSET($BH$3,0,0,'Données projet'!$E$11+1,1))-AVERAGE(OFFSET($H$3,0,0,'Données projet'!$E$11+1,1))</f>
        <v>188.31046827337082</v>
      </c>
      <c r="BJ80" s="62">
        <f t="shared" si="92"/>
        <v>207.32535726327728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projet'!$B$12,Paramètres!$A$1:$I$89,3,0)*VLOOKUP('Données projet'!$B$12,Paramètres!$A$1:$I$89,5,0)</f>
        <v>219.86639999999989</v>
      </c>
      <c r="CA80" s="14">
        <f t="shared" si="93"/>
        <v>54.085847394182416</v>
      </c>
      <c r="CB80" s="22">
        <f t="shared" si="64"/>
        <v>477.13349754486745</v>
      </c>
      <c r="CC80" s="62">
        <f t="shared" si="65"/>
        <v>770.46683087820077</v>
      </c>
      <c r="CD80" s="62">
        <f ca="1">AVERAGE(OFFSET($CC$3,0,0,'Données projet'!$E$12+1,1))-AVERAGE(OFFSET($H$3,0,0,'Données projet'!$E$12+1,1))</f>
        <v>274.16122172185521</v>
      </c>
      <c r="CE80" s="62">
        <f t="shared" si="94"/>
        <v>161.0819079811821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-3.1036506698001178E-14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240.19940780300527</v>
      </c>
      <c r="CZ80" s="62">
        <f t="shared" si="96"/>
        <v>355.71054384071715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2.8224986394146683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2.8224986394146683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8.8000000000000007</v>
      </c>
      <c r="DO80" s="13">
        <f>IF('Données projet'!$A$166&gt;35,DO79+DN80-DW79,IF(A80&lt;'Données projet'!$A$166,$DL$205^A80,IF(A80='Données projet'!$A$166,'Données projet'!$B$166,DO79+DN80-DW79)))</f>
        <v>324.59999999999985</v>
      </c>
      <c r="DP80" s="18">
        <f>DO80*VLOOKUP('Données projet'!$B$14,Paramètres!$A$1:$I$89,3,0)*VLOOKUP('Données projet'!$B$14,Paramètres!$A$1:$I$89,5,0)</f>
        <v>278.50679999999994</v>
      </c>
      <c r="DQ80" s="14">
        <f t="shared" si="97"/>
        <v>66.651354661909949</v>
      </c>
      <c r="DR80" s="22">
        <f t="shared" si="70"/>
        <v>601.15045270282633</v>
      </c>
      <c r="DS80" s="62">
        <f t="shared" si="71"/>
        <v>894.4837860361597</v>
      </c>
      <c r="DT80" s="62">
        <f ca="1">AVERAGE(OFFSET($DS$3,0,0,'Données projet'!$E$14+1,1))-AVERAGE(OFFSET($H$3,0,0,'Données projet'!$E$14+1,1))</f>
        <v>352.69020637266948</v>
      </c>
      <c r="DU80" s="62">
        <f t="shared" si="98"/>
        <v>186.48649111821521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156.11420010556668</v>
      </c>
      <c r="T81" s="62">
        <f t="shared" si="88"/>
        <v>318.01952986326501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310.95287409903602</v>
      </c>
      <c r="AO81" s="62">
        <f t="shared" si="90"/>
        <v>224.10083380795163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2.6</v>
      </c>
      <c r="BD81" s="13">
        <f>IF('Données projet'!$A$88&gt;35,BD80+BC81-BL80,IF(A81&lt;'Données projet'!$A$88,$BA$205^A81,IF(A81='Données projet'!$A$88,'Données projet'!$B$88,BD80+BC81-BL80)))</f>
        <v>183.8</v>
      </c>
      <c r="BE81" s="14">
        <f>BD81*VLOOKUP('Données projet'!$B$11,Paramètres!$A$1:$I$89,3,0)*VLOOKUP('Données projet'!$B$11,Paramètres!$A$1:$I$89,5,0)</f>
        <v>160.56768000000002</v>
      </c>
      <c r="BF81" s="14">
        <f t="shared" si="91"/>
        <v>40.970530810309882</v>
      </c>
      <c r="BG81" s="22">
        <f t="shared" si="61"/>
        <v>351.0123838279564</v>
      </c>
      <c r="BH81" s="62">
        <f t="shared" si="62"/>
        <v>644.34571716128971</v>
      </c>
      <c r="BI81" s="62">
        <f ca="1">AVERAGE(OFFSET($BH$3,0,0,'Données projet'!$E$11+1,1))-AVERAGE(OFFSET($H$3,0,0,'Données projet'!$E$11+1,1))</f>
        <v>188.31046827337082</v>
      </c>
      <c r="BJ81" s="62">
        <f t="shared" si="92"/>
        <v>207.32535726327728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projet'!$B$12,Paramètres!$A$1:$I$89,3,0)*VLOOKUP('Données projet'!$B$12,Paramètres!$A$1:$I$89,5,0)</f>
        <v>225.29519999999991</v>
      </c>
      <c r="CA81" s="14">
        <f t="shared" si="93"/>
        <v>55.264173352293078</v>
      </c>
      <c r="CB81" s="22">
        <f t="shared" si="64"/>
        <v>488.64090858857691</v>
      </c>
      <c r="CC81" s="62">
        <f t="shared" si="65"/>
        <v>781.97424192191022</v>
      </c>
      <c r="CD81" s="62">
        <f ca="1">AVERAGE(OFFSET($CC$3,0,0,'Données projet'!$E$12+1,1))-AVERAGE(OFFSET($H$3,0,0,'Données projet'!$E$12+1,1))</f>
        <v>274.16122172185521</v>
      </c>
      <c r="CE81" s="62">
        <f t="shared" si="94"/>
        <v>161.0819079811821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-3.1036506698001178E-14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240.19940780300527</v>
      </c>
      <c r="CZ81" s="62">
        <f t="shared" si="96"/>
        <v>355.71054384071715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2.7453172656911216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2.7453172656911216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8.8000000000000007</v>
      </c>
      <c r="DO81" s="13">
        <f>IF('Données projet'!$A$166&gt;35,DO80+DN81-DW80,IF(A81&lt;'Données projet'!$A$166,$DL$205^A81,IF(A81='Données projet'!$A$166,'Données projet'!$B$166,DO80+DN81-DW80)))</f>
        <v>333.39999999999986</v>
      </c>
      <c r="DP81" s="18">
        <f>DO81*VLOOKUP('Données projet'!$B$14,Paramètres!$A$1:$I$89,3,0)*VLOOKUP('Données projet'!$B$14,Paramètres!$A$1:$I$89,5,0)</f>
        <v>286.05719999999991</v>
      </c>
      <c r="DQ81" s="14">
        <f t="shared" si="97"/>
        <v>68.24547055517067</v>
      </c>
      <c r="DR81" s="22">
        <f t="shared" si="70"/>
        <v>617.07715121692206</v>
      </c>
      <c r="DS81" s="62">
        <f t="shared" si="71"/>
        <v>910.41048455025543</v>
      </c>
      <c r="DT81" s="62">
        <f ca="1">AVERAGE(OFFSET($DS$3,0,0,'Données projet'!$E$14+1,1))-AVERAGE(OFFSET($H$3,0,0,'Données projet'!$E$14+1,1))</f>
        <v>352.69020637266948</v>
      </c>
      <c r="DU81" s="62">
        <f t="shared" si="98"/>
        <v>186.48649111821521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156.11420010556668</v>
      </c>
      <c r="T82" s="62">
        <f t="shared" si="88"/>
        <v>318.01952986326501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310.95287409903602</v>
      </c>
      <c r="AO82" s="62">
        <f t="shared" si="90"/>
        <v>224.10083380795163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2.6</v>
      </c>
      <c r="BD82" s="13">
        <f>IF('Données projet'!$A$88&gt;35,BD81+BC82-BL81,IF(A82&lt;'Données projet'!$A$88,$BA$205^A82,IF(A82='Données projet'!$A$88,'Données projet'!$B$88,BD81+BC82-BL81)))</f>
        <v>186.4</v>
      </c>
      <c r="BE82" s="14">
        <f>BD82*VLOOKUP('Données projet'!$B$11,Paramètres!$A$1:$I$89,3,0)*VLOOKUP('Données projet'!$B$11,Paramètres!$A$1:$I$89,5,0)</f>
        <v>162.83904000000004</v>
      </c>
      <c r="BF82" s="14">
        <f t="shared" si="91"/>
        <v>41.482211836000111</v>
      </c>
      <c r="BG82" s="22">
        <f t="shared" si="61"/>
        <v>355.85951361436696</v>
      </c>
      <c r="BH82" s="62">
        <f t="shared" si="62"/>
        <v>649.19284694770022</v>
      </c>
      <c r="BI82" s="62">
        <f ca="1">AVERAGE(OFFSET($BH$3,0,0,'Données projet'!$E$11+1,1))-AVERAGE(OFFSET($H$3,0,0,'Données projet'!$E$11+1,1))</f>
        <v>188.31046827337082</v>
      </c>
      <c r="BJ82" s="62">
        <f t="shared" si="92"/>
        <v>207.32535726327728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projet'!$B$12,Paramètres!$A$1:$I$89,3,0)*VLOOKUP('Données projet'!$B$12,Paramètres!$A$1:$I$89,5,0)</f>
        <v>230.72399999999988</v>
      </c>
      <c r="CA82" s="14">
        <f t="shared" si="93"/>
        <v>56.439198612082045</v>
      </c>
      <c r="CB82" s="22">
        <f t="shared" si="64"/>
        <v>500.14257091604264</v>
      </c>
      <c r="CC82" s="62">
        <f t="shared" si="65"/>
        <v>793.47590424937596</v>
      </c>
      <c r="CD82" s="62">
        <f ca="1">AVERAGE(OFFSET($CC$3,0,0,'Données projet'!$E$12+1,1))-AVERAGE(OFFSET($H$3,0,0,'Données projet'!$E$12+1,1))</f>
        <v>274.16122172185521</v>
      </c>
      <c r="CE82" s="62">
        <f t="shared" si="94"/>
        <v>161.0819079811821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-3.1036506698001178E-14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240.19940780300527</v>
      </c>
      <c r="CZ82" s="62">
        <f t="shared" si="96"/>
        <v>355.71054384071715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2.6702464206908374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2.6702464206908374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8.8000000000000007</v>
      </c>
      <c r="DO82" s="13">
        <f>IF('Données projet'!$A$166&gt;35,DO81+DN82-DW81,IF(A82&lt;'Données projet'!$A$166,$DL$205^A82,IF(A82='Données projet'!$A$166,'Données projet'!$B$166,DO81+DN82-DW81)))</f>
        <v>342.19999999999987</v>
      </c>
      <c r="DP82" s="18">
        <f>DO82*VLOOKUP('Données projet'!$B$14,Paramètres!$A$1:$I$89,3,0)*VLOOKUP('Données projet'!$B$14,Paramètres!$A$1:$I$89,5,0)</f>
        <v>293.60759999999993</v>
      </c>
      <c r="DQ82" s="14">
        <f t="shared" si="97"/>
        <v>69.834695689453682</v>
      </c>
      <c r="DR82" s="22">
        <f t="shared" si="70"/>
        <v>632.99533165913169</v>
      </c>
      <c r="DS82" s="62">
        <f t="shared" si="71"/>
        <v>926.32866499246506</v>
      </c>
      <c r="DT82" s="62">
        <f ca="1">AVERAGE(OFFSET($DS$3,0,0,'Données projet'!$E$14+1,1))-AVERAGE(OFFSET($H$3,0,0,'Données projet'!$E$14+1,1))</f>
        <v>352.69020637266948</v>
      </c>
      <c r="DU82" s="62">
        <f t="shared" si="98"/>
        <v>186.48649111821521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156.11420010556668</v>
      </c>
      <c r="T83" s="62">
        <f t="shared" si="88"/>
        <v>318.01952986326501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310.95287409903602</v>
      </c>
      <c r="AO83" s="62">
        <f t="shared" si="90"/>
        <v>224.10083380795163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189</v>
      </c>
      <c r="BB83" s="13">
        <f>VLOOKUP(A83,'Données projet'!$A$87:$I$107,9,0)</f>
        <v>2.6</v>
      </c>
      <c r="BC83" s="13">
        <f t="array" ref="BC83">INDEX(BB:BB,MIN(IF(ISNUMBER(BB83:BB279),ROW(BB83:BB279),"")))</f>
        <v>2.6</v>
      </c>
      <c r="BD83" s="13">
        <f>IF('Données projet'!$A$88&gt;35,BD82+BC83-BL82,IF(A83&lt;'Données projet'!$A$88,$BA$205^A83,IF(A83='Données projet'!$A$88,'Données projet'!$B$88,BD82+BC83-BL82)))</f>
        <v>189</v>
      </c>
      <c r="BE83" s="14">
        <f>BD83*VLOOKUP('Données projet'!$B$11,Paramètres!$A$1:$I$89,3,0)*VLOOKUP('Données projet'!$B$11,Paramètres!$A$1:$I$89,5,0)</f>
        <v>165.1104</v>
      </c>
      <c r="BF83" s="14">
        <f t="shared" si="91"/>
        <v>41.993062739333446</v>
      </c>
      <c r="BG83" s="22">
        <f t="shared" si="61"/>
        <v>360.70519760433905</v>
      </c>
      <c r="BH83" s="62">
        <f t="shared" si="62"/>
        <v>654.03853093767236</v>
      </c>
      <c r="BI83" s="62">
        <f ca="1">AVERAGE(OFFSET($BH$3,0,0,'Données projet'!$E$11+1,1))-AVERAGE(OFFSET($H$3,0,0,'Données projet'!$E$11+1,1))</f>
        <v>188.31046827337082</v>
      </c>
      <c r="BJ83" s="62">
        <f t="shared" si="92"/>
        <v>207.32535726327728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9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projet'!$B$12,Paramètres!$A$1:$I$89,3,0)*VLOOKUP('Données projet'!$B$12,Paramètres!$A$1:$I$89,5,0)</f>
        <v>236.15279999999987</v>
      </c>
      <c r="CA83" s="14">
        <f t="shared" si="93"/>
        <v>57.61100977459931</v>
      </c>
      <c r="CB83" s="22">
        <f t="shared" si="64"/>
        <v>511.63863535742689</v>
      </c>
      <c r="CC83" s="62">
        <f t="shared" si="65"/>
        <v>804.97196869076015</v>
      </c>
      <c r="CD83" s="62">
        <f ca="1">AVERAGE(OFFSET($CC$3,0,0,'Données projet'!$E$12+1,1))-AVERAGE(OFFSET($H$3,0,0,'Données projet'!$E$12+1,1))</f>
        <v>274.16122172185521</v>
      </c>
      <c r="CE83" s="62">
        <f t="shared" si="94"/>
        <v>161.0819079811821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-3.1036506698001178E-14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240.19940780300527</v>
      </c>
      <c r="CZ83" s="62">
        <f t="shared" si="96"/>
        <v>355.71054384071715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2.5972283918948902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2.5972283918948902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351</v>
      </c>
      <c r="DM83" s="13">
        <f>VLOOKUP(A83,'Données projet'!$A$165:$I$185,9,0)</f>
        <v>8.8000000000000007</v>
      </c>
      <c r="DN83" s="13">
        <f t="array" ref="DN83">INDEX(DM:DM,MIN(IF(ISNUMBER(DM83:DM279),ROW(DM83:DM279),"")))</f>
        <v>8.8000000000000007</v>
      </c>
      <c r="DO83" s="13">
        <f>IF('Données projet'!$A$166&gt;35,DO82+DN83-DW82,IF(A83&lt;'Données projet'!$A$166,$DL$205^A83,IF(A83='Données projet'!$A$166,'Données projet'!$B$166,DO82+DN83-DW82)))</f>
        <v>350.99999999999989</v>
      </c>
      <c r="DP83" s="18">
        <f>DO83*VLOOKUP('Données projet'!$B$14,Paramètres!$A$1:$I$89,3,0)*VLOOKUP('Données projet'!$B$14,Paramètres!$A$1:$I$89,5,0)</f>
        <v>301.15799999999996</v>
      </c>
      <c r="DQ83" s="14">
        <f t="shared" si="97"/>
        <v>71.419170296330975</v>
      </c>
      <c r="DR83" s="22">
        <f t="shared" si="70"/>
        <v>648.90523826610968</v>
      </c>
      <c r="DS83" s="62">
        <f t="shared" si="71"/>
        <v>942.23857159944305</v>
      </c>
      <c r="DT83" s="62">
        <f ca="1">AVERAGE(OFFSET($DS$3,0,0,'Données projet'!$E$14+1,1))-AVERAGE(OFFSET($H$3,0,0,'Données projet'!$E$14+1,1))</f>
        <v>352.69020637266948</v>
      </c>
      <c r="DU83" s="62">
        <f t="shared" si="98"/>
        <v>186.48649111821521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156.11420010556668</v>
      </c>
      <c r="T84" s="62">
        <f t="shared" si="88"/>
        <v>318.01952986326501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310.95287409903602</v>
      </c>
      <c r="AO84" s="62">
        <f t="shared" si="90"/>
        <v>224.10083380795163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2.2000000000000002</v>
      </c>
      <c r="BD84" s="13">
        <f>IF('Données projet'!$A$88&gt;35,BD83+BC84-BL83,IF(A84&lt;'Données projet'!$A$88,$BA$205^A84,IF(A84='Données projet'!$A$88,'Données projet'!$B$88,BD83+BC84-BL83)))</f>
        <v>182.2</v>
      </c>
      <c r="BE84" s="14">
        <f>BD84*VLOOKUP('Données projet'!$B$11,Paramètres!$A$1:$I$89,3,0)*VLOOKUP('Données projet'!$B$11,Paramètres!$A$1:$I$89,5,0)</f>
        <v>159.16991999999999</v>
      </c>
      <c r="BF84" s="14">
        <f t="shared" si="91"/>
        <v>40.655231904645788</v>
      </c>
      <c r="BG84" s="22">
        <f t="shared" si="61"/>
        <v>348.02880623392474</v>
      </c>
      <c r="BH84" s="62">
        <f t="shared" si="62"/>
        <v>641.36213956725805</v>
      </c>
      <c r="BI84" s="62">
        <f ca="1">AVERAGE(OFFSET($BH$3,0,0,'Données projet'!$E$11+1,1))-AVERAGE(OFFSET($H$3,0,0,'Données projet'!$E$11+1,1))</f>
        <v>188.31046827337082</v>
      </c>
      <c r="BJ84" s="62">
        <f t="shared" si="92"/>
        <v>207.32535726327728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245.7999999999999</v>
      </c>
      <c r="BZ84" s="14">
        <f>BY84*VLOOKUP('Données projet'!$B$12,Paramètres!$A$1:$I$89,3,0)*VLOOKUP('Données projet'!$B$12,Paramètres!$A$1:$I$89,5,0)</f>
        <v>222.3998399999999</v>
      </c>
      <c r="CA84" s="14">
        <f t="shared" si="93"/>
        <v>54.636149281681448</v>
      </c>
      <c r="CB84" s="22">
        <f t="shared" si="64"/>
        <v>482.50434799892832</v>
      </c>
      <c r="CC84" s="62">
        <f t="shared" si="65"/>
        <v>775.83768133226158</v>
      </c>
      <c r="CD84" s="62">
        <f ca="1">AVERAGE(OFFSET($CC$3,0,0,'Données projet'!$E$12+1,1))-AVERAGE(OFFSET($H$3,0,0,'Données projet'!$E$12+1,1))</f>
        <v>274.16122172185521</v>
      </c>
      <c r="CE84" s="62">
        <f t="shared" si="94"/>
        <v>161.0819079811821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-3.1036506698001178E-14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240.19940780300527</v>
      </c>
      <c r="CZ84" s="62">
        <f t="shared" si="96"/>
        <v>355.71054384071715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2.5262070449362195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2.5262070449362195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8.4</v>
      </c>
      <c r="DO84" s="13">
        <f>IF('Données projet'!$A$166&gt;35,DO83+DN84-DW83,IF(A84&lt;'Données projet'!$A$166,$DL$205^A84,IF(A84='Données projet'!$A$166,'Données projet'!$B$166,DO83+DN84-DW83)))</f>
        <v>331.39999999999986</v>
      </c>
      <c r="DP84" s="18">
        <f>DO84*VLOOKUP('Données projet'!$B$14,Paramètres!$A$1:$I$89,3,0)*VLOOKUP('Données projet'!$B$14,Paramètres!$A$1:$I$89,5,0)</f>
        <v>284.34119999999996</v>
      </c>
      <c r="DQ84" s="14">
        <f t="shared" si="97"/>
        <v>67.883606139618351</v>
      </c>
      <c r="DR84" s="22">
        <f t="shared" si="70"/>
        <v>613.4582040265019</v>
      </c>
      <c r="DS84" s="62">
        <f t="shared" si="71"/>
        <v>906.79153735983527</v>
      </c>
      <c r="DT84" s="62">
        <f ca="1">AVERAGE(OFFSET($DS$3,0,0,'Données projet'!$E$14+1,1))-AVERAGE(OFFSET($H$3,0,0,'Données projet'!$E$14+1,1))</f>
        <v>352.69020637266948</v>
      </c>
      <c r="DU84" s="62">
        <f t="shared" si="98"/>
        <v>186.48649111821521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156.11420010556668</v>
      </c>
      <c r="T85" s="62">
        <f t="shared" si="88"/>
        <v>318.01952986326501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310.95287409903602</v>
      </c>
      <c r="AO85" s="62">
        <f t="shared" si="90"/>
        <v>224.10083380795163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2.2000000000000002</v>
      </c>
      <c r="BD85" s="13">
        <f>IF('Données projet'!$A$88&gt;35,BD84+BC85-BL84,IF(A85&lt;'Données projet'!$A$88,$BA$205^A85,IF(A85='Données projet'!$A$88,'Données projet'!$B$88,BD84+BC85-BL84)))</f>
        <v>184.39999999999998</v>
      </c>
      <c r="BE85" s="14">
        <f>BD85*VLOOKUP('Données projet'!$B$11,Paramètres!$A$1:$I$89,3,0)*VLOOKUP('Données projet'!$B$11,Paramètres!$A$1:$I$89,5,0)</f>
        <v>161.09183999999999</v>
      </c>
      <c r="BF85" s="14">
        <f t="shared" si="91"/>
        <v>41.088685407030823</v>
      </c>
      <c r="BG85" s="22">
        <f t="shared" si="61"/>
        <v>352.13108175057863</v>
      </c>
      <c r="BH85" s="62">
        <f t="shared" si="62"/>
        <v>645.46441508391194</v>
      </c>
      <c r="BI85" s="62">
        <f ca="1">AVERAGE(OFFSET($BH$3,0,0,'Données projet'!$E$11+1,1))-AVERAGE(OFFSET($H$3,0,0,'Données projet'!$E$11+1,1))</f>
        <v>188.31046827337082</v>
      </c>
      <c r="BJ85" s="62">
        <f t="shared" si="92"/>
        <v>207.32535726327728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251.59999999999991</v>
      </c>
      <c r="BZ85" s="14">
        <f>BY85*VLOOKUP('Données projet'!$B$12,Paramètres!$A$1:$I$89,3,0)*VLOOKUP('Données projet'!$B$12,Paramètres!$A$1:$I$89,5,0)</f>
        <v>227.64767999999992</v>
      </c>
      <c r="CA85" s="14">
        <f t="shared" si="93"/>
        <v>55.773751036838313</v>
      </c>
      <c r="CB85" s="22">
        <f t="shared" si="64"/>
        <v>493.62565905582659</v>
      </c>
      <c r="CC85" s="62">
        <f t="shared" si="65"/>
        <v>786.9589923891599</v>
      </c>
      <c r="CD85" s="62">
        <f ca="1">AVERAGE(OFFSET($CC$3,0,0,'Données projet'!$E$12+1,1))-AVERAGE(OFFSET($H$3,0,0,'Données projet'!$E$12+1,1))</f>
        <v>274.16122172185521</v>
      </c>
      <c r="CE85" s="62">
        <f t="shared" si="94"/>
        <v>161.0819079811821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-3.1036506698001178E-14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240.19940780300527</v>
      </c>
      <c r="CZ85" s="62">
        <f t="shared" si="96"/>
        <v>355.71054384071715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2.457127780444984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2.457127780444984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8.4</v>
      </c>
      <c r="DO85" s="13">
        <f>IF('Données projet'!$A$166&gt;35,DO84+DN85-DW84,IF(A85&lt;'Données projet'!$A$166,$DL$205^A85,IF(A85='Données projet'!$A$166,'Données projet'!$B$166,DO84+DN85-DW84)))</f>
        <v>339.79999999999984</v>
      </c>
      <c r="DP85" s="18">
        <f>DO85*VLOOKUP('Données projet'!$B$14,Paramètres!$A$1:$I$89,3,0)*VLOOKUP('Données projet'!$B$14,Paramètres!$A$1:$I$89,5,0)</f>
        <v>291.5483999999999</v>
      </c>
      <c r="DQ85" s="14">
        <f t="shared" si="97"/>
        <v>69.40174753959208</v>
      </c>
      <c r="DR85" s="22">
        <f t="shared" si="70"/>
        <v>628.65484029812262</v>
      </c>
      <c r="DS85" s="62">
        <f t="shared" si="71"/>
        <v>921.98817363145599</v>
      </c>
      <c r="DT85" s="62">
        <f ca="1">AVERAGE(OFFSET($DS$3,0,0,'Données projet'!$E$14+1,1))-AVERAGE(OFFSET($H$3,0,0,'Données projet'!$E$14+1,1))</f>
        <v>352.69020637266948</v>
      </c>
      <c r="DU85" s="62">
        <f t="shared" si="98"/>
        <v>186.48649111821521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156.11420010556668</v>
      </c>
      <c r="T86" s="62">
        <f t="shared" si="88"/>
        <v>318.01952986326501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310.95287409903602</v>
      </c>
      <c r="AO86" s="62">
        <f t="shared" si="90"/>
        <v>224.10083380795163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2.2000000000000002</v>
      </c>
      <c r="BD86" s="13">
        <f>IF('Données projet'!$A$88&gt;35,BD85+BC86-BL85,IF(A86&lt;'Données projet'!$A$88,$BA$205^A86,IF(A86='Données projet'!$A$88,'Données projet'!$B$88,BD85+BC86-BL85)))</f>
        <v>186.59999999999997</v>
      </c>
      <c r="BE86" s="14">
        <f>BD86*VLOOKUP('Données projet'!$B$11,Paramètres!$A$1:$I$89,3,0)*VLOOKUP('Données projet'!$B$11,Paramètres!$A$1:$I$89,5,0)</f>
        <v>163.01375999999999</v>
      </c>
      <c r="BF86" s="14">
        <f t="shared" si="91"/>
        <v>41.521537366475364</v>
      </c>
      <c r="BG86" s="22">
        <f t="shared" si="61"/>
        <v>356.23230957994457</v>
      </c>
      <c r="BH86" s="62">
        <f t="shared" si="62"/>
        <v>649.56564291327788</v>
      </c>
      <c r="BI86" s="62">
        <f ca="1">AVERAGE(OFFSET($BH$3,0,0,'Données projet'!$E$11+1,1))-AVERAGE(OFFSET($H$3,0,0,'Données projet'!$E$11+1,1))</f>
        <v>188.31046827337082</v>
      </c>
      <c r="BJ86" s="62">
        <f t="shared" si="92"/>
        <v>207.32535726327728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257.39999999999992</v>
      </c>
      <c r="BZ86" s="14">
        <f>BY86*VLOOKUP('Données projet'!$B$12,Paramètres!$A$1:$I$89,3,0)*VLOOKUP('Données projet'!$B$12,Paramètres!$A$1:$I$89,5,0)</f>
        <v>232.89551999999992</v>
      </c>
      <c r="CA86" s="14">
        <f t="shared" si="93"/>
        <v>56.908304063818662</v>
      </c>
      <c r="CB86" s="22">
        <f t="shared" si="64"/>
        <v>504.74166024448397</v>
      </c>
      <c r="CC86" s="62">
        <f t="shared" si="65"/>
        <v>798.07499357781728</v>
      </c>
      <c r="CD86" s="62">
        <f ca="1">AVERAGE(OFFSET($CC$3,0,0,'Données projet'!$E$12+1,1))-AVERAGE(OFFSET($H$3,0,0,'Données projet'!$E$12+1,1))</f>
        <v>274.16122172185521</v>
      </c>
      <c r="CE86" s="62">
        <f t="shared" si="94"/>
        <v>161.0819079811821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-3.1036506698001178E-14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240.19940780300527</v>
      </c>
      <c r="CZ86" s="62">
        <f t="shared" si="96"/>
        <v>355.71054384071715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2.3899374920739818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2.3899374920739818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8.4</v>
      </c>
      <c r="DO86" s="13">
        <f>IF('Données projet'!$A$166&gt;35,DO85+DN86-DW85,IF(A86&lt;'Données projet'!$A$166,$DL$205^A86,IF(A86='Données projet'!$A$166,'Données projet'!$B$166,DO85+DN86-DW85)))</f>
        <v>348.19999999999982</v>
      </c>
      <c r="DP86" s="18">
        <f>DO86*VLOOKUP('Données projet'!$B$14,Paramètres!$A$1:$I$89,3,0)*VLOOKUP('Données projet'!$B$14,Paramètres!$A$1:$I$89,5,0)</f>
        <v>298.75559999999984</v>
      </c>
      <c r="DQ86" s="14">
        <f t="shared" si="97"/>
        <v>70.915526361788181</v>
      </c>
      <c r="DR86" s="22">
        <f t="shared" si="70"/>
        <v>643.84387841344744</v>
      </c>
      <c r="DS86" s="62">
        <f t="shared" si="71"/>
        <v>937.17721174678081</v>
      </c>
      <c r="DT86" s="62">
        <f ca="1">AVERAGE(OFFSET($DS$3,0,0,'Données projet'!$E$14+1,1))-AVERAGE(OFFSET($H$3,0,0,'Données projet'!$E$14+1,1))</f>
        <v>352.69020637266948</v>
      </c>
      <c r="DU86" s="62">
        <f t="shared" si="98"/>
        <v>186.48649111821521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156.11420010556668</v>
      </c>
      <c r="T87" s="62">
        <f t="shared" si="88"/>
        <v>318.01952986326501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310.95287409903602</v>
      </c>
      <c r="AO87" s="62">
        <f t="shared" si="90"/>
        <v>224.10083380795163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2.2000000000000002</v>
      </c>
      <c r="BD87" s="13">
        <f>IF('Données projet'!$A$88&gt;35,BD86+BC87-BL86,IF(A87&lt;'Données projet'!$A$88,$BA$205^A87,IF(A87='Données projet'!$A$88,'Données projet'!$B$88,BD86+BC87-BL86)))</f>
        <v>188.79999999999995</v>
      </c>
      <c r="BE87" s="14">
        <f>BD87*VLOOKUP('Données projet'!$B$11,Paramètres!$A$1:$I$89,3,0)*VLOOKUP('Données projet'!$B$11,Paramètres!$A$1:$I$89,5,0)</f>
        <v>164.93567999999996</v>
      </c>
      <c r="BF87" s="14">
        <f t="shared" si="91"/>
        <v>41.953795695589498</v>
      </c>
      <c r="BG87" s="22">
        <f t="shared" si="61"/>
        <v>360.3325035031516</v>
      </c>
      <c r="BH87" s="62">
        <f t="shared" si="62"/>
        <v>653.66583683648491</v>
      </c>
      <c r="BI87" s="62">
        <f ca="1">AVERAGE(OFFSET($BH$3,0,0,'Données projet'!$E$11+1,1))-AVERAGE(OFFSET($H$3,0,0,'Données projet'!$E$11+1,1))</f>
        <v>188.31046827337082</v>
      </c>
      <c r="BJ87" s="62">
        <f t="shared" si="92"/>
        <v>207.32535726327728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263.19999999999993</v>
      </c>
      <c r="BZ87" s="14">
        <f>BY87*VLOOKUP('Données projet'!$B$12,Paramètres!$A$1:$I$89,3,0)*VLOOKUP('Données projet'!$B$12,Paramètres!$A$1:$I$89,5,0)</f>
        <v>238.14335999999992</v>
      </c>
      <c r="CA87" s="14">
        <f t="shared" si="93"/>
        <v>58.039884968630489</v>
      </c>
      <c r="CB87" s="22">
        <f t="shared" si="64"/>
        <v>515.85248498703129</v>
      </c>
      <c r="CC87" s="62">
        <f t="shared" si="65"/>
        <v>809.18581832036466</v>
      </c>
      <c r="CD87" s="62">
        <f ca="1">AVERAGE(OFFSET($CC$3,0,0,'Données projet'!$E$12+1,1))-AVERAGE(OFFSET($H$3,0,0,'Données projet'!$E$12+1,1))</f>
        <v>274.16122172185521</v>
      </c>
      <c r="CE87" s="62">
        <f t="shared" si="94"/>
        <v>161.0819079811821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-3.1036506698001178E-14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240.19940780300527</v>
      </c>
      <c r="CZ87" s="62">
        <f t="shared" si="96"/>
        <v>355.71054384071715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2.3245845256718685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2.3245845256718685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8.4</v>
      </c>
      <c r="DO87" s="13">
        <f>IF('Données projet'!$A$166&gt;35,DO86+DN87-DW86,IF(A87&lt;'Données projet'!$A$166,$DL$205^A87,IF(A87='Données projet'!$A$166,'Données projet'!$B$166,DO86+DN87-DW86)))</f>
        <v>356.5999999999998</v>
      </c>
      <c r="DP87" s="18">
        <f>DO87*VLOOKUP('Données projet'!$B$14,Paramètres!$A$1:$I$89,3,0)*VLOOKUP('Données projet'!$B$14,Paramètres!$A$1:$I$89,5,0)</f>
        <v>305.96279999999985</v>
      </c>
      <c r="DQ87" s="14">
        <f t="shared" si="97"/>
        <v>72.425059957831166</v>
      </c>
      <c r="DR87" s="22">
        <f t="shared" si="70"/>
        <v>659.02552275988899</v>
      </c>
      <c r="DS87" s="62">
        <f t="shared" si="71"/>
        <v>952.35885609322236</v>
      </c>
      <c r="DT87" s="62">
        <f ca="1">AVERAGE(OFFSET($DS$3,0,0,'Données projet'!$E$14+1,1))-AVERAGE(OFFSET($H$3,0,0,'Données projet'!$E$14+1,1))</f>
        <v>352.69020637266948</v>
      </c>
      <c r="DU87" s="62">
        <f t="shared" si="98"/>
        <v>186.48649111821521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156.11420010556668</v>
      </c>
      <c r="T88" s="62">
        <f t="shared" si="88"/>
        <v>318.01952986326501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310.95287409903602</v>
      </c>
      <c r="AO88" s="62">
        <f t="shared" si="90"/>
        <v>224.10083380795163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191</v>
      </c>
      <c r="BB88" s="13">
        <f>VLOOKUP(A88,'Données projet'!$A$87:$I$107,9,0)</f>
        <v>2.2000000000000002</v>
      </c>
      <c r="BC88" s="13">
        <f t="array" ref="BC88">INDEX(BB:BB,MIN(IF(ISNUMBER(BB88:BB284),ROW(BB88:BB284),"")))</f>
        <v>2.2000000000000002</v>
      </c>
      <c r="BD88" s="13">
        <f>IF('Données projet'!$A$88&gt;35,BD87+BC88-BL87,IF(A88&lt;'Données projet'!$A$88,$BA$205^A88,IF(A88='Données projet'!$A$88,'Données projet'!$B$88,BD87+BC88-BL87)))</f>
        <v>190.99999999999994</v>
      </c>
      <c r="BE88" s="14">
        <f>BD88*VLOOKUP('Données projet'!$B$11,Paramètres!$A$1:$I$89,3,0)*VLOOKUP('Données projet'!$B$11,Paramètres!$A$1:$I$89,5,0)</f>
        <v>166.85759999999996</v>
      </c>
      <c r="BF88" s="14">
        <f t="shared" si="91"/>
        <v>42.385468111966098</v>
      </c>
      <c r="BG88" s="22">
        <f t="shared" si="61"/>
        <v>364.43167696167421</v>
      </c>
      <c r="BH88" s="62">
        <f t="shared" si="62"/>
        <v>657.76501029500753</v>
      </c>
      <c r="BI88" s="62">
        <f ca="1">AVERAGE(OFFSET($BH$3,0,0,'Données projet'!$E$11+1,1))-AVERAGE(OFFSET($H$3,0,0,'Données projet'!$E$11+1,1))</f>
        <v>188.31046827337082</v>
      </c>
      <c r="BJ88" s="62">
        <f t="shared" si="92"/>
        <v>207.32535726327728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268.99999999999994</v>
      </c>
      <c r="BZ88" s="14">
        <f>BY88*VLOOKUP('Données projet'!$B$12,Paramètres!$A$1:$I$89,3,0)*VLOOKUP('Données projet'!$B$12,Paramètres!$A$1:$I$89,5,0)</f>
        <v>243.39119999999994</v>
      </c>
      <c r="CA88" s="14">
        <f t="shared" si="93"/>
        <v>59.168566788241527</v>
      </c>
      <c r="CB88" s="22">
        <f t="shared" si="64"/>
        <v>526.95826048952051</v>
      </c>
      <c r="CC88" s="62">
        <f t="shared" si="65"/>
        <v>820.29159382285388</v>
      </c>
      <c r="CD88" s="62">
        <f ca="1">AVERAGE(OFFSET($CC$3,0,0,'Données projet'!$E$12+1,1))-AVERAGE(OFFSET($H$3,0,0,'Données projet'!$E$12+1,1))</f>
        <v>274.16122172185521</v>
      </c>
      <c r="CE88" s="62">
        <f t="shared" si="94"/>
        <v>161.0819079811821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-3.1036506698001178E-14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240.19940780300527</v>
      </c>
      <c r="CZ88" s="62">
        <f t="shared" si="96"/>
        <v>355.71054384071715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2.261018639572784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2.261018639572784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365</v>
      </c>
      <c r="DM88" s="13">
        <f>VLOOKUP(A88,'Données projet'!$A$165:$I$185,9,0)</f>
        <v>8.4</v>
      </c>
      <c r="DN88" s="13">
        <f t="array" ref="DN88">INDEX(DM:DM,MIN(IF(ISNUMBER(DM88:DM284),ROW(DM88:DM284),"")))</f>
        <v>8.4</v>
      </c>
      <c r="DO88" s="13">
        <f>IF('Données projet'!$A$166&gt;35,DO87+DN88-DW87,IF(A88&lt;'Données projet'!$A$166,$DL$205^A88,IF(A88='Données projet'!$A$166,'Données projet'!$B$166,DO87+DN88-DW87)))</f>
        <v>364.99999999999977</v>
      </c>
      <c r="DP88" s="18">
        <f>DO88*VLOOKUP('Données projet'!$B$14,Paramètres!$A$1:$I$89,3,0)*VLOOKUP('Données projet'!$B$14,Paramètres!$A$1:$I$89,5,0)</f>
        <v>313.16999999999985</v>
      </c>
      <c r="DQ88" s="14">
        <f t="shared" si="97"/>
        <v>73.930459835341836</v>
      </c>
      <c r="DR88" s="22">
        <f t="shared" si="70"/>
        <v>674.19996754655335</v>
      </c>
      <c r="DS88" s="62">
        <f t="shared" si="71"/>
        <v>967.53330087988661</v>
      </c>
      <c r="DT88" s="62">
        <f ca="1">AVERAGE(OFFSET($DS$3,0,0,'Données projet'!$E$14+1,1))-AVERAGE(OFFSET($H$3,0,0,'Données projet'!$E$14+1,1))</f>
        <v>352.69020637266948</v>
      </c>
      <c r="DU88" s="62">
        <f t="shared" si="98"/>
        <v>186.48649111821521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27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156.11420010556668</v>
      </c>
      <c r="T89" s="62">
        <f t="shared" si="88"/>
        <v>318.01952986326501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310.95287409903602</v>
      </c>
      <c r="AO89" s="62">
        <f t="shared" si="90"/>
        <v>224.10083380795163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</v>
      </c>
      <c r="BD89" s="13">
        <f>IF('Données projet'!$A$88&gt;35,BD88+BC89-BL88,IF(A89&lt;'Données projet'!$A$88,$BA$205^A89,IF(A89='Données projet'!$A$88,'Données projet'!$B$88,BD88+BC89-BL88)))</f>
        <v>184.99999999999994</v>
      </c>
      <c r="BE89" s="14">
        <f>BD89*VLOOKUP('Données projet'!$B$11,Paramètres!$A$1:$I$89,3,0)*VLOOKUP('Données projet'!$B$11,Paramètres!$A$1:$I$89,5,0)</f>
        <v>161.61599999999999</v>
      </c>
      <c r="BF89" s="14">
        <f t="shared" si="91"/>
        <v>41.20679526204917</v>
      </c>
      <c r="BG89" s="22">
        <f t="shared" si="61"/>
        <v>353.24970174806896</v>
      </c>
      <c r="BH89" s="62">
        <f t="shared" si="62"/>
        <v>646.58303508140227</v>
      </c>
      <c r="BI89" s="62">
        <f ca="1">AVERAGE(OFFSET($BH$3,0,0,'Données projet'!$E$11+1,1))-AVERAGE(OFFSET($H$3,0,0,'Données projet'!$E$11+1,1))</f>
        <v>188.31046827337082</v>
      </c>
      <c r="BJ89" s="62">
        <f t="shared" si="92"/>
        <v>207.32535726327728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253.39999999999992</v>
      </c>
      <c r="BZ89" s="14">
        <f>BY89*VLOOKUP('Données projet'!$B$12,Paramètres!$A$1:$I$89,3,0)*VLOOKUP('Données projet'!$B$12,Paramètres!$A$1:$I$89,5,0)</f>
        <v>229.27631999999994</v>
      </c>
      <c r="CA89" s="14">
        <f t="shared" si="93"/>
        <v>56.126176307517476</v>
      </c>
      <c r="CB89" s="22">
        <f t="shared" si="64"/>
        <v>497.07601440225949</v>
      </c>
      <c r="CC89" s="62">
        <f t="shared" si="65"/>
        <v>790.40934773559275</v>
      </c>
      <c r="CD89" s="62">
        <f ca="1">AVERAGE(OFFSET($CC$3,0,0,'Données projet'!$E$12+1,1))-AVERAGE(OFFSET($H$3,0,0,'Données projet'!$E$12+1,1))</f>
        <v>274.16122172185521</v>
      </c>
      <c r="CE89" s="62">
        <f t="shared" si="94"/>
        <v>161.0819079811821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-3.1036506698001178E-14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240.19940780300527</v>
      </c>
      <c r="CZ89" s="62">
        <f t="shared" si="96"/>
        <v>355.71054384071715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2.1991909659718636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2.1991909659718636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7.8</v>
      </c>
      <c r="DO89" s="13">
        <f>IF('Données projet'!$A$166&gt;35,DO88+DN89-DW88,IF(A89&lt;'Données projet'!$A$166,$DL$205^A89,IF(A89='Données projet'!$A$166,'Données projet'!$B$166,DO88+DN89-DW88)))</f>
        <v>345.79999999999978</v>
      </c>
      <c r="DP89" s="18">
        <f>DO89*VLOOKUP('Données projet'!$B$14,Paramètres!$A$1:$I$89,3,0)*VLOOKUP('Données projet'!$B$14,Paramètres!$A$1:$I$89,5,0)</f>
        <v>296.69639999999981</v>
      </c>
      <c r="DQ89" s="14">
        <f t="shared" si="97"/>
        <v>70.48345633189993</v>
      </c>
      <c r="DR89" s="22">
        <f t="shared" si="70"/>
        <v>639.50491644472538</v>
      </c>
      <c r="DS89" s="62">
        <f t="shared" si="71"/>
        <v>932.83824977805875</v>
      </c>
      <c r="DT89" s="62">
        <f ca="1">AVERAGE(OFFSET($DS$3,0,0,'Données projet'!$E$14+1,1))-AVERAGE(OFFSET($H$3,0,0,'Données projet'!$E$14+1,1))</f>
        <v>352.69020637266948</v>
      </c>
      <c r="DU89" s="62">
        <f t="shared" si="98"/>
        <v>186.48649111821521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156.11420010556668</v>
      </c>
      <c r="T90" s="62">
        <f t="shared" si="88"/>
        <v>318.01952986326501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310.95287409903602</v>
      </c>
      <c r="AO90" s="62">
        <f t="shared" si="90"/>
        <v>224.10083380795163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</v>
      </c>
      <c r="BD90" s="13">
        <f>IF('Données projet'!$A$88&gt;35,BD89+BC90-BL89,IF(A90&lt;'Données projet'!$A$88,$BA$205^A90,IF(A90='Données projet'!$A$88,'Données projet'!$B$88,BD89+BC90-BL89)))</f>
        <v>186.99999999999994</v>
      </c>
      <c r="BE90" s="14">
        <f>BD90*VLOOKUP('Données projet'!$B$11,Paramètres!$A$1:$I$89,3,0)*VLOOKUP('Données projet'!$B$11,Paramètres!$A$1:$I$89,5,0)</f>
        <v>163.36319999999998</v>
      </c>
      <c r="BF90" s="14">
        <f t="shared" si="91"/>
        <v>41.600173715581626</v>
      </c>
      <c r="BG90" s="22">
        <f t="shared" si="61"/>
        <v>356.97787588797127</v>
      </c>
      <c r="BH90" s="62">
        <f t="shared" si="62"/>
        <v>650.31120922130458</v>
      </c>
      <c r="BI90" s="62">
        <f ca="1">AVERAGE(OFFSET($BH$3,0,0,'Données projet'!$E$11+1,1))-AVERAGE(OFFSET($H$3,0,0,'Données projet'!$E$11+1,1))</f>
        <v>188.31046827337082</v>
      </c>
      <c r="BJ90" s="62">
        <f t="shared" si="92"/>
        <v>207.32535726327728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258.7999999999999</v>
      </c>
      <c r="BZ90" s="14">
        <f>BY90*VLOOKUP('Données projet'!$B$12,Paramètres!$A$1:$I$89,3,0)*VLOOKUP('Données projet'!$B$12,Paramètres!$A$1:$I$89,5,0)</f>
        <v>234.16223999999988</v>
      </c>
      <c r="CA90" s="14">
        <f t="shared" si="93"/>
        <v>57.181713578143047</v>
      </c>
      <c r="CB90" s="22">
        <f t="shared" si="64"/>
        <v>507.42405248193222</v>
      </c>
      <c r="CC90" s="62">
        <f t="shared" si="65"/>
        <v>800.75738581526548</v>
      </c>
      <c r="CD90" s="62">
        <f ca="1">AVERAGE(OFFSET($CC$3,0,0,'Données projet'!$E$12+1,1))-AVERAGE(OFFSET($H$3,0,0,'Données projet'!$E$12+1,1))</f>
        <v>274.16122172185521</v>
      </c>
      <c r="CE90" s="62">
        <f t="shared" si="94"/>
        <v>161.0819079811821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-3.1036506698001178E-14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240.19940780300527</v>
      </c>
      <c r="CZ90" s="62">
        <f t="shared" si="96"/>
        <v>355.71054384071715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2.1390539733569365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2.1390539733569365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7.8</v>
      </c>
      <c r="DO90" s="13">
        <f>IF('Données projet'!$A$166&gt;35,DO89+DN90-DW89,IF(A90&lt;'Données projet'!$A$166,$DL$205^A90,IF(A90='Données projet'!$A$166,'Données projet'!$B$166,DO89+DN90-DW89)))</f>
        <v>353.5999999999998</v>
      </c>
      <c r="DP90" s="18">
        <f>DO90*VLOOKUP('Données projet'!$B$14,Paramètres!$A$1:$I$89,3,0)*VLOOKUP('Données projet'!$B$14,Paramètres!$A$1:$I$89,5,0)</f>
        <v>303.38879999999989</v>
      </c>
      <c r="DQ90" s="14">
        <f t="shared" si="97"/>
        <v>71.88642102141435</v>
      </c>
      <c r="DR90" s="22">
        <f t="shared" si="70"/>
        <v>653.60434327896314</v>
      </c>
      <c r="DS90" s="62">
        <f t="shared" si="71"/>
        <v>946.9376766122964</v>
      </c>
      <c r="DT90" s="62">
        <f ca="1">AVERAGE(OFFSET($DS$3,0,0,'Données projet'!$E$14+1,1))-AVERAGE(OFFSET($H$3,0,0,'Données projet'!$E$14+1,1))</f>
        <v>352.69020637266948</v>
      </c>
      <c r="DU90" s="62">
        <f t="shared" si="98"/>
        <v>186.48649111821521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156.11420010556668</v>
      </c>
      <c r="T91" s="62">
        <f t="shared" si="88"/>
        <v>318.01952986326501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310.95287409903602</v>
      </c>
      <c r="AO91" s="62">
        <f t="shared" si="90"/>
        <v>224.10083380795163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</v>
      </c>
      <c r="BD91" s="13">
        <f>IF('Données projet'!$A$88&gt;35,BD90+BC91-BL90,IF(A91&lt;'Données projet'!$A$88,$BA$205^A91,IF(A91='Données projet'!$A$88,'Données projet'!$B$88,BD90+BC91-BL90)))</f>
        <v>188.99999999999994</v>
      </c>
      <c r="BE91" s="14">
        <f>BD91*VLOOKUP('Données projet'!$B$11,Paramètres!$A$1:$I$89,3,0)*VLOOKUP('Données projet'!$B$11,Paramètres!$A$1:$I$89,5,0)</f>
        <v>165.11039999999997</v>
      </c>
      <c r="BF91" s="14">
        <f t="shared" si="91"/>
        <v>41.993062739333446</v>
      </c>
      <c r="BG91" s="22">
        <f t="shared" si="61"/>
        <v>360.70519760433905</v>
      </c>
      <c r="BH91" s="62">
        <f t="shared" si="62"/>
        <v>654.03853093767236</v>
      </c>
      <c r="BI91" s="62">
        <f ca="1">AVERAGE(OFFSET($BH$3,0,0,'Données projet'!$E$11+1,1))-AVERAGE(OFFSET($H$3,0,0,'Données projet'!$E$11+1,1))</f>
        <v>188.31046827337082</v>
      </c>
      <c r="BJ91" s="62">
        <f t="shared" si="92"/>
        <v>207.32535726327728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264.19999999999987</v>
      </c>
      <c r="BZ91" s="14">
        <f>BY91*VLOOKUP('Données projet'!$B$12,Paramètres!$A$1:$I$89,3,0)*VLOOKUP('Données projet'!$B$12,Paramètres!$A$1:$I$89,5,0)</f>
        <v>239.04815999999985</v>
      </c>
      <c r="CA91" s="14">
        <f t="shared" si="93"/>
        <v>58.234690128947292</v>
      </c>
      <c r="CB91" s="22">
        <f t="shared" si="64"/>
        <v>517.76763064124964</v>
      </c>
      <c r="CC91" s="62">
        <f t="shared" si="65"/>
        <v>811.10096397458301</v>
      </c>
      <c r="CD91" s="62">
        <f ca="1">AVERAGE(OFFSET($CC$3,0,0,'Données projet'!$E$12+1,1))-AVERAGE(OFFSET($H$3,0,0,'Données projet'!$E$12+1,1))</f>
        <v>274.16122172185521</v>
      </c>
      <c r="CE91" s="62">
        <f t="shared" si="94"/>
        <v>161.0819079811821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-3.1036506698001178E-14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240.19940780300527</v>
      </c>
      <c r="CZ91" s="62">
        <f t="shared" si="96"/>
        <v>355.71054384071715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2.0805614299675317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2.0805614299675317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7.8</v>
      </c>
      <c r="DO91" s="13">
        <f>IF('Données projet'!$A$166&gt;35,DO90+DN91-DW90,IF(A91&lt;'Données projet'!$A$166,$DL$205^A91,IF(A91='Données projet'!$A$166,'Données projet'!$B$166,DO90+DN91-DW90)))</f>
        <v>361.39999999999981</v>
      </c>
      <c r="DP91" s="18">
        <f>DO91*VLOOKUP('Données projet'!$B$14,Paramètres!$A$1:$I$89,3,0)*VLOOKUP('Données projet'!$B$14,Paramètres!$A$1:$I$89,5,0)</f>
        <v>310.08119999999985</v>
      </c>
      <c r="DQ91" s="14">
        <f t="shared" si="97"/>
        <v>73.285787705139427</v>
      </c>
      <c r="DR91" s="22">
        <f t="shared" si="70"/>
        <v>667.69750358645092</v>
      </c>
      <c r="DS91" s="62">
        <f t="shared" si="71"/>
        <v>961.03083691978418</v>
      </c>
      <c r="DT91" s="62">
        <f ca="1">AVERAGE(OFFSET($DS$3,0,0,'Données projet'!$E$14+1,1))-AVERAGE(OFFSET($H$3,0,0,'Données projet'!$E$14+1,1))</f>
        <v>352.69020637266948</v>
      </c>
      <c r="DU91" s="62">
        <f t="shared" si="98"/>
        <v>186.48649111821521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156.11420010556668</v>
      </c>
      <c r="T92" s="62">
        <f t="shared" si="88"/>
        <v>318.01952986326501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310.95287409903602</v>
      </c>
      <c r="AO92" s="62">
        <f t="shared" si="90"/>
        <v>224.10083380795163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</v>
      </c>
      <c r="BD92" s="13">
        <f>IF('Données projet'!$A$88&gt;35,BD91+BC92-BL91,IF(A92&lt;'Données projet'!$A$88,$BA$205^A92,IF(A92='Données projet'!$A$88,'Données projet'!$B$88,BD91+BC92-BL91)))</f>
        <v>190.99999999999994</v>
      </c>
      <c r="BE92" s="14">
        <f>BD92*VLOOKUP('Données projet'!$B$11,Paramètres!$A$1:$I$89,3,0)*VLOOKUP('Données projet'!$B$11,Paramètres!$A$1:$I$89,5,0)</f>
        <v>166.85759999999996</v>
      </c>
      <c r="BF92" s="14">
        <f t="shared" si="91"/>
        <v>42.385468111966098</v>
      </c>
      <c r="BG92" s="22">
        <f t="shared" si="61"/>
        <v>364.43167696167421</v>
      </c>
      <c r="BH92" s="62">
        <f t="shared" si="62"/>
        <v>657.76501029500753</v>
      </c>
      <c r="BI92" s="62">
        <f ca="1">AVERAGE(OFFSET($BH$3,0,0,'Données projet'!$E$11+1,1))-AVERAGE(OFFSET($H$3,0,0,'Données projet'!$E$11+1,1))</f>
        <v>188.31046827337082</v>
      </c>
      <c r="BJ92" s="62">
        <f t="shared" si="92"/>
        <v>207.32535726327728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269.59999999999985</v>
      </c>
      <c r="BZ92" s="14">
        <f>BY92*VLOOKUP('Données projet'!$B$12,Paramètres!$A$1:$I$89,3,0)*VLOOKUP('Données projet'!$B$12,Paramètres!$A$1:$I$89,5,0)</f>
        <v>243.93407999999988</v>
      </c>
      <c r="CA92" s="14">
        <f t="shared" si="93"/>
        <v>59.285164329617594</v>
      </c>
      <c r="CB92" s="22">
        <f t="shared" si="64"/>
        <v>528.10685054075043</v>
      </c>
      <c r="CC92" s="62">
        <f t="shared" si="65"/>
        <v>821.44018387408369</v>
      </c>
      <c r="CD92" s="62">
        <f ca="1">AVERAGE(OFFSET($CC$3,0,0,'Données projet'!$E$12+1,1))-AVERAGE(OFFSET($H$3,0,0,'Données projet'!$E$12+1,1))</f>
        <v>274.16122172185521</v>
      </c>
      <c r="CE92" s="62">
        <f t="shared" si="94"/>
        <v>161.0819079811821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-3.1036506698001178E-14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240.19940780300527</v>
      </c>
      <c r="CZ92" s="62">
        <f t="shared" si="96"/>
        <v>355.71054384071715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2.0236683682530989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2.0236683682530989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7.8</v>
      </c>
      <c r="DO92" s="13">
        <f>IF('Données projet'!$A$166&gt;35,DO91+DN92-DW91,IF(A92&lt;'Données projet'!$A$166,$DL$205^A92,IF(A92='Données projet'!$A$166,'Données projet'!$B$166,DO91+DN92-DW91)))</f>
        <v>369.19999999999982</v>
      </c>
      <c r="DP92" s="18">
        <f>DO92*VLOOKUP('Données projet'!$B$14,Paramètres!$A$1:$I$89,3,0)*VLOOKUP('Données projet'!$B$14,Paramètres!$A$1:$I$89,5,0)</f>
        <v>316.77359999999987</v>
      </c>
      <c r="DQ92" s="14">
        <f t="shared" si="97"/>
        <v>74.681642981668006</v>
      </c>
      <c r="DR92" s="22">
        <f t="shared" si="70"/>
        <v>681.78454819307149</v>
      </c>
      <c r="DS92" s="62">
        <f t="shared" si="71"/>
        <v>975.11788152640474</v>
      </c>
      <c r="DT92" s="62">
        <f ca="1">AVERAGE(OFFSET($DS$3,0,0,'Données projet'!$E$14+1,1))-AVERAGE(OFFSET($H$3,0,0,'Données projet'!$E$14+1,1))</f>
        <v>352.69020637266948</v>
      </c>
      <c r="DU92" s="62">
        <f t="shared" si="98"/>
        <v>186.48649111821521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156.11420010556668</v>
      </c>
      <c r="T93" s="62">
        <f t="shared" si="88"/>
        <v>318.01952986326501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310.95287409903602</v>
      </c>
      <c r="AO93" s="62">
        <f t="shared" si="90"/>
        <v>224.10083380795163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193</v>
      </c>
      <c r="BB93" s="13">
        <f>VLOOKUP(A93,'Données projet'!$A$87:$I$107,9,0)</f>
        <v>2</v>
      </c>
      <c r="BC93" s="13">
        <f t="array" ref="BC93">INDEX(BB:BB,MIN(IF(ISNUMBER(BB93:BB289),ROW(BB93:BB289),"")))</f>
        <v>2</v>
      </c>
      <c r="BD93" s="13">
        <f>IF('Données projet'!$A$88&gt;35,BD92+BC93-BL92,IF(A93&lt;'Données projet'!$A$88,$BA$205^A93,IF(A93='Données projet'!$A$88,'Données projet'!$B$88,BD92+BC93-BL92)))</f>
        <v>192.99999999999994</v>
      </c>
      <c r="BE93" s="14">
        <f>BD93*VLOOKUP('Données projet'!$B$11,Paramètres!$A$1:$I$89,3,0)*VLOOKUP('Données projet'!$B$11,Paramètres!$A$1:$I$89,5,0)</f>
        <v>168.60479999999998</v>
      </c>
      <c r="BF93" s="14">
        <f t="shared" si="91"/>
        <v>42.777395484149757</v>
      </c>
      <c r="BG93" s="22">
        <f t="shared" si="61"/>
        <v>368.15732380156078</v>
      </c>
      <c r="BH93" s="62">
        <f t="shared" si="62"/>
        <v>661.49065713489404</v>
      </c>
      <c r="BI93" s="62">
        <f ca="1">AVERAGE(OFFSET($BH$3,0,0,'Données projet'!$E$11+1,1))-AVERAGE(OFFSET($H$3,0,0,'Données projet'!$E$11+1,1))</f>
        <v>188.31046827337082</v>
      </c>
      <c r="BJ93" s="62">
        <f t="shared" si="92"/>
        <v>207.32535726327728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193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274.99999999999983</v>
      </c>
      <c r="BZ93" s="14">
        <f>BY93*VLOOKUP('Données projet'!$B$12,Paramètres!$A$1:$I$89,3,0)*VLOOKUP('Données projet'!$B$12,Paramètres!$A$1:$I$89,5,0)</f>
        <v>248.81999999999982</v>
      </c>
      <c r="CA93" s="14">
        <f t="shared" si="93"/>
        <v>60.333192077890018</v>
      </c>
      <c r="CB93" s="22">
        <f t="shared" si="64"/>
        <v>538.44180953565808</v>
      </c>
      <c r="CC93" s="62">
        <f t="shared" si="65"/>
        <v>831.77514286899145</v>
      </c>
      <c r="CD93" s="62">
        <f ca="1">AVERAGE(OFFSET($CC$3,0,0,'Données projet'!$E$12+1,1))-AVERAGE(OFFSET($H$3,0,0,'Données projet'!$E$12+1,1))</f>
        <v>274.16122172185521</v>
      </c>
      <c r="CE93" s="62">
        <f t="shared" si="94"/>
        <v>161.0819079811821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-3.1036506698001178E-14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240.19940780300527</v>
      </c>
      <c r="CZ93" s="62">
        <f t="shared" si="96"/>
        <v>355.71054384071715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1.9683310503031235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1.9683310503031235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377</v>
      </c>
      <c r="DM93" s="13">
        <f>VLOOKUP(A93,'Données projet'!$A$165:$I$185,9,0)</f>
        <v>7.8</v>
      </c>
      <c r="DN93" s="13">
        <f t="array" ref="DN93">INDEX(DM:DM,MIN(IF(ISNUMBER(DM93:DM289),ROW(DM93:DM289),"")))</f>
        <v>7.8</v>
      </c>
      <c r="DO93" s="13">
        <f>IF('Données projet'!$A$166&gt;35,DO92+DN93-DW92,IF(A93&lt;'Données projet'!$A$166,$DL$205^A93,IF(A93='Données projet'!$A$166,'Données projet'!$B$166,DO92+DN93-DW92)))</f>
        <v>376.99999999999983</v>
      </c>
      <c r="DP93" s="18">
        <f>DO93*VLOOKUP('Données projet'!$B$14,Paramètres!$A$1:$I$89,3,0)*VLOOKUP('Données projet'!$B$14,Paramètres!$A$1:$I$89,5,0)</f>
        <v>323.46599999999989</v>
      </c>
      <c r="DQ93" s="14">
        <f t="shared" si="97"/>
        <v>76.074069581431147</v>
      </c>
      <c r="DR93" s="22">
        <f t="shared" si="70"/>
        <v>695.86562118765903</v>
      </c>
      <c r="DS93" s="62">
        <f t="shared" si="71"/>
        <v>989.1989545209924</v>
      </c>
      <c r="DT93" s="62">
        <f ca="1">AVERAGE(OFFSET($DS$3,0,0,'Données projet'!$E$14+1,1))-AVERAGE(OFFSET($H$3,0,0,'Données projet'!$E$14+1,1))</f>
        <v>352.69020637266948</v>
      </c>
      <c r="DU93" s="62">
        <f t="shared" si="98"/>
        <v>186.48649111821521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26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156.11420010556668</v>
      </c>
      <c r="T94" s="62">
        <f t="shared" si="88"/>
        <v>318.01952986326501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310.95287409903602</v>
      </c>
      <c r="AO94" s="62">
        <f t="shared" si="90"/>
        <v>224.10083380795163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-4.9658410716801891E-14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188.31046827337082</v>
      </c>
      <c r="BJ94" s="62">
        <f t="shared" si="92"/>
        <v>207.32535726327728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258.99999999999983</v>
      </c>
      <c r="BZ94" s="14">
        <f>BY94*VLOOKUP('Données projet'!$B$12,Paramètres!$A$1:$I$89,3,0)*VLOOKUP('Données projet'!$B$12,Paramètres!$A$1:$I$89,5,0)</f>
        <v>234.34319999999983</v>
      </c>
      <c r="CA94" s="14">
        <f t="shared" si="93"/>
        <v>57.220758006491614</v>
      </c>
      <c r="CB94" s="22">
        <f t="shared" si="64"/>
        <v>507.80722686130588</v>
      </c>
      <c r="CC94" s="62">
        <f t="shared" si="65"/>
        <v>801.14056019463919</v>
      </c>
      <c r="CD94" s="62">
        <f ca="1">AVERAGE(OFFSET($CC$3,0,0,'Données projet'!$E$12+1,1))-AVERAGE(OFFSET($H$3,0,0,'Données projet'!$E$12+1,1))</f>
        <v>274.16122172185521</v>
      </c>
      <c r="CE94" s="62">
        <f t="shared" si="94"/>
        <v>161.0819079811821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-3.1036506698001178E-14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240.19940780300527</v>
      </c>
      <c r="CZ94" s="62">
        <f t="shared" si="96"/>
        <v>355.71054384071715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1.9145069342225534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1.9145069342225534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7.6</v>
      </c>
      <c r="DO94" s="13">
        <f>IF('Données projet'!$A$166&gt;35,DO93+DN94-DW93,IF(A94&lt;'Données projet'!$A$166,$DL$205^A94,IF(A94='Données projet'!$A$166,'Données projet'!$B$166,DO93+DN94-DW93)))</f>
        <v>358.59999999999985</v>
      </c>
      <c r="DP94" s="18">
        <f>DO94*VLOOKUP('Données projet'!$B$14,Paramètres!$A$1:$I$89,3,0)*VLOOKUP('Données projet'!$B$14,Paramètres!$A$1:$I$89,5,0)</f>
        <v>307.67879999999991</v>
      </c>
      <c r="DQ94" s="14">
        <f t="shared" si="97"/>
        <v>72.783859383050768</v>
      </c>
      <c r="DR94" s="22">
        <f t="shared" si="70"/>
        <v>662.63913175881328</v>
      </c>
      <c r="DS94" s="62">
        <f t="shared" si="71"/>
        <v>955.97246509214665</v>
      </c>
      <c r="DT94" s="62">
        <f ca="1">AVERAGE(OFFSET($DS$3,0,0,'Données projet'!$E$14+1,1))-AVERAGE(OFFSET($H$3,0,0,'Données projet'!$E$14+1,1))</f>
        <v>352.69020637266948</v>
      </c>
      <c r="DU94" s="62">
        <f t="shared" si="98"/>
        <v>186.48649111821521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156.11420010556668</v>
      </c>
      <c r="T95" s="62">
        <f t="shared" si="88"/>
        <v>318.01952986326501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310.95287409903602</v>
      </c>
      <c r="AO95" s="62">
        <f t="shared" si="90"/>
        <v>224.10083380795163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-4.9658410716801891E-14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188.31046827337082</v>
      </c>
      <c r="BJ95" s="62">
        <f t="shared" si="92"/>
        <v>207.32535726327728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263.99999999999983</v>
      </c>
      <c r="BZ95" s="14">
        <f>BY95*VLOOKUP('Données projet'!$B$12,Paramètres!$A$1:$I$89,3,0)*VLOOKUP('Données projet'!$B$12,Paramètres!$A$1:$I$89,5,0)</f>
        <v>238.86719999999983</v>
      </c>
      <c r="CA95" s="14">
        <f t="shared" si="93"/>
        <v>58.195735973104156</v>
      </c>
      <c r="CB95" s="22">
        <f t="shared" si="64"/>
        <v>517.38461348648946</v>
      </c>
      <c r="CC95" s="62">
        <f t="shared" si="65"/>
        <v>810.71794681982283</v>
      </c>
      <c r="CD95" s="62">
        <f ca="1">AVERAGE(OFFSET($CC$3,0,0,'Données projet'!$E$12+1,1))-AVERAGE(OFFSET($H$3,0,0,'Données projet'!$E$12+1,1))</f>
        <v>274.16122172185521</v>
      </c>
      <c r="CE95" s="62">
        <f t="shared" si="94"/>
        <v>161.0819079811821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-3.1036506698001178E-14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240.19940780300527</v>
      </c>
      <c r="CZ95" s="62">
        <f t="shared" si="96"/>
        <v>355.71054384071715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1.8621546414266936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1.8621546414266936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7.6</v>
      </c>
      <c r="DO95" s="13">
        <f>IF('Données projet'!$A$166&gt;35,DO94+DN95-DW94,IF(A95&lt;'Données projet'!$A$166,$DL$205^A95,IF(A95='Données projet'!$A$166,'Données projet'!$B$166,DO94+DN95-DW94)))</f>
        <v>366.19999999999987</v>
      </c>
      <c r="DP95" s="18">
        <f>DO95*VLOOKUP('Données projet'!$B$14,Paramètres!$A$1:$I$89,3,0)*VLOOKUP('Données projet'!$B$14,Paramètres!$A$1:$I$89,5,0)</f>
        <v>314.19959999999992</v>
      </c>
      <c r="DQ95" s="14">
        <f t="shared" si="97"/>
        <v>74.145185764564587</v>
      </c>
      <c r="DR95" s="22">
        <f t="shared" si="70"/>
        <v>676.36716853994983</v>
      </c>
      <c r="DS95" s="62">
        <f t="shared" si="71"/>
        <v>969.7005018732832</v>
      </c>
      <c r="DT95" s="62">
        <f ca="1">AVERAGE(OFFSET($DS$3,0,0,'Données projet'!$E$14+1,1))-AVERAGE(OFFSET($H$3,0,0,'Données projet'!$E$14+1,1))</f>
        <v>352.69020637266948</v>
      </c>
      <c r="DU95" s="62">
        <f t="shared" si="98"/>
        <v>186.48649111821521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156.11420010556668</v>
      </c>
      <c r="T96" s="62">
        <f t="shared" si="88"/>
        <v>318.01952986326501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310.95287409903602</v>
      </c>
      <c r="AO96" s="62">
        <f t="shared" si="90"/>
        <v>224.10083380795163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-4.9658410716801891E-14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188.31046827337082</v>
      </c>
      <c r="BJ96" s="62">
        <f t="shared" si="92"/>
        <v>207.32535726327728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268.99999999999983</v>
      </c>
      <c r="BZ96" s="14">
        <f>BY96*VLOOKUP('Données projet'!$B$12,Paramètres!$A$1:$I$89,3,0)*VLOOKUP('Données projet'!$B$12,Paramètres!$A$1:$I$89,5,0)</f>
        <v>243.39119999999986</v>
      </c>
      <c r="CA96" s="14">
        <f t="shared" si="93"/>
        <v>59.168566788241527</v>
      </c>
      <c r="CB96" s="22">
        <f t="shared" si="64"/>
        <v>526.95826048952051</v>
      </c>
      <c r="CC96" s="62">
        <f t="shared" si="65"/>
        <v>820.29159382285388</v>
      </c>
      <c r="CD96" s="62">
        <f ca="1">AVERAGE(OFFSET($CC$3,0,0,'Données projet'!$E$12+1,1))-AVERAGE(OFFSET($H$3,0,0,'Données projet'!$E$12+1,1))</f>
        <v>274.16122172185521</v>
      </c>
      <c r="CE96" s="62">
        <f t="shared" si="94"/>
        <v>161.0819079811821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-3.1036506698001178E-14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240.19940780300527</v>
      </c>
      <c r="CZ96" s="62">
        <f t="shared" si="96"/>
        <v>355.71054384071715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1.8112339248304241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1.8112339248304241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7.6</v>
      </c>
      <c r="DO96" s="13">
        <f>IF('Données projet'!$A$166&gt;35,DO95+DN96-DW95,IF(A96&lt;'Données projet'!$A$166,$DL$205^A96,IF(A96='Données projet'!$A$166,'Données projet'!$B$166,DO95+DN96-DW95)))</f>
        <v>373.7999999999999</v>
      </c>
      <c r="DP96" s="18">
        <f>DO96*VLOOKUP('Données projet'!$B$14,Paramètres!$A$1:$I$89,3,0)*VLOOKUP('Données projet'!$B$14,Paramètres!$A$1:$I$89,5,0)</f>
        <v>320.72039999999993</v>
      </c>
      <c r="DQ96" s="14">
        <f t="shared" si="97"/>
        <v>75.503227270035708</v>
      </c>
      <c r="DR96" s="22">
        <f t="shared" si="70"/>
        <v>690.0894841619787</v>
      </c>
      <c r="DS96" s="62">
        <f t="shared" si="71"/>
        <v>983.42281749531207</v>
      </c>
      <c r="DT96" s="62">
        <f ca="1">AVERAGE(OFFSET($DS$3,0,0,'Données projet'!$E$14+1,1))-AVERAGE(OFFSET($H$3,0,0,'Données projet'!$E$14+1,1))</f>
        <v>352.69020637266948</v>
      </c>
      <c r="DU96" s="62">
        <f t="shared" si="98"/>
        <v>186.48649111821521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156.11420010556668</v>
      </c>
      <c r="T97" s="62">
        <f t="shared" si="88"/>
        <v>318.01952986326501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310.95287409903602</v>
      </c>
      <c r="AO97" s="62">
        <f t="shared" si="90"/>
        <v>224.10083380795163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-4.9658410716801891E-14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188.31046827337082</v>
      </c>
      <c r="BJ97" s="62">
        <f t="shared" si="92"/>
        <v>207.32535726327728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273.99999999999983</v>
      </c>
      <c r="BZ97" s="14">
        <f>BY97*VLOOKUP('Données projet'!$B$12,Paramètres!$A$1:$I$89,3,0)*VLOOKUP('Données projet'!$B$12,Paramètres!$A$1:$I$89,5,0)</f>
        <v>247.91519999999986</v>
      </c>
      <c r="CA97" s="14">
        <f t="shared" si="93"/>
        <v>60.139294964297406</v>
      </c>
      <c r="CB97" s="22">
        <f t="shared" si="64"/>
        <v>536.52824539615096</v>
      </c>
      <c r="CC97" s="62">
        <f t="shared" si="65"/>
        <v>829.86157872948434</v>
      </c>
      <c r="CD97" s="62">
        <f ca="1">AVERAGE(OFFSET($CC$3,0,0,'Données projet'!$E$12+1,1))-AVERAGE(OFFSET($H$3,0,0,'Données projet'!$E$12+1,1))</f>
        <v>274.16122172185521</v>
      </c>
      <c r="CE97" s="62">
        <f t="shared" si="94"/>
        <v>161.0819079811821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-3.1036506698001178E-14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240.19940780300527</v>
      </c>
      <c r="CZ97" s="62">
        <f t="shared" si="96"/>
        <v>355.71054384071715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1.7617056379072837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1.7617056379072837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7.6</v>
      </c>
      <c r="DO97" s="13">
        <f>IF('Données projet'!$A$166&gt;35,DO96+DN97-DW96,IF(A97&lt;'Données projet'!$A$166,$DL$205^A97,IF(A97='Données projet'!$A$166,'Données projet'!$B$166,DO96+DN97-DW96)))</f>
        <v>381.39999999999992</v>
      </c>
      <c r="DP97" s="18">
        <f>DO97*VLOOKUP('Données projet'!$B$14,Paramètres!$A$1:$I$89,3,0)*VLOOKUP('Données projet'!$B$14,Paramètres!$A$1:$I$89,5,0)</f>
        <v>327.24119999999999</v>
      </c>
      <c r="DQ97" s="14">
        <f t="shared" si="97"/>
        <v>76.85805838290122</v>
      </c>
      <c r="DR97" s="22">
        <f t="shared" si="70"/>
        <v>703.80620835021955</v>
      </c>
      <c r="DS97" s="62">
        <f t="shared" si="71"/>
        <v>997.13954168355281</v>
      </c>
      <c r="DT97" s="62">
        <f ca="1">AVERAGE(OFFSET($DS$3,0,0,'Données projet'!$E$14+1,1))-AVERAGE(OFFSET($H$3,0,0,'Données projet'!$E$14+1,1))</f>
        <v>352.69020637266948</v>
      </c>
      <c r="DU97" s="62">
        <f t="shared" si="98"/>
        <v>186.48649111821521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156.11420010556668</v>
      </c>
      <c r="T98" s="62">
        <f t="shared" si="88"/>
        <v>318.01952986326501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310.95287409903602</v>
      </c>
      <c r="AO98" s="62">
        <f t="shared" si="90"/>
        <v>224.10083380795163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-4.9658410716801891E-14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188.31046827337082</v>
      </c>
      <c r="BJ98" s="62">
        <f t="shared" si="92"/>
        <v>207.32535726327728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278.99999999999983</v>
      </c>
      <c r="BZ98" s="14">
        <f>BY98*VLOOKUP('Données projet'!$B$12,Paramètres!$A$1:$I$89,3,0)*VLOOKUP('Données projet'!$B$12,Paramètres!$A$1:$I$89,5,0)</f>
        <v>252.43919999999983</v>
      </c>
      <c r="CA98" s="14">
        <f t="shared" si="93"/>
        <v>61.107963296116218</v>
      </c>
      <c r="CB98" s="22">
        <f t="shared" si="64"/>
        <v>546.09464274073537</v>
      </c>
      <c r="CC98" s="62">
        <f t="shared" si="65"/>
        <v>839.42797607406874</v>
      </c>
      <c r="CD98" s="62">
        <f ca="1">AVERAGE(OFFSET($CC$3,0,0,'Données projet'!$E$12+1,1))-AVERAGE(OFFSET($H$3,0,0,'Données projet'!$E$12+1,1))</f>
        <v>274.16122172185521</v>
      </c>
      <c r="CE98" s="62">
        <f t="shared" si="94"/>
        <v>161.0819079811821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-3.1036506698001178E-14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240.19940780300527</v>
      </c>
      <c r="CZ98" s="62">
        <f t="shared" si="96"/>
        <v>355.71054384071715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1.7135317045946361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1.7135317045946361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389</v>
      </c>
      <c r="DM98" s="13">
        <f>VLOOKUP(A98,'Données projet'!$A$165:$I$185,9,0)</f>
        <v>7.6</v>
      </c>
      <c r="DN98" s="13">
        <f t="array" ref="DN98">INDEX(DM:DM,MIN(IF(ISNUMBER(DM98:DM294),ROW(DM98:DM294),"")))</f>
        <v>7.6</v>
      </c>
      <c r="DO98" s="13">
        <f>IF('Données projet'!$A$166&gt;35,DO97+DN98-DW97,IF(A98&lt;'Données projet'!$A$166,$DL$205^A98,IF(A98='Données projet'!$A$166,'Données projet'!$B$166,DO97+DN98-DW97)))</f>
        <v>388.99999999999994</v>
      </c>
      <c r="DP98" s="18">
        <f>DO98*VLOOKUP('Données projet'!$B$14,Paramètres!$A$1:$I$89,3,0)*VLOOKUP('Données projet'!$B$14,Paramètres!$A$1:$I$89,5,0)</f>
        <v>333.762</v>
      </c>
      <c r="DQ98" s="14">
        <f t="shared" si="97"/>
        <v>78.209750448453065</v>
      </c>
      <c r="DR98" s="22">
        <f t="shared" si="70"/>
        <v>717.51746536438895</v>
      </c>
      <c r="DS98" s="62">
        <f t="shared" si="71"/>
        <v>1010.8507986977222</v>
      </c>
      <c r="DT98" s="62">
        <f ca="1">AVERAGE(OFFSET($DS$3,0,0,'Données projet'!$E$14+1,1))-AVERAGE(OFFSET($H$3,0,0,'Données projet'!$E$14+1,1))</f>
        <v>352.69020637266948</v>
      </c>
      <c r="DU98" s="62">
        <f t="shared" si="98"/>
        <v>186.48649111821521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25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156.11420010556668</v>
      </c>
      <c r="T99" s="62">
        <f t="shared" si="88"/>
        <v>318.01952986326501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310.95287409903602</v>
      </c>
      <c r="AO99" s="62">
        <f t="shared" si="90"/>
        <v>224.10083380795163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-4.9658410716801891E-14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188.31046827337082</v>
      </c>
      <c r="BJ99" s="62">
        <f t="shared" si="92"/>
        <v>207.32535726327728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262.79999999999984</v>
      </c>
      <c r="BZ99" s="14">
        <f>BY99*VLOOKUP('Données projet'!$B$12,Paramètres!$A$1:$I$89,3,0)*VLOOKUP('Données projet'!$B$12,Paramètres!$A$1:$I$89,5,0)</f>
        <v>237.78143999999983</v>
      </c>
      <c r="CA99" s="14">
        <f t="shared" si="93"/>
        <v>57.9619387969109</v>
      </c>
      <c r="CB99" s="22">
        <f t="shared" si="64"/>
        <v>515.08638473795281</v>
      </c>
      <c r="CC99" s="62">
        <f t="shared" si="65"/>
        <v>808.41971807128607</v>
      </c>
      <c r="CD99" s="62">
        <f ca="1">AVERAGE(OFFSET($CC$3,0,0,'Données projet'!$E$12+1,1))-AVERAGE(OFFSET($H$3,0,0,'Données projet'!$E$12+1,1))</f>
        <v>274.16122172185521</v>
      </c>
      <c r="CE99" s="62">
        <f t="shared" si="94"/>
        <v>161.0819079811821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-3.1036506698001178E-14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240.19940780300527</v>
      </c>
      <c r="CZ99" s="62">
        <f t="shared" si="96"/>
        <v>355.71054384071715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1.6666750900217797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1.6666750900217797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7.2</v>
      </c>
      <c r="DO99" s="13">
        <f>IF('Données projet'!$A$166&gt;35,DO98+DN99-DW98,IF(A99&lt;'Données projet'!$A$166,$DL$205^A99,IF(A99='Données projet'!$A$166,'Données projet'!$B$166,DO98+DN99-DW98)))</f>
        <v>371.19999999999993</v>
      </c>
      <c r="DP99" s="18">
        <f>DO99*VLOOKUP('Données projet'!$B$14,Paramètres!$A$1:$I$89,3,0)*VLOOKUP('Données projet'!$B$14,Paramètres!$A$1:$I$89,5,0)</f>
        <v>318.48959999999994</v>
      </c>
      <c r="DQ99" s="14">
        <f t="shared" si="97"/>
        <v>75.038999086150227</v>
      </c>
      <c r="DR99" s="22">
        <f t="shared" si="70"/>
        <v>685.39564340837808</v>
      </c>
      <c r="DS99" s="62">
        <f t="shared" si="71"/>
        <v>978.72897674171145</v>
      </c>
      <c r="DT99" s="62">
        <f ca="1">AVERAGE(OFFSET($DS$3,0,0,'Données projet'!$E$14+1,1))-AVERAGE(OFFSET($H$3,0,0,'Données projet'!$E$14+1,1))</f>
        <v>352.69020637266948</v>
      </c>
      <c r="DU99" s="62">
        <f t="shared" si="98"/>
        <v>186.48649111821521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156.11420010556668</v>
      </c>
      <c r="T100" s="62">
        <f t="shared" si="88"/>
        <v>318.01952986326501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310.95287409903602</v>
      </c>
      <c r="AO100" s="62">
        <f t="shared" si="90"/>
        <v>224.10083380795163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-4.9658410716801891E-14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188.31046827337082</v>
      </c>
      <c r="BJ100" s="62">
        <f t="shared" si="92"/>
        <v>207.32535726327728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267.59999999999985</v>
      </c>
      <c r="BZ100" s="14">
        <f>BY100*VLOOKUP('Données projet'!$B$12,Paramètres!$A$1:$I$89,3,0)*VLOOKUP('Données projet'!$B$12,Paramètres!$A$1:$I$89,5,0)</f>
        <v>242.12447999999986</v>
      </c>
      <c r="CA100" s="14">
        <f t="shared" si="93"/>
        <v>58.896387987806008</v>
      </c>
      <c r="CB100" s="22">
        <f t="shared" si="64"/>
        <v>524.27801174542856</v>
      </c>
      <c r="CC100" s="62">
        <f t="shared" si="65"/>
        <v>817.61134507876181</v>
      </c>
      <c r="CD100" s="62">
        <f ca="1">AVERAGE(OFFSET($CC$3,0,0,'Données projet'!$E$12+1,1))-AVERAGE(OFFSET($H$3,0,0,'Données projet'!$E$12+1,1))</f>
        <v>274.16122172185521</v>
      </c>
      <c r="CE100" s="62">
        <f t="shared" si="94"/>
        <v>161.0819079811821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-3.1036506698001178E-14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240.19940780300527</v>
      </c>
      <c r="CZ100" s="62">
        <f t="shared" si="96"/>
        <v>355.71054384071715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1.6210997720385003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1.6210997720385003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7.2</v>
      </c>
      <c r="DO100" s="13">
        <f>IF('Données projet'!$A$166&gt;35,DO99+DN100-DW99,IF(A100&lt;'Données projet'!$A$166,$DL$205^A100,IF(A100='Données projet'!$A$166,'Données projet'!$B$166,DO99+DN100-DW99)))</f>
        <v>378.39999999999992</v>
      </c>
      <c r="DP100" s="18">
        <f>DO100*VLOOKUP('Données projet'!$B$14,Paramètres!$A$1:$I$89,3,0)*VLOOKUP('Données projet'!$B$14,Paramètres!$A$1:$I$89,5,0)</f>
        <v>324.66719999999998</v>
      </c>
      <c r="DQ100" s="14">
        <f t="shared" si="97"/>
        <v>76.323635512638404</v>
      </c>
      <c r="DR100" s="22">
        <f t="shared" si="70"/>
        <v>698.39237185117838</v>
      </c>
      <c r="DS100" s="62">
        <f t="shared" si="71"/>
        <v>991.72570518451175</v>
      </c>
      <c r="DT100" s="62">
        <f ca="1">AVERAGE(OFFSET($DS$3,0,0,'Données projet'!$E$14+1,1))-AVERAGE(OFFSET($H$3,0,0,'Données projet'!$E$14+1,1))</f>
        <v>352.69020637266948</v>
      </c>
      <c r="DU100" s="62">
        <f t="shared" si="98"/>
        <v>186.48649111821521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156.11420010556668</v>
      </c>
      <c r="T101" s="62">
        <f t="shared" si="88"/>
        <v>318.01952986326501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310.95287409903602</v>
      </c>
      <c r="AO101" s="62">
        <f t="shared" si="90"/>
        <v>224.10083380795163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-4.9658410716801891E-14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188.31046827337082</v>
      </c>
      <c r="BJ101" s="62">
        <f t="shared" si="92"/>
        <v>207.32535726327728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272.39999999999986</v>
      </c>
      <c r="BZ101" s="14">
        <f>BY101*VLOOKUP('Données projet'!$B$12,Paramètres!$A$1:$I$89,3,0)*VLOOKUP('Données projet'!$B$12,Paramètres!$A$1:$I$89,5,0)</f>
        <v>246.46751999999987</v>
      </c>
      <c r="CA101" s="14">
        <f t="shared" si="93"/>
        <v>59.828888074216977</v>
      </c>
      <c r="CB101" s="22">
        <f t="shared" si="64"/>
        <v>533.46624406259423</v>
      </c>
      <c r="CC101" s="62">
        <f t="shared" si="65"/>
        <v>826.7995773959276</v>
      </c>
      <c r="CD101" s="62">
        <f ca="1">AVERAGE(OFFSET($CC$3,0,0,'Données projet'!$E$12+1,1))-AVERAGE(OFFSET($H$3,0,0,'Données projet'!$E$12+1,1))</f>
        <v>274.16122172185521</v>
      </c>
      <c r="CE101" s="62">
        <f t="shared" si="94"/>
        <v>161.0819079811821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-3.1036506698001178E-14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240.19940780300527</v>
      </c>
      <c r="CZ101" s="62">
        <f t="shared" si="96"/>
        <v>355.71054384071715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1.5767707135221756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1.5767707135221756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7.2</v>
      </c>
      <c r="DO101" s="13">
        <f>IF('Données projet'!$A$166&gt;35,DO100+DN101-DW100,IF(A101&lt;'Données projet'!$A$166,$DL$205^A101,IF(A101='Données projet'!$A$166,'Données projet'!$B$166,DO100+DN101-DW100)))</f>
        <v>385.59999999999991</v>
      </c>
      <c r="DP101" s="18">
        <f>DO101*VLOOKUP('Données projet'!$B$14,Paramètres!$A$1:$I$89,3,0)*VLOOKUP('Données projet'!$B$14,Paramètres!$A$1:$I$89,5,0)</f>
        <v>330.84479999999996</v>
      </c>
      <c r="DQ101" s="14">
        <f t="shared" si="97"/>
        <v>77.605429694617001</v>
      </c>
      <c r="DR101" s="22">
        <f t="shared" si="70"/>
        <v>711.38415005145782</v>
      </c>
      <c r="DS101" s="62">
        <f t="shared" si="71"/>
        <v>1004.7174833847912</v>
      </c>
      <c r="DT101" s="62">
        <f ca="1">AVERAGE(OFFSET($DS$3,0,0,'Données projet'!$E$14+1,1))-AVERAGE(OFFSET($H$3,0,0,'Données projet'!$E$14+1,1))</f>
        <v>352.69020637266948</v>
      </c>
      <c r="DU101" s="62">
        <f t="shared" si="98"/>
        <v>186.48649111821521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156.11420010556668</v>
      </c>
      <c r="T102" s="62">
        <f t="shared" si="88"/>
        <v>318.01952986326501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310.95287409903602</v>
      </c>
      <c r="AO102" s="62">
        <f t="shared" si="90"/>
        <v>224.10083380795163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-4.9658410716801891E-14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188.31046827337082</v>
      </c>
      <c r="BJ102" s="62">
        <f t="shared" si="92"/>
        <v>207.32535726327728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277.19999999999987</v>
      </c>
      <c r="BZ102" s="14">
        <f>BY102*VLOOKUP('Données projet'!$B$12,Paramètres!$A$1:$I$89,3,0)*VLOOKUP('Données projet'!$B$12,Paramètres!$A$1:$I$89,5,0)</f>
        <v>250.8105599999999</v>
      </c>
      <c r="CA102" s="14">
        <f t="shared" si="93"/>
        <v>60.75947736410869</v>
      </c>
      <c r="CB102" s="22">
        <f t="shared" si="64"/>
        <v>542.65114840915578</v>
      </c>
      <c r="CC102" s="62">
        <f t="shared" si="65"/>
        <v>835.98448174248915</v>
      </c>
      <c r="CD102" s="62">
        <f ca="1">AVERAGE(OFFSET($CC$3,0,0,'Données projet'!$E$12+1,1))-AVERAGE(OFFSET($H$3,0,0,'Données projet'!$E$12+1,1))</f>
        <v>274.16122172185521</v>
      </c>
      <c r="CE102" s="62">
        <f t="shared" si="94"/>
        <v>161.0819079811821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-3.1036506698001178E-14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240.19940780300527</v>
      </c>
      <c r="CZ102" s="62">
        <f t="shared" si="96"/>
        <v>355.71054384071715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1.5336538354421436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1.5336538354421436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7.2</v>
      </c>
      <c r="DO102" s="13">
        <f>IF('Données projet'!$A$166&gt;35,DO101+DN102-DW101,IF(A102&lt;'Données projet'!$A$166,$DL$205^A102,IF(A102='Données projet'!$A$166,'Données projet'!$B$166,DO101+DN102-DW101)))</f>
        <v>392.7999999999999</v>
      </c>
      <c r="DP102" s="18">
        <f>DO102*VLOOKUP('Données projet'!$B$14,Paramètres!$A$1:$I$89,3,0)*VLOOKUP('Données projet'!$B$14,Paramètres!$A$1:$I$89,5,0)</f>
        <v>337.02239999999995</v>
      </c>
      <c r="DQ102" s="14">
        <f t="shared" si="97"/>
        <v>78.884440823098231</v>
      </c>
      <c r="DR102" s="22">
        <f t="shared" si="70"/>
        <v>724.37108110022928</v>
      </c>
      <c r="DS102" s="62">
        <f t="shared" si="71"/>
        <v>1017.7044144335625</v>
      </c>
      <c r="DT102" s="62">
        <f ca="1">AVERAGE(OFFSET($DS$3,0,0,'Données projet'!$E$14+1,1))-AVERAGE(OFFSET($H$3,0,0,'Données projet'!$E$14+1,1))</f>
        <v>352.69020637266948</v>
      </c>
      <c r="DU102" s="62">
        <f t="shared" si="98"/>
        <v>186.48649111821521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156.11420010556668</v>
      </c>
      <c r="T103" s="62">
        <f t="shared" si="88"/>
        <v>318.01952986326501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310.95287409903602</v>
      </c>
      <c r="AO103" s="62">
        <f t="shared" si="90"/>
        <v>224.10083380795163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-4.9658410716801891E-14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188.31046827337082</v>
      </c>
      <c r="BJ103" s="62">
        <f t="shared" si="92"/>
        <v>207.32535726327728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281.99999999999989</v>
      </c>
      <c r="BZ103" s="14">
        <f>BY103*VLOOKUP('Données projet'!$B$12,Paramètres!$A$1:$I$89,3,0)*VLOOKUP('Données projet'!$B$12,Paramètres!$A$1:$I$89,5,0)</f>
        <v>255.15359999999987</v>
      </c>
      <c r="CA103" s="14">
        <f t="shared" si="93"/>
        <v>61.688192762754376</v>
      </c>
      <c r="CB103" s="22">
        <f t="shared" si="64"/>
        <v>551.83278906179692</v>
      </c>
      <c r="CC103" s="62">
        <f t="shared" si="65"/>
        <v>845.16612239513029</v>
      </c>
      <c r="CD103" s="62">
        <f ca="1">AVERAGE(OFFSET($CC$3,0,0,'Données projet'!$E$12+1,1))-AVERAGE(OFFSET($H$3,0,0,'Données projet'!$E$12+1,1))</f>
        <v>274.16122172185521</v>
      </c>
      <c r="CE103" s="62">
        <f t="shared" si="94"/>
        <v>161.0819079811821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-3.1036506698001178E-14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240.19940780300527</v>
      </c>
      <c r="CZ103" s="62">
        <f t="shared" si="96"/>
        <v>355.71054384071715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1.4917159906606283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1.4917159906606283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400</v>
      </c>
      <c r="DM103" s="13">
        <f>VLOOKUP(A103,'Données projet'!$A$165:$I$185,9,0)</f>
        <v>7.2</v>
      </c>
      <c r="DN103" s="13">
        <f t="array" ref="DN103">INDEX(DM:DM,MIN(IF(ISNUMBER(DM103:DM299),ROW(DM103:DM299),"")))</f>
        <v>7.2</v>
      </c>
      <c r="DO103" s="13">
        <f>IF('Données projet'!$A$166&gt;35,DO102+DN103-DW102,IF(A103&lt;'Données projet'!$A$166,$DL$205^A103,IF(A103='Données projet'!$A$166,'Données projet'!$B$166,DO102+DN103-DW102)))</f>
        <v>399.99999999999989</v>
      </c>
      <c r="DP103" s="18">
        <f>DO103*VLOOKUP('Données projet'!$B$14,Paramètres!$A$1:$I$89,3,0)*VLOOKUP('Données projet'!$B$14,Paramètres!$A$1:$I$89,5,0)</f>
        <v>343.19999999999993</v>
      </c>
      <c r="DQ103" s="14">
        <f t="shared" si="97"/>
        <v>80.160725794932105</v>
      </c>
      <c r="DR103" s="22">
        <f t="shared" si="70"/>
        <v>737.35326409283982</v>
      </c>
      <c r="DS103" s="62">
        <f t="shared" si="71"/>
        <v>1030.6865974261732</v>
      </c>
      <c r="DT103" s="62">
        <f ca="1">AVERAGE(OFFSET($DS$3,0,0,'Données projet'!$E$14+1,1))-AVERAGE(OFFSET($H$3,0,0,'Données projet'!$E$14+1,1))</f>
        <v>352.69020637266948</v>
      </c>
      <c r="DU103" s="62">
        <f t="shared" si="98"/>
        <v>186.48649111821521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156.11420010556668</v>
      </c>
      <c r="T104" s="62">
        <f t="shared" si="88"/>
        <v>318.01952986326501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310.95287409903602</v>
      </c>
      <c r="AO104" s="62">
        <f t="shared" si="90"/>
        <v>224.10083380795163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-4.9658410716801891E-14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188.31046827337082</v>
      </c>
      <c r="BJ104" s="62">
        <f t="shared" si="92"/>
        <v>207.32535726327728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4.5999999999999996</v>
      </c>
      <c r="BY104" s="13">
        <f>IF('Données projet'!$A$114&gt;35,BY103+BX104-CG103,IF(A104&lt;'Données projet'!$A$114,$BV$205^A104,IF(A104='Données projet'!$A$114,'Données projet'!$B$114,BY103+BX104-CG103)))</f>
        <v>265.59999999999991</v>
      </c>
      <c r="BZ104" s="14">
        <f>BY104*VLOOKUP('Données projet'!$B$12,Paramètres!$A$1:$I$89,3,0)*VLOOKUP('Données projet'!$B$12,Paramètres!$A$1:$I$89,5,0)</f>
        <v>240.31487999999993</v>
      </c>
      <c r="CA104" s="14">
        <f t="shared" si="93"/>
        <v>58.50727327751612</v>
      </c>
      <c r="CB104" s="22">
        <f t="shared" si="64"/>
        <v>520.44858362500713</v>
      </c>
      <c r="CC104" s="62">
        <f t="shared" si="65"/>
        <v>813.78191695834039</v>
      </c>
      <c r="CD104" s="62">
        <f ca="1">AVERAGE(OFFSET($CC$3,0,0,'Données projet'!$E$12+1,1))-AVERAGE(OFFSET($H$3,0,0,'Données projet'!$E$12+1,1))</f>
        <v>274.16122172185521</v>
      </c>
      <c r="CE104" s="62">
        <f t="shared" si="94"/>
        <v>161.0819079811821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-3.1036506698001178E-14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240.19940780300527</v>
      </c>
      <c r="CZ104" s="62">
        <f t="shared" si="96"/>
        <v>355.71054384071715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1.4509249384500789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1.4509249384500789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6.6</v>
      </c>
      <c r="DO104" s="13">
        <f>IF('Données projet'!$A$166&gt;35,DO103+DN104-DW103,IF(A104&lt;'Données projet'!$A$166,$DL$205^A104,IF(A104='Données projet'!$A$166,'Données projet'!$B$166,DO103+DN104-DW103)))</f>
        <v>382.59999999999991</v>
      </c>
      <c r="DP104" s="18">
        <f>DO104*VLOOKUP('Données projet'!$B$14,Paramètres!$A$1:$I$89,3,0)*VLOOKUP('Données projet'!$B$14,Paramètres!$A$1:$I$89,5,0)</f>
        <v>328.27079999999995</v>
      </c>
      <c r="DQ104" s="14">
        <f t="shared" si="97"/>
        <v>77.071690347038668</v>
      </c>
      <c r="DR104" s="22">
        <f t="shared" si="70"/>
        <v>705.97150402109219</v>
      </c>
      <c r="DS104" s="62">
        <f t="shared" si="71"/>
        <v>999.30483735442544</v>
      </c>
      <c r="DT104" s="62">
        <f ca="1">AVERAGE(OFFSET($DS$3,0,0,'Données projet'!$E$14+1,1))-AVERAGE(OFFSET($H$3,0,0,'Données projet'!$E$14+1,1))</f>
        <v>352.69020637266948</v>
      </c>
      <c r="DU104" s="62">
        <f t="shared" si="98"/>
        <v>186.48649111821521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156.11420010556668</v>
      </c>
      <c r="T105" s="62">
        <f t="shared" si="88"/>
        <v>318.01952986326501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310.95287409903602</v>
      </c>
      <c r="AO105" s="62">
        <f t="shared" si="90"/>
        <v>224.10083380795163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-4.9658410716801891E-14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188.31046827337082</v>
      </c>
      <c r="BJ105" s="62">
        <f t="shared" si="92"/>
        <v>207.32535726327728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4.5999999999999996</v>
      </c>
      <c r="BY105" s="13">
        <f>IF('Données projet'!$A$114&gt;35,BY104+BX105-CG104,IF(A105&lt;'Données projet'!$A$114,$BV$205^A105,IF(A105='Données projet'!$A$114,'Données projet'!$B$114,BY104+BX105-CG104)))</f>
        <v>270.19999999999993</v>
      </c>
      <c r="BZ105" s="14">
        <f>BY105*VLOOKUP('Données projet'!$B$12,Paramètres!$A$1:$I$89,3,0)*VLOOKUP('Données projet'!$B$12,Paramètres!$A$1:$I$89,5,0)</f>
        <v>244.47695999999993</v>
      </c>
      <c r="CA105" s="14">
        <f t="shared" si="93"/>
        <v>59.401731670234192</v>
      </c>
      <c r="CB105" s="22">
        <f t="shared" si="64"/>
        <v>529.25538799232447</v>
      </c>
      <c r="CC105" s="62">
        <f t="shared" si="65"/>
        <v>822.58872132565784</v>
      </c>
      <c r="CD105" s="62">
        <f ca="1">AVERAGE(OFFSET($CC$3,0,0,'Données projet'!$E$12+1,1))-AVERAGE(OFFSET($H$3,0,0,'Données projet'!$E$12+1,1))</f>
        <v>274.16122172185521</v>
      </c>
      <c r="CE105" s="62">
        <f t="shared" si="94"/>
        <v>161.0819079811821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-3.1036506698001178E-14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240.19940780300527</v>
      </c>
      <c r="CZ105" s="62">
        <f t="shared" si="96"/>
        <v>355.71054384071715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1.411249319707335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1.411249319707335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6.6</v>
      </c>
      <c r="DO105" s="13">
        <f>IF('Données projet'!$A$166&gt;35,DO104+DN105-DW104,IF(A105&lt;'Données projet'!$A$166,$DL$205^A105,IF(A105='Données projet'!$A$166,'Données projet'!$B$166,DO104+DN105-DW104)))</f>
        <v>389.19999999999993</v>
      </c>
      <c r="DP105" s="18">
        <f>DO105*VLOOKUP('Données projet'!$B$14,Paramètres!$A$1:$I$89,3,0)*VLOOKUP('Données projet'!$B$14,Paramètres!$A$1:$I$89,5,0)</f>
        <v>333.93359999999996</v>
      </c>
      <c r="DQ105" s="14">
        <f t="shared" si="97"/>
        <v>78.245279532276854</v>
      </c>
      <c r="DR105" s="22">
        <f t="shared" si="70"/>
        <v>717.87821518538203</v>
      </c>
      <c r="DS105" s="62">
        <f t="shared" si="71"/>
        <v>1011.2115485187153</v>
      </c>
      <c r="DT105" s="62">
        <f ca="1">AVERAGE(OFFSET($DS$3,0,0,'Données projet'!$E$14+1,1))-AVERAGE(OFFSET($H$3,0,0,'Données projet'!$E$14+1,1))</f>
        <v>352.69020637266948</v>
      </c>
      <c r="DU105" s="62">
        <f t="shared" si="98"/>
        <v>186.48649111821521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156.11420010556668</v>
      </c>
      <c r="T106" s="62">
        <f t="shared" si="88"/>
        <v>318.01952986326501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310.95287409903602</v>
      </c>
      <c r="AO106" s="62">
        <f t="shared" si="90"/>
        <v>224.10083380795163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-4.9658410716801891E-14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188.31046827337082</v>
      </c>
      <c r="BJ106" s="62">
        <f t="shared" si="92"/>
        <v>207.32535726327728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4.5999999999999996</v>
      </c>
      <c r="BY106" s="13">
        <f>IF('Données projet'!$A$114&gt;35,BY105+BX106-CG105,IF(A106&lt;'Données projet'!$A$114,$BV$205^A106,IF(A106='Données projet'!$A$114,'Données projet'!$B$114,BY105+BX106-CG105)))</f>
        <v>274.79999999999995</v>
      </c>
      <c r="BZ106" s="14">
        <f>BY106*VLOOKUP('Données projet'!$B$12,Paramètres!$A$1:$I$89,3,0)*VLOOKUP('Données projet'!$B$12,Paramètres!$A$1:$I$89,5,0)</f>
        <v>248.63903999999994</v>
      </c>
      <c r="CA106" s="14">
        <f t="shared" si="93"/>
        <v>60.294419230169922</v>
      </c>
      <c r="CB106" s="22">
        <f t="shared" si="64"/>
        <v>538.05910815921254</v>
      </c>
      <c r="CC106" s="62">
        <f t="shared" si="65"/>
        <v>831.39244149254591</v>
      </c>
      <c r="CD106" s="62">
        <f ca="1">AVERAGE(OFFSET($CC$3,0,0,'Données projet'!$E$12+1,1))-AVERAGE(OFFSET($H$3,0,0,'Données projet'!$E$12+1,1))</f>
        <v>274.16122172185521</v>
      </c>
      <c r="CE106" s="62">
        <f t="shared" si="94"/>
        <v>161.0819079811821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-3.1036506698001178E-14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240.19940780300527</v>
      </c>
      <c r="CZ106" s="62">
        <f t="shared" si="96"/>
        <v>355.71054384071715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1.3726586328455617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1.3726586328455617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6.6</v>
      </c>
      <c r="DO106" s="13">
        <f>IF('Données projet'!$A$166&gt;35,DO105+DN106-DW105,IF(A106&lt;'Données projet'!$A$166,$DL$205^A106,IF(A106='Données projet'!$A$166,'Données projet'!$B$166,DO105+DN106-DW105)))</f>
        <v>395.79999999999995</v>
      </c>
      <c r="DP106" s="18">
        <f>DO106*VLOOKUP('Données projet'!$B$14,Paramètres!$A$1:$I$89,3,0)*VLOOKUP('Données projet'!$B$14,Paramètres!$A$1:$I$89,5,0)</f>
        <v>339.59640000000002</v>
      </c>
      <c r="DQ106" s="14">
        <f t="shared" si="97"/>
        <v>79.416554343021332</v>
      </c>
      <c r="DR106" s="22">
        <f t="shared" si="70"/>
        <v>729.7808954807623</v>
      </c>
      <c r="DS106" s="62">
        <f t="shared" si="71"/>
        <v>1023.1142288140957</v>
      </c>
      <c r="DT106" s="62">
        <f ca="1">AVERAGE(OFFSET($DS$3,0,0,'Données projet'!$E$14+1,1))-AVERAGE(OFFSET($H$3,0,0,'Données projet'!$E$14+1,1))</f>
        <v>352.69020637266948</v>
      </c>
      <c r="DU106" s="62">
        <f t="shared" si="98"/>
        <v>186.48649111821521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156.11420010556668</v>
      </c>
      <c r="T107" s="62">
        <f t="shared" si="88"/>
        <v>318.01952986326501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310.95287409903602</v>
      </c>
      <c r="AO107" s="62">
        <f t="shared" si="90"/>
        <v>224.10083380795163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-4.9658410716801891E-14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188.31046827337082</v>
      </c>
      <c r="BJ107" s="62">
        <f t="shared" si="92"/>
        <v>207.32535726327728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4.5999999999999996</v>
      </c>
      <c r="BY107" s="13">
        <f>IF('Données projet'!$A$114&gt;35,BY106+BX107-CG106,IF(A107&lt;'Données projet'!$A$114,$BV$205^A107,IF(A107='Données projet'!$A$114,'Données projet'!$B$114,BY106+BX107-CG106)))</f>
        <v>279.39999999999998</v>
      </c>
      <c r="BZ107" s="14">
        <f>BY107*VLOOKUP('Données projet'!$B$12,Paramètres!$A$1:$I$89,3,0)*VLOOKUP('Données projet'!$B$12,Paramètres!$A$1:$I$89,5,0)</f>
        <v>252.80111999999994</v>
      </c>
      <c r="CA107" s="14">
        <f t="shared" si="93"/>
        <v>61.185369021394209</v>
      </c>
      <c r="CB107" s="22">
        <f t="shared" si="64"/>
        <v>546.8598017122614</v>
      </c>
      <c r="CC107" s="62">
        <f t="shared" si="65"/>
        <v>840.19313504559477</v>
      </c>
      <c r="CD107" s="62">
        <f ca="1">AVERAGE(OFFSET($CC$3,0,0,'Données projet'!$E$12+1,1))-AVERAGE(OFFSET($H$3,0,0,'Données projet'!$E$12+1,1))</f>
        <v>274.16122172185521</v>
      </c>
      <c r="CE107" s="62">
        <f t="shared" si="94"/>
        <v>161.0819079811821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-3.1036506698001178E-14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240.19940780300527</v>
      </c>
      <c r="CZ107" s="62">
        <f t="shared" si="96"/>
        <v>355.71054384071715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1.3351232103454196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1.3351232103454196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6.6</v>
      </c>
      <c r="DO107" s="13">
        <f>IF('Données projet'!$A$166&gt;35,DO106+DN107-DW106,IF(A107&lt;'Données projet'!$A$166,$DL$205^A107,IF(A107='Données projet'!$A$166,'Données projet'!$B$166,DO106+DN107-DW106)))</f>
        <v>402.4</v>
      </c>
      <c r="DP107" s="18">
        <f>DO107*VLOOKUP('Données projet'!$B$14,Paramètres!$A$1:$I$89,3,0)*VLOOKUP('Données projet'!$B$14,Paramètres!$A$1:$I$89,5,0)</f>
        <v>345.25920000000002</v>
      </c>
      <c r="DQ107" s="14">
        <f t="shared" si="97"/>
        <v>80.585557826060622</v>
      </c>
      <c r="DR107" s="22">
        <f t="shared" si="70"/>
        <v>741.67961988038894</v>
      </c>
      <c r="DS107" s="62">
        <f t="shared" si="71"/>
        <v>1035.0129532137223</v>
      </c>
      <c r="DT107" s="62">
        <f ca="1">AVERAGE(OFFSET($DS$3,0,0,'Données projet'!$E$14+1,1))-AVERAGE(OFFSET($H$3,0,0,'Données projet'!$E$14+1,1))</f>
        <v>352.69020637266948</v>
      </c>
      <c r="DU107" s="62">
        <f t="shared" si="98"/>
        <v>186.48649111821521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156.11420010556668</v>
      </c>
      <c r="T108" s="62">
        <f t="shared" si="88"/>
        <v>318.01952986326501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310.95287409903602</v>
      </c>
      <c r="AO108" s="62">
        <f t="shared" si="90"/>
        <v>224.10083380795163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-4.9658410716801891E-14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188.31046827337082</v>
      </c>
      <c r="BJ108" s="62">
        <f t="shared" si="92"/>
        <v>207.32535726327728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284</v>
      </c>
      <c r="BW108" s="13">
        <f>VLOOKUP(A108,'Données projet'!$A$113:$I$133,9,0)</f>
        <v>4.5999999999999996</v>
      </c>
      <c r="BX108" s="13">
        <f t="array" ref="BX108">INDEX(BW:BW,MIN(IF(ISNUMBER(BW108:BW304),ROW(BW108:BW304),"")))</f>
        <v>4.5999999999999996</v>
      </c>
      <c r="BY108" s="13">
        <f>IF('Données projet'!$A$114&gt;35,BY107+BX108-CG107,IF(A108&lt;'Données projet'!$A$114,$BV$205^A108,IF(A108='Données projet'!$A$114,'Données projet'!$B$114,BY107+BX108-CG107)))</f>
        <v>284</v>
      </c>
      <c r="BZ108" s="14">
        <f>BY108*VLOOKUP('Données projet'!$B$12,Paramètres!$A$1:$I$89,3,0)*VLOOKUP('Données projet'!$B$12,Paramètres!$A$1:$I$89,5,0)</f>
        <v>256.96320000000003</v>
      </c>
      <c r="CA108" s="14">
        <f t="shared" si="93"/>
        <v>62.074612956838024</v>
      </c>
      <c r="CB108" s="22">
        <f t="shared" si="64"/>
        <v>555.65752423315951</v>
      </c>
      <c r="CC108" s="62">
        <f t="shared" si="65"/>
        <v>848.99085756649288</v>
      </c>
      <c r="CD108" s="62">
        <f ca="1">AVERAGE(OFFSET($CC$3,0,0,'Données projet'!$E$12+1,1))-AVERAGE(OFFSET($H$3,0,0,'Données projet'!$E$12+1,1))</f>
        <v>274.16122172185521</v>
      </c>
      <c r="CE108" s="62">
        <f t="shared" si="94"/>
        <v>161.0819079811821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-3.1036506698001178E-14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240.19940780300527</v>
      </c>
      <c r="CZ108" s="62">
        <f t="shared" si="96"/>
        <v>355.71054384071715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1.298614195947446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1.298614195947446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409</v>
      </c>
      <c r="DM108" s="13">
        <f>VLOOKUP(A108,'Données projet'!$A$165:$I$185,9,0)</f>
        <v>6.6</v>
      </c>
      <c r="DN108" s="13">
        <f t="array" ref="DN108">INDEX(DM:DM,MIN(IF(ISNUMBER(DM108:DM304),ROW(DM108:DM304),"")))</f>
        <v>6.6</v>
      </c>
      <c r="DO108" s="13">
        <f>IF('Données projet'!$A$166&gt;35,DO107+DN108-DW107,IF(A108&lt;'Données projet'!$A$166,$DL$205^A108,IF(A108='Données projet'!$A$166,'Données projet'!$B$166,DO107+DN108-DW107)))</f>
        <v>409</v>
      </c>
      <c r="DP108" s="18">
        <f>DO108*VLOOKUP('Données projet'!$B$14,Paramètres!$A$1:$I$89,3,0)*VLOOKUP('Données projet'!$B$14,Paramètres!$A$1:$I$89,5,0)</f>
        <v>350.92200000000003</v>
      </c>
      <c r="DQ108" s="14">
        <f t="shared" si="97"/>
        <v>81.752331535154511</v>
      </c>
      <c r="DR108" s="22">
        <f t="shared" si="70"/>
        <v>753.57446075706082</v>
      </c>
      <c r="DS108" s="62">
        <f t="shared" si="71"/>
        <v>1046.9077940903942</v>
      </c>
      <c r="DT108" s="62">
        <f ca="1">AVERAGE(OFFSET($DS$3,0,0,'Données projet'!$E$14+1,1))-AVERAGE(OFFSET($H$3,0,0,'Données projet'!$E$14+1,1))</f>
        <v>352.69020637266948</v>
      </c>
      <c r="DU108" s="62">
        <f t="shared" si="98"/>
        <v>186.48649111821521</v>
      </c>
      <c r="DV108" s="16">
        <f>IF(ISNA(VLOOKUP(A108,'Données projet'!$A$165:$I$185,3,0)),0,VLOOKUP(A108,'Données projet'!$A$165:$I$185,3,0))</f>
        <v>18</v>
      </c>
      <c r="DW108" s="16">
        <f>IF(ISNA(VLOOKUP(A108,'Données projet'!$A$165:$I$185,4,0)),0,VLOOKUP(A108,'Données projet'!$A$165:$I$185,4,0))</f>
        <v>23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156.11420010556668</v>
      </c>
      <c r="T109" s="62">
        <f t="shared" si="88"/>
        <v>318.01952986326501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310.95287409903602</v>
      </c>
      <c r="AO109" s="62">
        <f t="shared" si="90"/>
        <v>224.10083380795163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-4.9658410716801891E-14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188.31046827337082</v>
      </c>
      <c r="BJ109" s="62">
        <f t="shared" si="92"/>
        <v>207.32535726327728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268.2</v>
      </c>
      <c r="BZ109" s="14">
        <f>BY109*VLOOKUP('Données projet'!$B$12,Paramètres!$A$1:$I$89,3,0)*VLOOKUP('Données projet'!$B$12,Paramètres!$A$1:$I$89,5,0)</f>
        <v>242.66735999999997</v>
      </c>
      <c r="CA109" s="14">
        <f t="shared" si="93"/>
        <v>59.013056290731797</v>
      </c>
      <c r="CB109" s="22">
        <f t="shared" si="64"/>
        <v>525.42672503969118</v>
      </c>
      <c r="CC109" s="62">
        <f t="shared" si="65"/>
        <v>818.76005837302455</v>
      </c>
      <c r="CD109" s="62">
        <f ca="1">AVERAGE(OFFSET($CC$3,0,0,'Données projet'!$E$12+1,1))-AVERAGE(OFFSET($H$3,0,0,'Données projet'!$E$12+1,1))</f>
        <v>274.16122172185521</v>
      </c>
      <c r="CE109" s="62">
        <f t="shared" si="94"/>
        <v>161.0819079811821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-3.1036506698001178E-14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240.19940780300527</v>
      </c>
      <c r="CZ109" s="62">
        <f t="shared" si="96"/>
        <v>355.71054384071715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1.2631035224681106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1.2631035224681106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6.4</v>
      </c>
      <c r="DO109" s="13">
        <f>IF('Données projet'!$A$166&gt;35,DO108+DN109-DW108,IF(A109&lt;'Données projet'!$A$166,$DL$205^A109,IF(A109='Données projet'!$A$166,'Données projet'!$B$166,DO108+DN109-DW108)))</f>
        <v>392.4</v>
      </c>
      <c r="DP109" s="18">
        <f>DO109*VLOOKUP('Données projet'!$B$14,Paramètres!$A$1:$I$89,3,0)*VLOOKUP('Données projet'!$B$14,Paramètres!$A$1:$I$89,5,0)</f>
        <v>336.67919999999998</v>
      </c>
      <c r="DQ109" s="14">
        <f t="shared" si="97"/>
        <v>78.813456684086404</v>
      </c>
      <c r="DR109" s="22">
        <f t="shared" si="70"/>
        <v>723.64971039145041</v>
      </c>
      <c r="DS109" s="62">
        <f t="shared" si="71"/>
        <v>1016.9830437247838</v>
      </c>
      <c r="DT109" s="62">
        <f ca="1">AVERAGE(OFFSET($DS$3,0,0,'Données projet'!$E$14+1,1))-AVERAGE(OFFSET($H$3,0,0,'Données projet'!$E$14+1,1))</f>
        <v>352.69020637266948</v>
      </c>
      <c r="DU109" s="62">
        <f t="shared" si="98"/>
        <v>186.48649111821521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156.11420010556668</v>
      </c>
      <c r="T110" s="62">
        <f t="shared" si="88"/>
        <v>318.01952986326501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310.95287409903602</v>
      </c>
      <c r="AO110" s="62">
        <f t="shared" si="90"/>
        <v>224.10083380795163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-4.9658410716801891E-14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188.31046827337082</v>
      </c>
      <c r="BJ110" s="62">
        <f t="shared" si="92"/>
        <v>207.32535726327728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272.39999999999998</v>
      </c>
      <c r="BZ110" s="14">
        <f>BY110*VLOOKUP('Données projet'!$B$12,Paramètres!$A$1:$I$89,3,0)*VLOOKUP('Données projet'!$B$12,Paramètres!$A$1:$I$89,5,0)</f>
        <v>246.46751999999995</v>
      </c>
      <c r="CA110" s="14">
        <f t="shared" si="93"/>
        <v>59.828888074216977</v>
      </c>
      <c r="CB110" s="22">
        <f t="shared" si="64"/>
        <v>533.46624406259446</v>
      </c>
      <c r="CC110" s="62">
        <f t="shared" si="65"/>
        <v>826.79957739592783</v>
      </c>
      <c r="CD110" s="62">
        <f ca="1">AVERAGE(OFFSET($CC$3,0,0,'Données projet'!$E$12+1,1))-AVERAGE(OFFSET($H$3,0,0,'Données projet'!$E$12+1,1))</f>
        <v>274.16122172185521</v>
      </c>
      <c r="CE110" s="62">
        <f t="shared" si="94"/>
        <v>161.0819079811821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-3.1036506698001178E-14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240.19940780300527</v>
      </c>
      <c r="CZ110" s="62">
        <f t="shared" si="96"/>
        <v>355.71054384071715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1.2285638902224927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1.2285638902224927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6.4</v>
      </c>
      <c r="DO110" s="13">
        <f>IF('Données projet'!$A$166&gt;35,DO109+DN110-DW109,IF(A110&lt;'Données projet'!$A$166,$DL$205^A110,IF(A110='Données projet'!$A$166,'Données projet'!$B$166,DO109+DN110-DW109)))</f>
        <v>398.79999999999995</v>
      </c>
      <c r="DP110" s="18">
        <f>DO110*VLOOKUP('Données projet'!$B$14,Paramètres!$A$1:$I$89,3,0)*VLOOKUP('Données projet'!$B$14,Paramètres!$A$1:$I$89,5,0)</f>
        <v>342.17040000000003</v>
      </c>
      <c r="DQ110" s="14">
        <f t="shared" si="97"/>
        <v>79.948198600746707</v>
      </c>
      <c r="DR110" s="22">
        <f t="shared" si="70"/>
        <v>735.1898925629672</v>
      </c>
      <c r="DS110" s="62">
        <f t="shared" si="71"/>
        <v>1028.5232258963006</v>
      </c>
      <c r="DT110" s="62">
        <f ca="1">AVERAGE(OFFSET($DS$3,0,0,'Données projet'!$E$14+1,1))-AVERAGE(OFFSET($H$3,0,0,'Données projet'!$E$14+1,1))</f>
        <v>352.69020637266948</v>
      </c>
      <c r="DU110" s="62">
        <f t="shared" si="98"/>
        <v>186.48649111821521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156.11420010556668</v>
      </c>
      <c r="T111" s="62">
        <f t="shared" si="88"/>
        <v>318.01952986326501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310.95287409903602</v>
      </c>
      <c r="AO111" s="62">
        <f t="shared" si="90"/>
        <v>224.10083380795163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-4.9658410716801891E-14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188.31046827337082</v>
      </c>
      <c r="BJ111" s="62">
        <f t="shared" si="92"/>
        <v>207.32535726327728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276.59999999999997</v>
      </c>
      <c r="BZ111" s="14">
        <f>BY111*VLOOKUP('Données projet'!$B$12,Paramètres!$A$1:$I$89,3,0)*VLOOKUP('Données projet'!$B$12,Paramètres!$A$1:$I$89,5,0)</f>
        <v>250.26767999999996</v>
      </c>
      <c r="CA111" s="14">
        <f t="shared" si="93"/>
        <v>60.643256925083442</v>
      </c>
      <c r="CB111" s="22">
        <f t="shared" si="64"/>
        <v>541.50321514452014</v>
      </c>
      <c r="CC111" s="62">
        <f t="shared" si="65"/>
        <v>834.83654847785351</v>
      </c>
      <c r="CD111" s="62">
        <f ca="1">AVERAGE(OFFSET($CC$3,0,0,'Données projet'!$E$12+1,1))-AVERAGE(OFFSET($H$3,0,0,'Données projet'!$E$12+1,1))</f>
        <v>274.16122172185521</v>
      </c>
      <c r="CE111" s="62">
        <f t="shared" si="94"/>
        <v>161.0819079811821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-3.1036506698001178E-14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240.19940780300527</v>
      </c>
      <c r="CZ111" s="62">
        <f t="shared" si="96"/>
        <v>355.71054384071715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1.1949687460369915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1.1949687460369915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6.4</v>
      </c>
      <c r="DO111" s="13">
        <f>IF('Données projet'!$A$166&gt;35,DO110+DN111-DW110,IF(A111&lt;'Données projet'!$A$166,$DL$205^A111,IF(A111='Données projet'!$A$166,'Données projet'!$B$166,DO110+DN111-DW110)))</f>
        <v>405.19999999999993</v>
      </c>
      <c r="DP111" s="18">
        <f>DO111*VLOOKUP('Données projet'!$B$14,Paramètres!$A$1:$I$89,3,0)*VLOOKUP('Données projet'!$B$14,Paramètres!$A$1:$I$89,5,0)</f>
        <v>347.66159999999996</v>
      </c>
      <c r="DQ111" s="14">
        <f t="shared" si="97"/>
        <v>81.080822697416465</v>
      </c>
      <c r="DR111" s="22">
        <f t="shared" si="70"/>
        <v>746.72638619800034</v>
      </c>
      <c r="DS111" s="62">
        <f t="shared" si="71"/>
        <v>1040.0597195313337</v>
      </c>
      <c r="DT111" s="62">
        <f ca="1">AVERAGE(OFFSET($DS$3,0,0,'Données projet'!$E$14+1,1))-AVERAGE(OFFSET($H$3,0,0,'Données projet'!$E$14+1,1))</f>
        <v>352.69020637266948</v>
      </c>
      <c r="DU111" s="62">
        <f t="shared" si="98"/>
        <v>186.48649111821521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156.11420010556668</v>
      </c>
      <c r="T112" s="62">
        <f t="shared" si="88"/>
        <v>318.01952986326501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310.95287409903602</v>
      </c>
      <c r="AO112" s="62">
        <f t="shared" si="90"/>
        <v>224.10083380795163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-4.9658410716801891E-14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188.31046827337082</v>
      </c>
      <c r="BJ112" s="62">
        <f t="shared" si="92"/>
        <v>207.32535726327728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280.79999999999995</v>
      </c>
      <c r="BZ112" s="14">
        <f>BY112*VLOOKUP('Données projet'!$B$12,Paramètres!$A$1:$I$89,3,0)*VLOOKUP('Données projet'!$B$12,Paramètres!$A$1:$I$89,5,0)</f>
        <v>254.06783999999996</v>
      </c>
      <c r="CA112" s="14">
        <f t="shared" si="93"/>
        <v>61.456187622750718</v>
      </c>
      <c r="CB112" s="22">
        <f t="shared" si="64"/>
        <v>549.53768144295748</v>
      </c>
      <c r="CC112" s="62">
        <f t="shared" si="65"/>
        <v>842.87101477629085</v>
      </c>
      <c r="CD112" s="62">
        <f ca="1">AVERAGE(OFFSET($CC$3,0,0,'Données projet'!$E$12+1,1))-AVERAGE(OFFSET($H$3,0,0,'Données projet'!$E$12+1,1))</f>
        <v>274.16122172185521</v>
      </c>
      <c r="CE112" s="62">
        <f t="shared" si="94"/>
        <v>161.0819079811821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-3.1036506698001178E-14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240.19940780300527</v>
      </c>
      <c r="CZ112" s="62">
        <f t="shared" si="96"/>
        <v>355.71054384071715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1.1622922628359349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1.1622922628359349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6.4</v>
      </c>
      <c r="DO112" s="13">
        <f>IF('Données projet'!$A$166&gt;35,DO111+DN112-DW111,IF(A112&lt;'Données projet'!$A$166,$DL$205^A112,IF(A112='Données projet'!$A$166,'Données projet'!$B$166,DO111+DN112-DW111)))</f>
        <v>411.59999999999991</v>
      </c>
      <c r="DP112" s="18">
        <f>DO112*VLOOKUP('Données projet'!$B$14,Paramètres!$A$1:$I$89,3,0)*VLOOKUP('Données projet'!$B$14,Paramètres!$A$1:$I$89,5,0)</f>
        <v>353.15279999999996</v>
      </c>
      <c r="DQ112" s="14">
        <f t="shared" si="97"/>
        <v>82.211366286790636</v>
      </c>
      <c r="DR112" s="22">
        <f t="shared" si="70"/>
        <v>758.25925628282687</v>
      </c>
      <c r="DS112" s="62">
        <f t="shared" si="71"/>
        <v>1051.5925896161602</v>
      </c>
      <c r="DT112" s="62">
        <f ca="1">AVERAGE(OFFSET($DS$3,0,0,'Données projet'!$E$14+1,1))-AVERAGE(OFFSET($H$3,0,0,'Données projet'!$E$14+1,1))</f>
        <v>352.69020637266948</v>
      </c>
      <c r="DU112" s="62">
        <f t="shared" si="98"/>
        <v>186.48649111821521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156.11420010556668</v>
      </c>
      <c r="T113" s="62">
        <f t="shared" si="88"/>
        <v>318.01952986326501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310.95287409903602</v>
      </c>
      <c r="AO113" s="62">
        <f t="shared" si="90"/>
        <v>224.10083380795163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-4.9658410716801891E-14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188.31046827337082</v>
      </c>
      <c r="BJ113" s="62">
        <f t="shared" si="92"/>
        <v>207.32535726327728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285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284.99999999999994</v>
      </c>
      <c r="BZ113" s="14">
        <f>BY113*VLOOKUP('Données projet'!$B$12,Paramètres!$A$1:$I$89,3,0)*VLOOKUP('Données projet'!$B$12,Paramètres!$A$1:$I$89,5,0)</f>
        <v>257.86799999999994</v>
      </c>
      <c r="CA113" s="14">
        <f t="shared" si="93"/>
        <v>62.267704162827528</v>
      </c>
      <c r="CB113" s="22">
        <f t="shared" si="64"/>
        <v>557.56968475025781</v>
      </c>
      <c r="CC113" s="62">
        <f t="shared" si="65"/>
        <v>850.90301808359118</v>
      </c>
      <c r="CD113" s="62">
        <f ca="1">AVERAGE(OFFSET($CC$3,0,0,'Données projet'!$E$12+1,1))-AVERAGE(OFFSET($H$3,0,0,'Données projet'!$E$12+1,1))</f>
        <v>274.16122172185521</v>
      </c>
      <c r="CE113" s="62">
        <f t="shared" si="94"/>
        <v>161.0819079811821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-3.1036506698001178E-14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240.19940780300527</v>
      </c>
      <c r="CZ113" s="62">
        <f t="shared" si="96"/>
        <v>355.71054384071715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1.1305093197863927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1.1305093197863927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418</v>
      </c>
      <c r="DM113" s="13">
        <f>VLOOKUP(A113,'Données projet'!$A$165:$I$185,9,0)</f>
        <v>6.4</v>
      </c>
      <c r="DN113" s="13">
        <f t="array" ref="DN113">INDEX(DM:DM,MIN(IF(ISNUMBER(DM113:DM309),ROW(DM113:DM309),"")))</f>
        <v>6.4</v>
      </c>
      <c r="DO113" s="13">
        <f>IF('Données projet'!$A$166&gt;35,DO112+DN113-DW112,IF(A113&lt;'Données projet'!$A$166,$DL$205^A113,IF(A113='Données projet'!$A$166,'Données projet'!$B$166,DO112+DN113-DW112)))</f>
        <v>417.99999999999989</v>
      </c>
      <c r="DP113" s="18">
        <f>DO113*VLOOKUP('Données projet'!$B$14,Paramètres!$A$1:$I$89,3,0)*VLOOKUP('Données projet'!$B$14,Paramètres!$A$1:$I$89,5,0)</f>
        <v>358.64399999999995</v>
      </c>
      <c r="DQ113" s="14">
        <f t="shared" si="97"/>
        <v>83.339865454638698</v>
      </c>
      <c r="DR113" s="22">
        <f t="shared" si="70"/>
        <v>769.78856566682896</v>
      </c>
      <c r="DS113" s="62">
        <f t="shared" si="71"/>
        <v>1063.1218990001623</v>
      </c>
      <c r="DT113" s="62">
        <f ca="1">AVERAGE(OFFSET($DS$3,0,0,'Données projet'!$E$14+1,1))-AVERAGE(OFFSET($H$3,0,0,'Données projet'!$E$14+1,1))</f>
        <v>352.69020637266948</v>
      </c>
      <c r="DU113" s="62">
        <f t="shared" si="98"/>
        <v>186.48649111821521</v>
      </c>
      <c r="DV113" s="16">
        <f>IF(ISNA(VLOOKUP(A113,'Données projet'!$A$165:$I$185,3,0)),0,VLOOKUP(A113,'Données projet'!$A$165:$I$185,3,0))</f>
        <v>19</v>
      </c>
      <c r="DW113" s="16">
        <f>IF(ISNA(VLOOKUP(A113,'Données projet'!$A$165:$I$185,4,0)),0,VLOOKUP(A113,'Données projet'!$A$165:$I$185,4,0))</f>
        <v>22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156.11420010556668</v>
      </c>
      <c r="T114" s="62">
        <f t="shared" si="88"/>
        <v>318.01952986326501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310.95287409903602</v>
      </c>
      <c r="AO114" s="62">
        <f t="shared" si="90"/>
        <v>224.10083380795163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-4.9658410716801891E-14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188.31046827337082</v>
      </c>
      <c r="BJ114" s="62">
        <f t="shared" si="92"/>
        <v>207.32535726327728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269.79999999999995</v>
      </c>
      <c r="BZ114" s="14">
        <f>BY114*VLOOKUP('Données projet'!$B$12,Paramètres!$A$1:$I$89,3,0)*VLOOKUP('Données projet'!$B$12,Paramètres!$A$1:$I$89,5,0)</f>
        <v>244.11503999999994</v>
      </c>
      <c r="CA114" s="14">
        <f t="shared" si="93"/>
        <v>59.324023461759012</v>
      </c>
      <c r="CB114" s="22">
        <f t="shared" si="64"/>
        <v>528.48970219589683</v>
      </c>
      <c r="CC114" s="62">
        <f t="shared" si="65"/>
        <v>821.82303552923008</v>
      </c>
      <c r="CD114" s="62">
        <f ca="1">AVERAGE(OFFSET($CC$3,0,0,'Données projet'!$E$12+1,1))-AVERAGE(OFFSET($H$3,0,0,'Données projet'!$E$12+1,1))</f>
        <v>274.16122172185521</v>
      </c>
      <c r="CE114" s="62">
        <f t="shared" si="94"/>
        <v>161.0819079811821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-3.1036506698001178E-14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240.19940780300527</v>
      </c>
      <c r="CZ114" s="62">
        <f t="shared" si="96"/>
        <v>355.71054384071715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1.0995954829859325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1.0995954829859325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6</v>
      </c>
      <c r="DO114" s="13">
        <f>IF('Données projet'!$A$166&gt;35,DO113+DN114-DW113,IF(A114&lt;'Données projet'!$A$166,$DL$205^A114,IF(A114='Données projet'!$A$166,'Données projet'!$B$166,DO113+DN114-DW113)))</f>
        <v>401.99999999999989</v>
      </c>
      <c r="DP114" s="18">
        <f>DO114*VLOOKUP('Données projet'!$B$14,Paramètres!$A$1:$I$89,3,0)*VLOOKUP('Données projet'!$B$14,Paramètres!$A$1:$I$89,5,0)</f>
        <v>344.91599999999994</v>
      </c>
      <c r="DQ114" s="14">
        <f t="shared" si="97"/>
        <v>80.51477301506921</v>
      </c>
      <c r="DR114" s="22">
        <f t="shared" si="70"/>
        <v>740.9585963345786</v>
      </c>
      <c r="DS114" s="62">
        <f t="shared" si="71"/>
        <v>1034.291929667912</v>
      </c>
      <c r="DT114" s="62">
        <f ca="1">AVERAGE(OFFSET($DS$3,0,0,'Données projet'!$E$14+1,1))-AVERAGE(OFFSET($H$3,0,0,'Données projet'!$E$14+1,1))</f>
        <v>352.69020637266948</v>
      </c>
      <c r="DU114" s="62">
        <f t="shared" si="98"/>
        <v>186.48649111821521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156.11420010556668</v>
      </c>
      <c r="T115" s="62">
        <f t="shared" si="88"/>
        <v>318.01952986326501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310.95287409903602</v>
      </c>
      <c r="AO115" s="62">
        <f t="shared" si="90"/>
        <v>224.10083380795163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-4.9658410716801891E-14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188.31046827337082</v>
      </c>
      <c r="BJ115" s="62">
        <f t="shared" si="92"/>
        <v>207.32535726327728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273.59999999999997</v>
      </c>
      <c r="BZ115" s="14">
        <f>BY115*VLOOKUP('Données projet'!$B$12,Paramètres!$A$1:$I$89,3,0)*VLOOKUP('Données projet'!$B$12,Paramètres!$A$1:$I$89,5,0)</f>
        <v>247.55327999999994</v>
      </c>
      <c r="CA115" s="14">
        <f t="shared" si="93"/>
        <v>60.061713068870255</v>
      </c>
      <c r="CB115" s="22">
        <f t="shared" si="64"/>
        <v>535.76277959494894</v>
      </c>
      <c r="CC115" s="62">
        <f t="shared" si="65"/>
        <v>829.09611292828231</v>
      </c>
      <c r="CD115" s="62">
        <f ca="1">AVERAGE(OFFSET($CC$3,0,0,'Données projet'!$E$12+1,1))-AVERAGE(OFFSET($H$3,0,0,'Données projet'!$E$12+1,1))</f>
        <v>274.16122172185521</v>
      </c>
      <c r="CE115" s="62">
        <f t="shared" si="94"/>
        <v>161.0819079811821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-3.1036506698001178E-14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240.19940780300527</v>
      </c>
      <c r="CZ115" s="62">
        <f t="shared" si="96"/>
        <v>355.71054384071715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1.0695269866784689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1.0695269866784689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6</v>
      </c>
      <c r="DO115" s="13">
        <f>IF('Données projet'!$A$166&gt;35,DO114+DN115-DW114,IF(A115&lt;'Données projet'!$A$166,$DL$205^A115,IF(A115='Données projet'!$A$166,'Données projet'!$B$166,DO114+DN115-DW114)))</f>
        <v>407.99999999999989</v>
      </c>
      <c r="DP115" s="18">
        <f>DO115*VLOOKUP('Données projet'!$B$14,Paramètres!$A$1:$I$89,3,0)*VLOOKUP('Données projet'!$B$14,Paramètres!$A$1:$I$89,5,0)</f>
        <v>350.06399999999991</v>
      </c>
      <c r="DQ115" s="14">
        <f t="shared" si="97"/>
        <v>81.575689362490522</v>
      </c>
      <c r="DR115" s="22">
        <f t="shared" si="70"/>
        <v>751.77245897300418</v>
      </c>
      <c r="DS115" s="62">
        <f t="shared" si="71"/>
        <v>1045.1057923063374</v>
      </c>
      <c r="DT115" s="62">
        <f ca="1">AVERAGE(OFFSET($DS$3,0,0,'Données projet'!$E$14+1,1))-AVERAGE(OFFSET($H$3,0,0,'Données projet'!$E$14+1,1))</f>
        <v>352.69020637266948</v>
      </c>
      <c r="DU115" s="62">
        <f t="shared" si="98"/>
        <v>186.48649111821521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156.11420010556668</v>
      </c>
      <c r="T116" s="62">
        <f t="shared" si="88"/>
        <v>318.01952986326501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310.95287409903602</v>
      </c>
      <c r="AO116" s="62">
        <f t="shared" si="90"/>
        <v>224.10083380795163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-4.9658410716801891E-14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188.31046827337082</v>
      </c>
      <c r="BJ116" s="62">
        <f t="shared" si="92"/>
        <v>207.32535726327728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277.39999999999998</v>
      </c>
      <c r="BZ116" s="14">
        <f>BY116*VLOOKUP('Données projet'!$B$12,Paramètres!$A$1:$I$89,3,0)*VLOOKUP('Données projet'!$B$12,Paramètres!$A$1:$I$89,5,0)</f>
        <v>250.99151999999995</v>
      </c>
      <c r="CA116" s="14">
        <f t="shared" si="93"/>
        <v>60.798211000769406</v>
      </c>
      <c r="CB116" s="22">
        <f t="shared" si="64"/>
        <v>543.03378149300659</v>
      </c>
      <c r="CC116" s="62">
        <f t="shared" si="65"/>
        <v>836.36711482633996</v>
      </c>
      <c r="CD116" s="62">
        <f ca="1">AVERAGE(OFFSET($CC$3,0,0,'Données projet'!$E$12+1,1))-AVERAGE(OFFSET($H$3,0,0,'Données projet'!$E$12+1,1))</f>
        <v>274.16122172185521</v>
      </c>
      <c r="CE116" s="62">
        <f t="shared" si="94"/>
        <v>161.0819079811821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-3.1036506698001178E-14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240.19940780300527</v>
      </c>
      <c r="CZ116" s="62">
        <f t="shared" si="96"/>
        <v>355.71054384071715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1.0402807149837663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1.0402807149837663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6</v>
      </c>
      <c r="DO116" s="13">
        <f>IF('Données projet'!$A$166&gt;35,DO115+DN116-DW115,IF(A116&lt;'Données projet'!$A$166,$DL$205^A116,IF(A116='Données projet'!$A$166,'Données projet'!$B$166,DO115+DN116-DW115)))</f>
        <v>413.99999999999989</v>
      </c>
      <c r="DP116" s="18">
        <f>DO116*VLOOKUP('Données projet'!$B$14,Paramètres!$A$1:$I$89,3,0)*VLOOKUP('Données projet'!$B$14,Paramètres!$A$1:$I$89,5,0)</f>
        <v>355.21199999999993</v>
      </c>
      <c r="DQ116" s="14">
        <f t="shared" si="97"/>
        <v>82.634791155027401</v>
      </c>
      <c r="DR116" s="22">
        <f t="shared" si="70"/>
        <v>762.58316126167256</v>
      </c>
      <c r="DS116" s="62">
        <f t="shared" si="71"/>
        <v>1055.9164945950058</v>
      </c>
      <c r="DT116" s="62">
        <f ca="1">AVERAGE(OFFSET($DS$3,0,0,'Données projet'!$E$14+1,1))-AVERAGE(OFFSET($H$3,0,0,'Données projet'!$E$14+1,1))</f>
        <v>352.69020637266948</v>
      </c>
      <c r="DU116" s="62">
        <f t="shared" si="98"/>
        <v>186.48649111821521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156.11420010556668</v>
      </c>
      <c r="T117" s="62">
        <f t="shared" si="88"/>
        <v>318.01952986326501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310.95287409903602</v>
      </c>
      <c r="AO117" s="62">
        <f t="shared" si="90"/>
        <v>224.10083380795163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-4.9658410716801891E-14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188.31046827337082</v>
      </c>
      <c r="BJ117" s="62">
        <f t="shared" si="92"/>
        <v>207.32535726327728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281.2</v>
      </c>
      <c r="BZ117" s="14">
        <f>BY117*VLOOKUP('Données projet'!$B$12,Paramètres!$A$1:$I$89,3,0)*VLOOKUP('Données projet'!$B$12,Paramètres!$A$1:$I$89,5,0)</f>
        <v>254.42975999999996</v>
      </c>
      <c r="CA117" s="14">
        <f t="shared" si="93"/>
        <v>61.533535468549189</v>
      </c>
      <c r="CB117" s="22">
        <f t="shared" si="64"/>
        <v>550.30273960772308</v>
      </c>
      <c r="CC117" s="62">
        <f t="shared" si="65"/>
        <v>843.63607294105645</v>
      </c>
      <c r="CD117" s="62">
        <f ca="1">AVERAGE(OFFSET($CC$3,0,0,'Données projet'!$E$12+1,1))-AVERAGE(OFFSET($H$3,0,0,'Données projet'!$E$12+1,1))</f>
        <v>274.16122172185521</v>
      </c>
      <c r="CE117" s="62">
        <f t="shared" si="94"/>
        <v>161.0819079811821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-3.1036506698001178E-14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240.19940780300527</v>
      </c>
      <c r="CZ117" s="62">
        <f t="shared" si="96"/>
        <v>355.71054384071715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1.0118341841265499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1.0118341841265499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6</v>
      </c>
      <c r="DO117" s="13">
        <f>IF('Données projet'!$A$166&gt;35,DO116+DN117-DW116,IF(A117&lt;'Données projet'!$A$166,$DL$205^A117,IF(A117='Données projet'!$A$166,'Données projet'!$B$166,DO116+DN117-DW116)))</f>
        <v>419.99999999999989</v>
      </c>
      <c r="DP117" s="18">
        <f>DO117*VLOOKUP('Données projet'!$B$14,Paramètres!$A$1:$I$89,3,0)*VLOOKUP('Données projet'!$B$14,Paramètres!$A$1:$I$89,5,0)</f>
        <v>360.3599999999999</v>
      </c>
      <c r="DQ117" s="14">
        <f t="shared" si="97"/>
        <v>83.692107728969532</v>
      </c>
      <c r="DR117" s="22">
        <f t="shared" si="70"/>
        <v>773.39075429462173</v>
      </c>
      <c r="DS117" s="62">
        <f t="shared" si="71"/>
        <v>1066.724087627955</v>
      </c>
      <c r="DT117" s="62">
        <f ca="1">AVERAGE(OFFSET($DS$3,0,0,'Données projet'!$E$14+1,1))-AVERAGE(OFFSET($H$3,0,0,'Données projet'!$E$14+1,1))</f>
        <v>352.69020637266948</v>
      </c>
      <c r="DU117" s="62">
        <f t="shared" si="98"/>
        <v>186.48649111821521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156.11420010556668</v>
      </c>
      <c r="T118" s="62">
        <f t="shared" si="88"/>
        <v>318.01952986326501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310.95287409903602</v>
      </c>
      <c r="AO118" s="62">
        <f t="shared" si="90"/>
        <v>224.10083380795163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-4.9658410716801891E-14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188.31046827337082</v>
      </c>
      <c r="BJ118" s="62">
        <f t="shared" si="92"/>
        <v>207.32535726327728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285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285</v>
      </c>
      <c r="BZ118" s="14">
        <f>BY118*VLOOKUP('Données projet'!$B$12,Paramètres!$A$1:$I$89,3,0)*VLOOKUP('Données projet'!$B$12,Paramètres!$A$1:$I$89,5,0)</f>
        <v>257.86799999999999</v>
      </c>
      <c r="CA118" s="14">
        <f t="shared" si="93"/>
        <v>62.267704162827528</v>
      </c>
      <c r="CB118" s="22">
        <f t="shared" si="64"/>
        <v>557.56968475025803</v>
      </c>
      <c r="CC118" s="62">
        <f t="shared" si="65"/>
        <v>850.90301808359141</v>
      </c>
      <c r="CD118" s="62">
        <f ca="1">AVERAGE(OFFSET($CC$3,0,0,'Données projet'!$E$12+1,1))-AVERAGE(OFFSET($H$3,0,0,'Données projet'!$E$12+1,1))</f>
        <v>274.16122172185521</v>
      </c>
      <c r="CE118" s="62">
        <f t="shared" si="94"/>
        <v>161.0819079811821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-3.1036506698001178E-14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240.19940780300527</v>
      </c>
      <c r="CZ118" s="62">
        <f t="shared" si="96"/>
        <v>355.71054384071715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0.98416552515156219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0.98416552515156219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426</v>
      </c>
      <c r="DM118" s="13">
        <f>VLOOKUP(A118,'Données projet'!$A$165:$I$185,9,0)</f>
        <v>6</v>
      </c>
      <c r="DN118" s="13">
        <f t="array" ref="DN118">INDEX(DM:DM,MIN(IF(ISNUMBER(DM118:DM314),ROW(DM118:DM314),"")))</f>
        <v>6</v>
      </c>
      <c r="DO118" s="13">
        <f>IF('Données projet'!$A$166&gt;35,DO117+DN118-DW117,IF(A118&lt;'Données projet'!$A$166,$DL$205^A118,IF(A118='Données projet'!$A$166,'Données projet'!$B$166,DO117+DN118-DW117)))</f>
        <v>425.99999999999989</v>
      </c>
      <c r="DP118" s="18">
        <f>DO118*VLOOKUP('Données projet'!$B$14,Paramètres!$A$1:$I$89,3,0)*VLOOKUP('Données projet'!$B$14,Paramètres!$A$1:$I$89,5,0)</f>
        <v>365.50799999999992</v>
      </c>
      <c r="DQ118" s="14">
        <f t="shared" si="97"/>
        <v>84.747667534292106</v>
      </c>
      <c r="DR118" s="22">
        <f t="shared" si="70"/>
        <v>784.19528762222524</v>
      </c>
      <c r="DS118" s="62">
        <f t="shared" si="71"/>
        <v>1077.5286209555586</v>
      </c>
      <c r="DT118" s="62">
        <f ca="1">AVERAGE(OFFSET($DS$3,0,0,'Données projet'!$E$14+1,1))-AVERAGE(OFFSET($H$3,0,0,'Données projet'!$E$14+1,1))</f>
        <v>352.69020637266948</v>
      </c>
      <c r="DU118" s="62">
        <f t="shared" si="98"/>
        <v>186.48649111821521</v>
      </c>
      <c r="DV118" s="16">
        <f>IF(ISNA(VLOOKUP(A118,'Données projet'!$A$165:$I$185,3,0)),0,VLOOKUP(A118,'Données projet'!$A$165:$I$185,3,0))</f>
        <v>20</v>
      </c>
      <c r="DW118" s="16">
        <f>IF(ISNA(VLOOKUP(A118,'Données projet'!$A$165:$I$185,4,0)),0,VLOOKUP(A118,'Données projet'!$A$165:$I$185,4,0))</f>
        <v>426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156.11420010556668</v>
      </c>
      <c r="T119" s="62">
        <f t="shared" si="88"/>
        <v>318.01952986326501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310.95287409903602</v>
      </c>
      <c r="AO119" s="62">
        <f t="shared" si="90"/>
        <v>224.10083380795163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-4.9658410716801891E-14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188.31046827337082</v>
      </c>
      <c r="BJ119" s="62">
        <f t="shared" si="92"/>
        <v>207.32535726327728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270.60000000000002</v>
      </c>
      <c r="BZ119" s="14">
        <f>BY119*VLOOKUP('Données projet'!$B$12,Paramètres!$A$1:$I$89,3,0)*VLOOKUP('Données projet'!$B$12,Paramètres!$A$1:$I$89,5,0)</f>
        <v>244.83888000000002</v>
      </c>
      <c r="CA119" s="14">
        <f t="shared" si="93"/>
        <v>59.479426489427787</v>
      </c>
      <c r="CB119" s="22">
        <f t="shared" si="64"/>
        <v>530.02105046908684</v>
      </c>
      <c r="CC119" s="62">
        <f t="shared" si="65"/>
        <v>823.35438380242022</v>
      </c>
      <c r="CD119" s="62">
        <f ca="1">AVERAGE(OFFSET($CC$3,0,0,'Données projet'!$E$12+1,1))-AVERAGE(OFFSET($H$3,0,0,'Données projet'!$E$12+1,1))</f>
        <v>274.16122172185521</v>
      </c>
      <c r="CE119" s="62">
        <f t="shared" si="94"/>
        <v>161.0819079811821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-3.1036506698001178E-14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240.19940780300527</v>
      </c>
      <c r="CZ119" s="62">
        <f t="shared" si="96"/>
        <v>355.71054384071715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0.95725346711127712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0.95725346711127712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-9.7543306765146564E-14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352.69020637266948</v>
      </c>
      <c r="DU119" s="62">
        <f t="shared" si="98"/>
        <v>186.48649111821521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156.11420010556668</v>
      </c>
      <c r="T120" s="62">
        <f t="shared" si="88"/>
        <v>318.01952986326501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310.95287409903602</v>
      </c>
      <c r="AO120" s="62">
        <f t="shared" si="90"/>
        <v>224.10083380795163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-4.9658410716801891E-14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188.31046827337082</v>
      </c>
      <c r="BJ120" s="62">
        <f t="shared" si="92"/>
        <v>207.32535726327728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274.20000000000005</v>
      </c>
      <c r="BZ120" s="14">
        <f>BY120*VLOOKUP('Données projet'!$B$12,Paramètres!$A$1:$I$89,3,0)*VLOOKUP('Données projet'!$B$12,Paramètres!$A$1:$I$89,5,0)</f>
        <v>248.09616</v>
      </c>
      <c r="CA120" s="14">
        <f t="shared" si="93"/>
        <v>60.178080967364686</v>
      </c>
      <c r="CB120" s="22">
        <f t="shared" si="64"/>
        <v>536.91096968482668</v>
      </c>
      <c r="CC120" s="62">
        <f t="shared" si="65"/>
        <v>830.24430301816005</v>
      </c>
      <c r="CD120" s="62">
        <f ca="1">AVERAGE(OFFSET($CC$3,0,0,'Données projet'!$E$12+1,1))-AVERAGE(OFFSET($H$3,0,0,'Données projet'!$E$12+1,1))</f>
        <v>274.16122172185521</v>
      </c>
      <c r="CE120" s="62">
        <f t="shared" si="94"/>
        <v>161.0819079811821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-3.1036506698001178E-14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240.19940780300527</v>
      </c>
      <c r="CZ120" s="62">
        <f t="shared" si="96"/>
        <v>355.71054384071715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0.93107732071334726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0.93107732071334726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-9.7543306765146564E-14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352.69020637266948</v>
      </c>
      <c r="DU120" s="62">
        <f t="shared" si="98"/>
        <v>186.48649111821521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156.11420010556668</v>
      </c>
      <c r="T121" s="62">
        <f t="shared" si="88"/>
        <v>318.01952986326501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310.95287409903602</v>
      </c>
      <c r="AO121" s="62">
        <f t="shared" si="90"/>
        <v>224.10083380795163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-4.9658410716801891E-14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188.31046827337082</v>
      </c>
      <c r="BJ121" s="62">
        <f t="shared" si="92"/>
        <v>207.32535726327728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277.80000000000007</v>
      </c>
      <c r="BZ121" s="14">
        <f>BY121*VLOOKUP('Données projet'!$B$12,Paramètres!$A$1:$I$89,3,0)*VLOOKUP('Données projet'!$B$12,Paramètres!$A$1:$I$89,5,0)</f>
        <v>251.35344000000003</v>
      </c>
      <c r="CA121" s="14">
        <f t="shared" si="93"/>
        <v>60.875668525285015</v>
      </c>
      <c r="CB121" s="22">
        <f t="shared" si="64"/>
        <v>543.79903068153806</v>
      </c>
      <c r="CC121" s="62">
        <f t="shared" si="65"/>
        <v>837.13236401487143</v>
      </c>
      <c r="CD121" s="62">
        <f ca="1">AVERAGE(OFFSET($CC$3,0,0,'Données projet'!$E$12+1,1))-AVERAGE(OFFSET($H$3,0,0,'Données projet'!$E$12+1,1))</f>
        <v>274.16122172185521</v>
      </c>
      <c r="CE121" s="62">
        <f t="shared" si="94"/>
        <v>161.0819079811821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-3.1036506698001178E-14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240.19940780300527</v>
      </c>
      <c r="CZ121" s="62">
        <f t="shared" si="96"/>
        <v>355.71054384071715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0.9056169624152125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0.9056169624152125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-9.7543306765146564E-14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352.69020637266948</v>
      </c>
      <c r="DU121" s="62">
        <f t="shared" si="98"/>
        <v>186.48649111821521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156.11420010556668</v>
      </c>
      <c r="T122" s="62">
        <f t="shared" si="88"/>
        <v>318.01952986326501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310.95287409903602</v>
      </c>
      <c r="AO122" s="62">
        <f t="shared" si="90"/>
        <v>224.10083380795163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-4.9658410716801891E-14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188.31046827337082</v>
      </c>
      <c r="BJ122" s="62">
        <f t="shared" si="92"/>
        <v>207.32535726327728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281.40000000000009</v>
      </c>
      <c r="BZ122" s="14">
        <f>BY122*VLOOKUP('Données projet'!$B$12,Paramètres!$A$1:$I$89,3,0)*VLOOKUP('Données projet'!$B$12,Paramètres!$A$1:$I$89,5,0)</f>
        <v>254.61072000000007</v>
      </c>
      <c r="CA122" s="14">
        <f t="shared" si="93"/>
        <v>61.572204587965729</v>
      </c>
      <c r="CB122" s="22">
        <f t="shared" si="64"/>
        <v>550.68526032404031</v>
      </c>
      <c r="CC122" s="62">
        <f t="shared" si="65"/>
        <v>844.01859365737369</v>
      </c>
      <c r="CD122" s="62">
        <f ca="1">AVERAGE(OFFSET($CC$3,0,0,'Données projet'!$E$12+1,1))-AVERAGE(OFFSET($H$3,0,0,'Données projet'!$E$12+1,1))</f>
        <v>274.16122172185521</v>
      </c>
      <c r="CE122" s="62">
        <f t="shared" si="94"/>
        <v>161.0819079811821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-3.1036506698001178E-14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240.19940780300527</v>
      </c>
      <c r="CZ122" s="62">
        <f t="shared" si="96"/>
        <v>355.71054384071715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0.88085281895364231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0.88085281895364231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-9.7543306765146564E-14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352.69020637266948</v>
      </c>
      <c r="DU122" s="62">
        <f t="shared" si="98"/>
        <v>186.48649111821521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156.11420010556668</v>
      </c>
      <c r="T123" s="62">
        <f t="shared" si="88"/>
        <v>318.01952986326501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310.95287409903602</v>
      </c>
      <c r="AO123" s="62">
        <f t="shared" si="90"/>
        <v>224.10083380795163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-4.9658410716801891E-14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188.31046827337082</v>
      </c>
      <c r="BJ123" s="62">
        <f t="shared" si="92"/>
        <v>207.32535726327728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285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285.00000000000011</v>
      </c>
      <c r="BZ123" s="14">
        <f>BY123*VLOOKUP('Données projet'!$B$12,Paramètres!$A$1:$I$89,3,0)*VLOOKUP('Données projet'!$B$12,Paramètres!$A$1:$I$89,5,0)</f>
        <v>257.86800000000011</v>
      </c>
      <c r="CA123" s="14">
        <f t="shared" si="93"/>
        <v>62.267704162827528</v>
      </c>
      <c r="CB123" s="22">
        <f t="shared" si="64"/>
        <v>557.56968475025815</v>
      </c>
      <c r="CC123" s="62">
        <f t="shared" si="65"/>
        <v>850.90301808359141</v>
      </c>
      <c r="CD123" s="62">
        <f ca="1">AVERAGE(OFFSET($CC$3,0,0,'Données projet'!$E$12+1,1))-AVERAGE(OFFSET($H$3,0,0,'Données projet'!$E$12+1,1))</f>
        <v>274.16122172185521</v>
      </c>
      <c r="CE123" s="62">
        <f t="shared" si="94"/>
        <v>161.0819079811821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-3.1036506698001178E-14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240.19940780300527</v>
      </c>
      <c r="CZ123" s="62">
        <f t="shared" si="96"/>
        <v>355.71054384071715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0.85676585229731839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0.85676585229731839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-9.7543306765146564E-14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352.69020637266948</v>
      </c>
      <c r="DU123" s="62">
        <f t="shared" si="98"/>
        <v>186.48649111821521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156.11420010556668</v>
      </c>
      <c r="T124" s="62">
        <f t="shared" si="88"/>
        <v>318.01952986326501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310.95287409903602</v>
      </c>
      <c r="AO124" s="62">
        <f t="shared" si="90"/>
        <v>224.10083380795163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-4.9658410716801891E-14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188.31046827337082</v>
      </c>
      <c r="BJ124" s="62">
        <f t="shared" si="92"/>
        <v>207.32535726327728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1.0286385077051818E-13</v>
      </c>
      <c r="CA124" s="14">
        <f t="shared" si="93"/>
        <v>1.5402366592183556E-12</v>
      </c>
      <c r="CB124" s="22">
        <f t="shared" si="64"/>
        <v>2.8617333882306215E-12</v>
      </c>
      <c r="CC124" s="62">
        <f t="shared" si="65"/>
        <v>293.33333333333616</v>
      </c>
      <c r="CD124" s="62">
        <f ca="1">AVERAGE(OFFSET($CC$3,0,0,'Données projet'!$E$12+1,1))-AVERAGE(OFFSET($H$3,0,0,'Données projet'!$E$12+1,1))</f>
        <v>274.16122172185521</v>
      </c>
      <c r="CE124" s="62">
        <f t="shared" si="94"/>
        <v>161.0819079811821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-3.1036506698001178E-14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240.19940780300527</v>
      </c>
      <c r="CZ124" s="62">
        <f t="shared" si="96"/>
        <v>355.71054384071715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0.83333754501089019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0.83333754501089019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-9.7543306765146564E-14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352.69020637266948</v>
      </c>
      <c r="DU124" s="62">
        <f t="shared" si="98"/>
        <v>186.48649111821521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156.11420010556668</v>
      </c>
      <c r="T125" s="62">
        <f t="shared" si="88"/>
        <v>318.01952986326501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310.95287409903602</v>
      </c>
      <c r="AO125" s="62">
        <f t="shared" si="90"/>
        <v>224.10083380795163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-4.9658410716801891E-14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188.31046827337082</v>
      </c>
      <c r="BJ125" s="62">
        <f t="shared" si="92"/>
        <v>207.32535726327728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1.0286385077051818E-13</v>
      </c>
      <c r="CA125" s="14">
        <f t="shared" si="93"/>
        <v>1.5402366592183556E-12</v>
      </c>
      <c r="CB125" s="22">
        <f t="shared" si="64"/>
        <v>2.8617333882306215E-12</v>
      </c>
      <c r="CC125" s="62">
        <f t="shared" si="65"/>
        <v>293.33333333333616</v>
      </c>
      <c r="CD125" s="62">
        <f ca="1">AVERAGE(OFFSET($CC$3,0,0,'Données projet'!$E$12+1,1))-AVERAGE(OFFSET($H$3,0,0,'Données projet'!$E$12+1,1))</f>
        <v>274.16122172185521</v>
      </c>
      <c r="CE125" s="62">
        <f t="shared" si="94"/>
        <v>161.0819079811821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-3.1036506698001178E-14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240.19940780300527</v>
      </c>
      <c r="CZ125" s="62">
        <f t="shared" si="96"/>
        <v>355.71054384071715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0.81054988601925049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0.81054988601925049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-9.7543306765146564E-14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352.69020637266948</v>
      </c>
      <c r="DU125" s="62">
        <f t="shared" si="98"/>
        <v>186.48649111821521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156.11420010556668</v>
      </c>
      <c r="T126" s="62">
        <f t="shared" si="88"/>
        <v>318.01952986326501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310.95287409903602</v>
      </c>
      <c r="AO126" s="62">
        <f t="shared" si="90"/>
        <v>224.10083380795163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-4.9658410716801891E-14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188.31046827337082</v>
      </c>
      <c r="BJ126" s="62">
        <f t="shared" si="92"/>
        <v>207.32535726327728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1.0286385077051818E-13</v>
      </c>
      <c r="CA126" s="14">
        <f t="shared" si="93"/>
        <v>1.5402366592183556E-12</v>
      </c>
      <c r="CB126" s="22">
        <f t="shared" si="64"/>
        <v>2.8617333882306215E-12</v>
      </c>
      <c r="CC126" s="62">
        <f t="shared" si="65"/>
        <v>293.33333333333616</v>
      </c>
      <c r="CD126" s="62">
        <f ca="1">AVERAGE(OFFSET($CC$3,0,0,'Données projet'!$E$12+1,1))-AVERAGE(OFFSET($H$3,0,0,'Données projet'!$E$12+1,1))</f>
        <v>274.16122172185521</v>
      </c>
      <c r="CE126" s="62">
        <f t="shared" si="94"/>
        <v>161.0819079811821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-3.1036506698001178E-14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240.19940780300527</v>
      </c>
      <c r="CZ126" s="62">
        <f t="shared" si="96"/>
        <v>355.71054384071715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0.78838535676108812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0.78838535676108812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-9.7543306765146564E-14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352.69020637266948</v>
      </c>
      <c r="DU126" s="62">
        <f t="shared" si="98"/>
        <v>186.48649111821521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156.11420010556668</v>
      </c>
      <c r="T127" s="62">
        <f t="shared" si="88"/>
        <v>318.01952986326501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310.95287409903602</v>
      </c>
      <c r="AO127" s="62">
        <f t="shared" si="90"/>
        <v>224.10083380795163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-4.9658410716801891E-14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188.31046827337082</v>
      </c>
      <c r="BJ127" s="62">
        <f t="shared" si="92"/>
        <v>207.32535726327728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1.0286385077051818E-13</v>
      </c>
      <c r="CA127" s="14">
        <f t="shared" si="93"/>
        <v>1.5402366592183556E-12</v>
      </c>
      <c r="CB127" s="22">
        <f t="shared" si="64"/>
        <v>2.8617333882306215E-12</v>
      </c>
      <c r="CC127" s="62">
        <f t="shared" si="65"/>
        <v>293.33333333333616</v>
      </c>
      <c r="CD127" s="62">
        <f ca="1">AVERAGE(OFFSET($CC$3,0,0,'Données projet'!$E$12+1,1))-AVERAGE(OFFSET($H$3,0,0,'Données projet'!$E$12+1,1))</f>
        <v>274.16122172185521</v>
      </c>
      <c r="CE127" s="62">
        <f t="shared" si="94"/>
        <v>161.0819079811821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-3.1036506698001178E-14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240.19940780300527</v>
      </c>
      <c r="CZ127" s="62">
        <f t="shared" si="96"/>
        <v>355.71054384071715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0.76682691772107214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0.76682691772107214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-9.7543306765146564E-14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352.69020637266948</v>
      </c>
      <c r="DU127" s="62">
        <f t="shared" si="98"/>
        <v>186.48649111821521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156.11420010556668</v>
      </c>
      <c r="T128" s="62">
        <f t="shared" si="88"/>
        <v>318.01952986326501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310.95287409903602</v>
      </c>
      <c r="AO128" s="62">
        <f t="shared" si="90"/>
        <v>224.10083380795163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-4.9658410716801891E-14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188.31046827337082</v>
      </c>
      <c r="BJ128" s="62">
        <f t="shared" si="92"/>
        <v>207.32535726327728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1.0286385077051818E-13</v>
      </c>
      <c r="CA128" s="14">
        <f t="shared" si="93"/>
        <v>1.5402366592183556E-12</v>
      </c>
      <c r="CB128" s="22">
        <f t="shared" si="64"/>
        <v>2.8617333882306215E-12</v>
      </c>
      <c r="CC128" s="62">
        <f t="shared" si="65"/>
        <v>293.33333333333616</v>
      </c>
      <c r="CD128" s="62">
        <f ca="1">AVERAGE(OFFSET($CC$3,0,0,'Données projet'!$E$12+1,1))-AVERAGE(OFFSET($H$3,0,0,'Données projet'!$E$12+1,1))</f>
        <v>274.16122172185521</v>
      </c>
      <c r="CE128" s="62">
        <f t="shared" si="94"/>
        <v>161.0819079811821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-3.1036506698001178E-14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240.19940780300527</v>
      </c>
      <c r="CZ128" s="62">
        <f t="shared" si="96"/>
        <v>355.71054384071715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0.74585799533031438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0.74585799533031438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-9.7543306765146564E-14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352.69020637266948</v>
      </c>
      <c r="DU128" s="62">
        <f t="shared" si="98"/>
        <v>186.48649111821521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156.11420010556668</v>
      </c>
      <c r="T129" s="62">
        <f t="shared" si="88"/>
        <v>318.01952986326501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310.95287409903602</v>
      </c>
      <c r="AO129" s="62">
        <f t="shared" si="90"/>
        <v>224.10083380795163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-4.9658410716801891E-14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188.31046827337082</v>
      </c>
      <c r="BJ129" s="62">
        <f t="shared" si="92"/>
        <v>207.32535726327728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1.0286385077051818E-13</v>
      </c>
      <c r="CA129" s="14">
        <f t="shared" si="93"/>
        <v>1.5402366592183556E-12</v>
      </c>
      <c r="CB129" s="22">
        <f t="shared" si="64"/>
        <v>2.8617333882306215E-12</v>
      </c>
      <c r="CC129" s="62">
        <f t="shared" si="65"/>
        <v>293.33333333333616</v>
      </c>
      <c r="CD129" s="62">
        <f ca="1">AVERAGE(OFFSET($CC$3,0,0,'Données projet'!$E$12+1,1))-AVERAGE(OFFSET($H$3,0,0,'Données projet'!$E$12+1,1))</f>
        <v>274.16122172185521</v>
      </c>
      <c r="CE129" s="62">
        <f t="shared" si="94"/>
        <v>161.0819079811821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-3.1036506698001178E-14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240.19940780300527</v>
      </c>
      <c r="CZ129" s="62">
        <f t="shared" si="96"/>
        <v>355.71054384071715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0.72546246922503965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0.72546246922503965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-9.7543306765146564E-14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352.69020637266948</v>
      </c>
      <c r="DU129" s="62">
        <f t="shared" si="98"/>
        <v>186.48649111821521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156.11420010556668</v>
      </c>
      <c r="T130" s="62">
        <f t="shared" si="88"/>
        <v>318.01952986326501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310.95287409903602</v>
      </c>
      <c r="AO130" s="62">
        <f t="shared" si="90"/>
        <v>224.10083380795163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-4.9658410716801891E-14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188.31046827337082</v>
      </c>
      <c r="BJ130" s="62">
        <f t="shared" si="92"/>
        <v>207.32535726327728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1.0286385077051818E-13</v>
      </c>
      <c r="CA130" s="14">
        <f t="shared" si="93"/>
        <v>1.5402366592183556E-12</v>
      </c>
      <c r="CB130" s="22">
        <f t="shared" si="64"/>
        <v>2.8617333882306215E-12</v>
      </c>
      <c r="CC130" s="62">
        <f t="shared" si="65"/>
        <v>293.33333333333616</v>
      </c>
      <c r="CD130" s="62">
        <f ca="1">AVERAGE(OFFSET($CC$3,0,0,'Données projet'!$E$12+1,1))-AVERAGE(OFFSET($H$3,0,0,'Données projet'!$E$12+1,1))</f>
        <v>274.16122172185521</v>
      </c>
      <c r="CE130" s="62">
        <f t="shared" si="94"/>
        <v>161.0819079811821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-3.1036506698001178E-14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240.19940780300527</v>
      </c>
      <c r="CZ130" s="62">
        <f t="shared" si="96"/>
        <v>355.71054384071715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0.70562465985366774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0.70562465985366774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-9.7543306765146564E-14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352.69020637266948</v>
      </c>
      <c r="DU130" s="62">
        <f t="shared" si="98"/>
        <v>186.48649111821521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156.11420010556668</v>
      </c>
      <c r="T131" s="62">
        <f t="shared" si="88"/>
        <v>318.01952986326501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310.95287409903602</v>
      </c>
      <c r="AO131" s="62">
        <f t="shared" si="90"/>
        <v>224.10083380795163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-4.9658410716801891E-14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188.31046827337082</v>
      </c>
      <c r="BJ131" s="62">
        <f t="shared" si="92"/>
        <v>207.32535726327728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1.0286385077051818E-13</v>
      </c>
      <c r="CA131" s="14">
        <f t="shared" si="93"/>
        <v>1.5402366592183556E-12</v>
      </c>
      <c r="CB131" s="22">
        <f t="shared" si="64"/>
        <v>2.8617333882306215E-12</v>
      </c>
      <c r="CC131" s="62">
        <f t="shared" si="65"/>
        <v>293.33333333333616</v>
      </c>
      <c r="CD131" s="62">
        <f ca="1">AVERAGE(OFFSET($CC$3,0,0,'Données projet'!$E$12+1,1))-AVERAGE(OFFSET($H$3,0,0,'Données projet'!$E$12+1,1))</f>
        <v>274.16122172185521</v>
      </c>
      <c r="CE131" s="62">
        <f t="shared" si="94"/>
        <v>161.0819079811821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-3.1036506698001178E-14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240.19940780300527</v>
      </c>
      <c r="CZ131" s="62">
        <f t="shared" si="96"/>
        <v>355.71054384071715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0.68632931642278105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0.68632931642278105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-9.7543306765146564E-14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352.69020637266948</v>
      </c>
      <c r="DU131" s="62">
        <f t="shared" si="98"/>
        <v>186.48649111821521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156.11420010556668</v>
      </c>
      <c r="T132" s="62">
        <f t="shared" si="88"/>
        <v>318.01952986326501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310.95287409903602</v>
      </c>
      <c r="AO132" s="62">
        <f t="shared" si="90"/>
        <v>224.10083380795163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-4.9658410716801891E-14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188.31046827337082</v>
      </c>
      <c r="BJ132" s="62">
        <f t="shared" si="92"/>
        <v>207.32535726327728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1.0286385077051818E-13</v>
      </c>
      <c r="CA132" s="14">
        <f t="shared" si="93"/>
        <v>1.5402366592183556E-12</v>
      </c>
      <c r="CB132" s="22">
        <f t="shared" ref="CB132:CB153" si="118">(BZ132+CA132)*0.475*44/12</f>
        <v>2.8617333882306215E-12</v>
      </c>
      <c r="CC132" s="62">
        <f t="shared" ref="CC132:CC195" si="119">CB132+(BT132+BU132)*44/12</f>
        <v>293.33333333333616</v>
      </c>
      <c r="CD132" s="62">
        <f ca="1">AVERAGE(OFFSET($CC$3,0,0,'Données projet'!$E$12+1,1))-AVERAGE(OFFSET($H$3,0,0,'Données projet'!$E$12+1,1))</f>
        <v>274.16122172185521</v>
      </c>
      <c r="CE132" s="62">
        <f t="shared" si="94"/>
        <v>161.0819079811821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-3.1036506698001178E-14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240.19940780300527</v>
      </c>
      <c r="CZ132" s="62">
        <f t="shared" si="96"/>
        <v>355.71054384071715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0.66756160517271002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0.66756160517271002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-9.7543306765146564E-14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352.69020637266948</v>
      </c>
      <c r="DU132" s="62">
        <f t="shared" si="98"/>
        <v>186.48649111821521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156.11420010556668</v>
      </c>
      <c r="T133" s="62">
        <f t="shared" ref="T133:T196" si="142">$T$3</f>
        <v>318.01952986326501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310.95287409903602</v>
      </c>
      <c r="AO133" s="62">
        <f t="shared" ref="AO133:AO196" si="144">$AO$3</f>
        <v>224.10083380795163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-4.9658410716801891E-14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188.31046827337082</v>
      </c>
      <c r="BJ133" s="62">
        <f t="shared" ref="BJ133:BJ196" si="146">$BJ$3</f>
        <v>207.32535726327728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1.0286385077051818E-13</v>
      </c>
      <c r="CA133" s="14">
        <f t="shared" ref="CA133:CA153" si="147">EXP(-1.0587+0.8836*LN(BZ133)+0.284)</f>
        <v>1.5402366592183556E-12</v>
      </c>
      <c r="CB133" s="22">
        <f t="shared" si="118"/>
        <v>2.8617333882306215E-12</v>
      </c>
      <c r="CC133" s="62">
        <f t="shared" si="119"/>
        <v>293.33333333333616</v>
      </c>
      <c r="CD133" s="62">
        <f ca="1">AVERAGE(OFFSET($CC$3,0,0,'Données projet'!$E$12+1,1))-AVERAGE(OFFSET($H$3,0,0,'Données projet'!$E$12+1,1))</f>
        <v>274.16122172185521</v>
      </c>
      <c r="CE133" s="62">
        <f t="shared" ref="CE133:CE196" si="148">$CE$3</f>
        <v>161.0819079811821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-3.1036506698001178E-14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240.19940780300527</v>
      </c>
      <c r="CZ133" s="62">
        <f t="shared" ref="CZ133:CZ196" si="150">$CZ$3</f>
        <v>355.71054384071715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0.64930709797372321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0.64930709797372321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-9.7543306765146564E-14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352.69020637266948</v>
      </c>
      <c r="DU133" s="62">
        <f t="shared" ref="DU133:DU196" si="152">$DU$3</f>
        <v>186.48649111821521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156.11420010556668</v>
      </c>
      <c r="T134" s="62">
        <f t="shared" si="142"/>
        <v>318.01952986326501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310.95287409903602</v>
      </c>
      <c r="AO134" s="62">
        <f t="shared" si="144"/>
        <v>224.10083380795163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-4.9658410716801891E-14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188.31046827337082</v>
      </c>
      <c r="BJ134" s="62">
        <f t="shared" si="146"/>
        <v>207.32535726327728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1.0286385077051818E-13</v>
      </c>
      <c r="CA134" s="14">
        <f t="shared" si="147"/>
        <v>1.5402366592183556E-12</v>
      </c>
      <c r="CB134" s="22">
        <f t="shared" si="118"/>
        <v>2.8617333882306215E-12</v>
      </c>
      <c r="CC134" s="62">
        <f t="shared" si="119"/>
        <v>293.33333333333616</v>
      </c>
      <c r="CD134" s="62">
        <f ca="1">AVERAGE(OFFSET($CC$3,0,0,'Données projet'!$E$12+1,1))-AVERAGE(OFFSET($H$3,0,0,'Données projet'!$E$12+1,1))</f>
        <v>274.16122172185521</v>
      </c>
      <c r="CE134" s="62">
        <f t="shared" si="148"/>
        <v>161.0819079811821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-3.1036506698001178E-14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240.19940780300527</v>
      </c>
      <c r="CZ134" s="62">
        <f t="shared" si="150"/>
        <v>355.71054384071715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0.63155176123405543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0.63155176123405543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-9.7543306765146564E-14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352.69020637266948</v>
      </c>
      <c r="DU134" s="62">
        <f t="shared" si="152"/>
        <v>186.48649111821521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156.11420010556668</v>
      </c>
      <c r="T135" s="62">
        <f t="shared" si="142"/>
        <v>318.01952986326501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310.95287409903602</v>
      </c>
      <c r="AO135" s="62">
        <f t="shared" si="144"/>
        <v>224.10083380795163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-4.9658410716801891E-14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188.31046827337082</v>
      </c>
      <c r="BJ135" s="62">
        <f t="shared" si="146"/>
        <v>207.32535726327728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1.0286385077051818E-13</v>
      </c>
      <c r="CA135" s="14">
        <f t="shared" si="147"/>
        <v>1.5402366592183556E-12</v>
      </c>
      <c r="CB135" s="22">
        <f t="shared" si="118"/>
        <v>2.8617333882306215E-12</v>
      </c>
      <c r="CC135" s="62">
        <f t="shared" si="119"/>
        <v>293.33333333333616</v>
      </c>
      <c r="CD135" s="62">
        <f ca="1">AVERAGE(OFFSET($CC$3,0,0,'Données projet'!$E$12+1,1))-AVERAGE(OFFSET($H$3,0,0,'Données projet'!$E$12+1,1))</f>
        <v>274.16122172185521</v>
      </c>
      <c r="CE135" s="62">
        <f t="shared" si="148"/>
        <v>161.0819079811821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-3.1036506698001178E-14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240.19940780300527</v>
      </c>
      <c r="CZ135" s="62">
        <f t="shared" si="150"/>
        <v>355.71054384071715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0.61428194511124645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0.61428194511124645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-9.7543306765146564E-14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352.69020637266948</v>
      </c>
      <c r="DU135" s="62">
        <f t="shared" si="152"/>
        <v>186.48649111821521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156.11420010556668</v>
      </c>
      <c r="T136" s="62">
        <f t="shared" si="142"/>
        <v>318.01952986326501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310.95287409903602</v>
      </c>
      <c r="AO136" s="62">
        <f t="shared" si="144"/>
        <v>224.10083380795163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-4.9658410716801891E-14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188.31046827337082</v>
      </c>
      <c r="BJ136" s="62">
        <f t="shared" si="146"/>
        <v>207.32535726327728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1.0286385077051818E-13</v>
      </c>
      <c r="CA136" s="14">
        <f t="shared" si="147"/>
        <v>1.5402366592183556E-12</v>
      </c>
      <c r="CB136" s="22">
        <f t="shared" si="118"/>
        <v>2.8617333882306215E-12</v>
      </c>
      <c r="CC136" s="62">
        <f t="shared" si="119"/>
        <v>293.33333333333616</v>
      </c>
      <c r="CD136" s="62">
        <f ca="1">AVERAGE(OFFSET($CC$3,0,0,'Données projet'!$E$12+1,1))-AVERAGE(OFFSET($H$3,0,0,'Données projet'!$E$12+1,1))</f>
        <v>274.16122172185521</v>
      </c>
      <c r="CE136" s="62">
        <f t="shared" si="148"/>
        <v>161.0819079811821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-3.1036506698001178E-14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240.19940780300527</v>
      </c>
      <c r="CZ136" s="62">
        <f t="shared" si="150"/>
        <v>355.71054384071715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0.59748437301849588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0.59748437301849588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-9.7543306765146564E-14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352.69020637266948</v>
      </c>
      <c r="DU136" s="62">
        <f t="shared" si="152"/>
        <v>186.48649111821521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156.11420010556668</v>
      </c>
      <c r="T137" s="62">
        <f t="shared" si="142"/>
        <v>318.01952986326501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310.95287409903602</v>
      </c>
      <c r="AO137" s="62">
        <f t="shared" si="144"/>
        <v>224.10083380795163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-4.9658410716801891E-14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188.31046827337082</v>
      </c>
      <c r="BJ137" s="62">
        <f t="shared" si="146"/>
        <v>207.32535726327728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1.0286385077051818E-13</v>
      </c>
      <c r="CA137" s="14">
        <f t="shared" si="147"/>
        <v>1.5402366592183556E-12</v>
      </c>
      <c r="CB137" s="22">
        <f t="shared" si="118"/>
        <v>2.8617333882306215E-12</v>
      </c>
      <c r="CC137" s="62">
        <f t="shared" si="119"/>
        <v>293.33333333333616</v>
      </c>
      <c r="CD137" s="62">
        <f ca="1">AVERAGE(OFFSET($CC$3,0,0,'Données projet'!$E$12+1,1))-AVERAGE(OFFSET($H$3,0,0,'Données projet'!$E$12+1,1))</f>
        <v>274.16122172185521</v>
      </c>
      <c r="CE137" s="62">
        <f t="shared" si="148"/>
        <v>161.0819079811821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-3.1036506698001178E-14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240.19940780300527</v>
      </c>
      <c r="CZ137" s="62">
        <f t="shared" si="150"/>
        <v>355.71054384071715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0.58114613141796756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0.58114613141796756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-9.7543306765146564E-14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352.69020637266948</v>
      </c>
      <c r="DU137" s="62">
        <f t="shared" si="152"/>
        <v>186.48649111821521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156.11420010556668</v>
      </c>
      <c r="T138" s="62">
        <f t="shared" si="142"/>
        <v>318.01952986326501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310.95287409903602</v>
      </c>
      <c r="AO138" s="62">
        <f t="shared" si="144"/>
        <v>224.10083380795163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-4.9658410716801891E-14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188.31046827337082</v>
      </c>
      <c r="BJ138" s="62">
        <f t="shared" si="146"/>
        <v>207.32535726327728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1.0286385077051818E-13</v>
      </c>
      <c r="CA138" s="14">
        <f t="shared" si="147"/>
        <v>1.5402366592183556E-12</v>
      </c>
      <c r="CB138" s="22">
        <f t="shared" si="118"/>
        <v>2.8617333882306215E-12</v>
      </c>
      <c r="CC138" s="62">
        <f t="shared" si="119"/>
        <v>293.33333333333616</v>
      </c>
      <c r="CD138" s="62">
        <f ca="1">AVERAGE(OFFSET($CC$3,0,0,'Données projet'!$E$12+1,1))-AVERAGE(OFFSET($H$3,0,0,'Données projet'!$E$12+1,1))</f>
        <v>274.16122172185521</v>
      </c>
      <c r="CE138" s="62">
        <f t="shared" si="148"/>
        <v>161.0819079811821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-3.1036506698001178E-14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240.19940780300527</v>
      </c>
      <c r="CZ138" s="62">
        <f t="shared" si="150"/>
        <v>355.71054384071715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0.56525465989319645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0.56525465989319645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-9.7543306765146564E-14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352.69020637266948</v>
      </c>
      <c r="DU138" s="62">
        <f t="shared" si="152"/>
        <v>186.48649111821521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156.11420010556668</v>
      </c>
      <c r="T139" s="62">
        <f t="shared" si="142"/>
        <v>318.01952986326501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310.95287409903602</v>
      </c>
      <c r="AO139" s="62">
        <f t="shared" si="144"/>
        <v>224.10083380795163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-4.9658410716801891E-14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188.31046827337082</v>
      </c>
      <c r="BJ139" s="62">
        <f t="shared" si="146"/>
        <v>207.32535726327728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1.0286385077051818E-13</v>
      </c>
      <c r="CA139" s="14">
        <f t="shared" si="147"/>
        <v>1.5402366592183556E-12</v>
      </c>
      <c r="CB139" s="22">
        <f t="shared" si="118"/>
        <v>2.8617333882306215E-12</v>
      </c>
      <c r="CC139" s="62">
        <f t="shared" si="119"/>
        <v>293.33333333333616</v>
      </c>
      <c r="CD139" s="62">
        <f ca="1">AVERAGE(OFFSET($CC$3,0,0,'Données projet'!$E$12+1,1))-AVERAGE(OFFSET($H$3,0,0,'Données projet'!$E$12+1,1))</f>
        <v>274.16122172185521</v>
      </c>
      <c r="CE139" s="62">
        <f t="shared" si="148"/>
        <v>161.0819079811821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-3.1036506698001178E-14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240.19940780300527</v>
      </c>
      <c r="CZ139" s="62">
        <f t="shared" si="150"/>
        <v>355.71054384071715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0.54979774149296634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0.54979774149296634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-9.7543306765146564E-14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352.69020637266948</v>
      </c>
      <c r="DU139" s="62">
        <f t="shared" si="152"/>
        <v>186.48649111821521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156.11420010556668</v>
      </c>
      <c r="T140" s="62">
        <f t="shared" si="142"/>
        <v>318.01952986326501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310.95287409903602</v>
      </c>
      <c r="AO140" s="62">
        <f t="shared" si="144"/>
        <v>224.10083380795163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-4.9658410716801891E-14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188.31046827337082</v>
      </c>
      <c r="BJ140" s="62">
        <f t="shared" si="146"/>
        <v>207.32535726327728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1.0286385077051818E-13</v>
      </c>
      <c r="CA140" s="14">
        <f t="shared" si="147"/>
        <v>1.5402366592183556E-12</v>
      </c>
      <c r="CB140" s="22">
        <f t="shared" si="118"/>
        <v>2.8617333882306215E-12</v>
      </c>
      <c r="CC140" s="62">
        <f t="shared" si="119"/>
        <v>293.33333333333616</v>
      </c>
      <c r="CD140" s="62">
        <f ca="1">AVERAGE(OFFSET($CC$3,0,0,'Données projet'!$E$12+1,1))-AVERAGE(OFFSET($H$3,0,0,'Données projet'!$E$12+1,1))</f>
        <v>274.16122172185521</v>
      </c>
      <c r="CE140" s="62">
        <f t="shared" si="148"/>
        <v>161.0819079811821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-3.1036506698001178E-14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240.19940780300527</v>
      </c>
      <c r="CZ140" s="62">
        <f t="shared" si="150"/>
        <v>355.71054384071715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0.53476349333923456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0.53476349333923456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-9.7543306765146564E-14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352.69020637266948</v>
      </c>
      <c r="DU140" s="62">
        <f t="shared" si="152"/>
        <v>186.48649111821521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156.11420010556668</v>
      </c>
      <c r="T141" s="62">
        <f t="shared" si="142"/>
        <v>318.01952986326501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310.95287409903602</v>
      </c>
      <c r="AO141" s="62">
        <f t="shared" si="144"/>
        <v>224.10083380795163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-4.9658410716801891E-14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188.31046827337082</v>
      </c>
      <c r="BJ141" s="62">
        <f t="shared" si="146"/>
        <v>207.32535726327728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1.0286385077051818E-13</v>
      </c>
      <c r="CA141" s="14">
        <f t="shared" si="147"/>
        <v>1.5402366592183556E-12</v>
      </c>
      <c r="CB141" s="22">
        <f t="shared" si="118"/>
        <v>2.8617333882306215E-12</v>
      </c>
      <c r="CC141" s="62">
        <f t="shared" si="119"/>
        <v>293.33333333333616</v>
      </c>
      <c r="CD141" s="62">
        <f ca="1">AVERAGE(OFFSET($CC$3,0,0,'Données projet'!$E$12+1,1))-AVERAGE(OFFSET($H$3,0,0,'Données projet'!$E$12+1,1))</f>
        <v>274.16122172185521</v>
      </c>
      <c r="CE141" s="62">
        <f t="shared" si="148"/>
        <v>161.0819079811821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-3.1036506698001178E-14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240.19940780300527</v>
      </c>
      <c r="CZ141" s="62">
        <f t="shared" si="150"/>
        <v>355.71054384071715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0.52014035749188325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0.52014035749188325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-9.7543306765146564E-14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352.69020637266948</v>
      </c>
      <c r="DU141" s="62">
        <f t="shared" si="152"/>
        <v>186.48649111821521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156.11420010556668</v>
      </c>
      <c r="T142" s="62">
        <f t="shared" si="142"/>
        <v>318.01952986326501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310.95287409903602</v>
      </c>
      <c r="AO142" s="62">
        <f t="shared" si="144"/>
        <v>224.10083380795163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-4.9658410716801891E-14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188.31046827337082</v>
      </c>
      <c r="BJ142" s="62">
        <f t="shared" si="146"/>
        <v>207.32535726327728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1.0286385077051818E-13</v>
      </c>
      <c r="CA142" s="14">
        <f t="shared" si="147"/>
        <v>1.5402366592183556E-12</v>
      </c>
      <c r="CB142" s="22">
        <f t="shared" si="118"/>
        <v>2.8617333882306215E-12</v>
      </c>
      <c r="CC142" s="62">
        <f t="shared" si="119"/>
        <v>293.33333333333616</v>
      </c>
      <c r="CD142" s="62">
        <f ca="1">AVERAGE(OFFSET($CC$3,0,0,'Données projet'!$E$12+1,1))-AVERAGE(OFFSET($H$3,0,0,'Données projet'!$E$12+1,1))</f>
        <v>274.16122172185521</v>
      </c>
      <c r="CE142" s="62">
        <f t="shared" si="148"/>
        <v>161.0819079811821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-3.1036506698001178E-14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240.19940780300527</v>
      </c>
      <c r="CZ142" s="62">
        <f t="shared" si="150"/>
        <v>355.71054384071715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0.50591709206327506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0.50591709206327506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-9.7543306765146564E-14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352.69020637266948</v>
      </c>
      <c r="DU142" s="62">
        <f t="shared" si="152"/>
        <v>186.48649111821521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156.11420010556668</v>
      </c>
      <c r="T143" s="62">
        <f t="shared" si="142"/>
        <v>318.01952986326501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310.95287409903602</v>
      </c>
      <c r="AO143" s="62">
        <f t="shared" si="144"/>
        <v>224.10083380795163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-4.9658410716801891E-14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188.31046827337082</v>
      </c>
      <c r="BJ143" s="62">
        <f t="shared" si="146"/>
        <v>207.32535726327728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1.0286385077051818E-13</v>
      </c>
      <c r="CA143" s="14">
        <f t="shared" si="147"/>
        <v>1.5402366592183556E-12</v>
      </c>
      <c r="CB143" s="22">
        <f t="shared" si="118"/>
        <v>2.8617333882306215E-12</v>
      </c>
      <c r="CC143" s="62">
        <f t="shared" si="119"/>
        <v>293.33333333333616</v>
      </c>
      <c r="CD143" s="62">
        <f ca="1">AVERAGE(OFFSET($CC$3,0,0,'Données projet'!$E$12+1,1))-AVERAGE(OFFSET($H$3,0,0,'Données projet'!$E$12+1,1))</f>
        <v>274.16122172185521</v>
      </c>
      <c r="CE143" s="62">
        <f t="shared" si="148"/>
        <v>161.0819079811821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-3.1036506698001178E-14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240.19940780300527</v>
      </c>
      <c r="CZ143" s="62">
        <f t="shared" si="150"/>
        <v>355.71054384071715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0.49208276257578121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0.49208276257578121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-9.7543306765146564E-14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352.69020637266948</v>
      </c>
      <c r="DU143" s="62">
        <f t="shared" si="152"/>
        <v>186.48649111821521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156.11420010556668</v>
      </c>
      <c r="T144" s="62">
        <f t="shared" si="142"/>
        <v>318.01952986326501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310.95287409903602</v>
      </c>
      <c r="AO144" s="62">
        <f t="shared" si="144"/>
        <v>224.10083380795163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-4.9658410716801891E-14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188.31046827337082</v>
      </c>
      <c r="BJ144" s="62">
        <f t="shared" si="146"/>
        <v>207.32535726327728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1.0286385077051818E-13</v>
      </c>
      <c r="CA144" s="14">
        <f t="shared" si="147"/>
        <v>1.5402366592183556E-12</v>
      </c>
      <c r="CB144" s="22">
        <f t="shared" si="118"/>
        <v>2.8617333882306215E-12</v>
      </c>
      <c r="CC144" s="62">
        <f t="shared" si="119"/>
        <v>293.33333333333616</v>
      </c>
      <c r="CD144" s="62">
        <f ca="1">AVERAGE(OFFSET($CC$3,0,0,'Données projet'!$E$12+1,1))-AVERAGE(OFFSET($H$3,0,0,'Données projet'!$E$12+1,1))</f>
        <v>274.16122172185521</v>
      </c>
      <c r="CE144" s="62">
        <f t="shared" si="148"/>
        <v>161.0819079811821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-3.1036506698001178E-14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240.19940780300527</v>
      </c>
      <c r="CZ144" s="62">
        <f t="shared" si="150"/>
        <v>355.71054384071715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0.47862673355563867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0.47862673355563867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-9.7543306765146564E-14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352.69020637266948</v>
      </c>
      <c r="DU144" s="62">
        <f t="shared" si="152"/>
        <v>186.48649111821521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156.11420010556668</v>
      </c>
      <c r="T145" s="62">
        <f t="shared" si="142"/>
        <v>318.01952986326501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310.95287409903602</v>
      </c>
      <c r="AO145" s="62">
        <f t="shared" si="144"/>
        <v>224.10083380795163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-4.9658410716801891E-14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188.31046827337082</v>
      </c>
      <c r="BJ145" s="62">
        <f t="shared" si="146"/>
        <v>207.32535726327728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1.0286385077051818E-13</v>
      </c>
      <c r="CA145" s="14">
        <f t="shared" si="147"/>
        <v>1.5402366592183556E-12</v>
      </c>
      <c r="CB145" s="22">
        <f t="shared" si="118"/>
        <v>2.8617333882306215E-12</v>
      </c>
      <c r="CC145" s="62">
        <f t="shared" si="119"/>
        <v>293.33333333333616</v>
      </c>
      <c r="CD145" s="62">
        <f ca="1">AVERAGE(OFFSET($CC$3,0,0,'Données projet'!$E$12+1,1))-AVERAGE(OFFSET($H$3,0,0,'Données projet'!$E$12+1,1))</f>
        <v>274.16122172185521</v>
      </c>
      <c r="CE145" s="62">
        <f t="shared" si="148"/>
        <v>161.0819079811821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-3.1036506698001178E-14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240.19940780300527</v>
      </c>
      <c r="CZ145" s="62">
        <f t="shared" si="150"/>
        <v>355.71054384071715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0.46553866035667374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0.46553866035667374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-9.7543306765146564E-14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352.69020637266948</v>
      </c>
      <c r="DU145" s="62">
        <f t="shared" si="152"/>
        <v>186.48649111821521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156.11420010556668</v>
      </c>
      <c r="T146" s="62">
        <f t="shared" si="142"/>
        <v>318.01952986326501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310.95287409903602</v>
      </c>
      <c r="AO146" s="62">
        <f t="shared" si="144"/>
        <v>224.10083380795163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-4.9658410716801891E-14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188.31046827337082</v>
      </c>
      <c r="BJ146" s="62">
        <f t="shared" si="146"/>
        <v>207.32535726327728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1.0286385077051818E-13</v>
      </c>
      <c r="CA146" s="14">
        <f t="shared" si="147"/>
        <v>1.5402366592183556E-12</v>
      </c>
      <c r="CB146" s="22">
        <f t="shared" si="118"/>
        <v>2.8617333882306215E-12</v>
      </c>
      <c r="CC146" s="62">
        <f t="shared" si="119"/>
        <v>293.33333333333616</v>
      </c>
      <c r="CD146" s="62">
        <f ca="1">AVERAGE(OFFSET($CC$3,0,0,'Données projet'!$E$12+1,1))-AVERAGE(OFFSET($H$3,0,0,'Données projet'!$E$12+1,1))</f>
        <v>274.16122172185521</v>
      </c>
      <c r="CE146" s="62">
        <f t="shared" si="148"/>
        <v>161.0819079811821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-3.1036506698001178E-14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240.19940780300527</v>
      </c>
      <c r="CZ146" s="62">
        <f t="shared" si="150"/>
        <v>355.71054384071715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0.45280848120760636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0.45280848120760636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-9.7543306765146564E-14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352.69020637266948</v>
      </c>
      <c r="DU146" s="62">
        <f t="shared" si="152"/>
        <v>186.48649111821521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156.11420010556668</v>
      </c>
      <c r="T147" s="62">
        <f t="shared" si="142"/>
        <v>318.01952986326501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310.95287409903602</v>
      </c>
      <c r="AO147" s="62">
        <f t="shared" si="144"/>
        <v>224.10083380795163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-4.9658410716801891E-14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188.31046827337082</v>
      </c>
      <c r="BJ147" s="62">
        <f t="shared" si="146"/>
        <v>207.32535726327728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1.0286385077051818E-13</v>
      </c>
      <c r="CA147" s="14">
        <f t="shared" si="147"/>
        <v>1.5402366592183556E-12</v>
      </c>
      <c r="CB147" s="22">
        <f t="shared" si="118"/>
        <v>2.8617333882306215E-12</v>
      </c>
      <c r="CC147" s="62">
        <f t="shared" si="119"/>
        <v>293.33333333333616</v>
      </c>
      <c r="CD147" s="62">
        <f ca="1">AVERAGE(OFFSET($CC$3,0,0,'Données projet'!$E$12+1,1))-AVERAGE(OFFSET($H$3,0,0,'Données projet'!$E$12+1,1))</f>
        <v>274.16122172185521</v>
      </c>
      <c r="CE147" s="62">
        <f t="shared" si="148"/>
        <v>161.0819079811821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-3.1036506698001178E-14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240.19940780300527</v>
      </c>
      <c r="CZ147" s="62">
        <f t="shared" si="150"/>
        <v>355.71054384071715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0.44042640947682127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0.44042640947682127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-9.7543306765146564E-14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352.69020637266948</v>
      </c>
      <c r="DU147" s="62">
        <f t="shared" si="152"/>
        <v>186.48649111821521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156.11420010556668</v>
      </c>
      <c r="T148" s="62">
        <f t="shared" si="142"/>
        <v>318.01952986326501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310.95287409903602</v>
      </c>
      <c r="AO148" s="62">
        <f t="shared" si="144"/>
        <v>224.10083380795163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-4.9658410716801891E-14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188.31046827337082</v>
      </c>
      <c r="BJ148" s="62">
        <f t="shared" si="146"/>
        <v>207.32535726327728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1.0286385077051818E-13</v>
      </c>
      <c r="CA148" s="14">
        <f t="shared" si="147"/>
        <v>1.5402366592183556E-12</v>
      </c>
      <c r="CB148" s="22">
        <f t="shared" si="118"/>
        <v>2.8617333882306215E-12</v>
      </c>
      <c r="CC148" s="62">
        <f t="shared" si="119"/>
        <v>293.33333333333616</v>
      </c>
      <c r="CD148" s="62">
        <f ca="1">AVERAGE(OFFSET($CC$3,0,0,'Données projet'!$E$12+1,1))-AVERAGE(OFFSET($H$3,0,0,'Données projet'!$E$12+1,1))</f>
        <v>274.16122172185521</v>
      </c>
      <c r="CE148" s="62">
        <f t="shared" si="148"/>
        <v>161.0819079811821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-3.1036506698001178E-14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240.19940780300527</v>
      </c>
      <c r="CZ148" s="62">
        <f t="shared" si="150"/>
        <v>355.71054384071715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0.4283829261486593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0.4283829261486593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-9.7543306765146564E-14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352.69020637266948</v>
      </c>
      <c r="DU148" s="62">
        <f t="shared" si="152"/>
        <v>186.48649111821521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156.11420010556668</v>
      </c>
      <c r="T149" s="62">
        <f t="shared" si="142"/>
        <v>318.01952986326501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310.95287409903602</v>
      </c>
      <c r="AO149" s="62">
        <f t="shared" si="144"/>
        <v>224.10083380795163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-4.9658410716801891E-14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188.31046827337082</v>
      </c>
      <c r="BJ149" s="62">
        <f t="shared" si="146"/>
        <v>207.32535726327728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1.0286385077051818E-13</v>
      </c>
      <c r="CA149" s="14">
        <f t="shared" si="147"/>
        <v>1.5402366592183556E-12</v>
      </c>
      <c r="CB149" s="22">
        <f t="shared" si="118"/>
        <v>2.8617333882306215E-12</v>
      </c>
      <c r="CC149" s="62">
        <f t="shared" si="119"/>
        <v>293.33333333333616</v>
      </c>
      <c r="CD149" s="62">
        <f ca="1">AVERAGE(OFFSET($CC$3,0,0,'Données projet'!$E$12+1,1))-AVERAGE(OFFSET($H$3,0,0,'Données projet'!$E$12+1,1))</f>
        <v>274.16122172185521</v>
      </c>
      <c r="CE149" s="62">
        <f t="shared" si="148"/>
        <v>161.0819079811821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-3.1036506698001178E-14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240.19940780300527</v>
      </c>
      <c r="CZ149" s="62">
        <f t="shared" si="150"/>
        <v>355.71054384071715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0.41666877250544521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0.41666877250544521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-9.7543306765146564E-14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352.69020637266948</v>
      </c>
      <c r="DU149" s="62">
        <f t="shared" si="152"/>
        <v>186.48649111821521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156.11420010556668</v>
      </c>
      <c r="T150" s="62">
        <f t="shared" si="142"/>
        <v>318.01952986326501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310.95287409903602</v>
      </c>
      <c r="AO150" s="62">
        <f t="shared" si="144"/>
        <v>224.10083380795163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-4.9658410716801891E-14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188.31046827337082</v>
      </c>
      <c r="BJ150" s="62">
        <f t="shared" si="146"/>
        <v>207.32535726327728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1.0286385077051818E-13</v>
      </c>
      <c r="CA150" s="14">
        <f t="shared" si="147"/>
        <v>1.5402366592183556E-12</v>
      </c>
      <c r="CB150" s="22">
        <f t="shared" si="118"/>
        <v>2.8617333882306215E-12</v>
      </c>
      <c r="CC150" s="62">
        <f t="shared" si="119"/>
        <v>293.33333333333616</v>
      </c>
      <c r="CD150" s="62">
        <f ca="1">AVERAGE(OFFSET($CC$3,0,0,'Données projet'!$E$12+1,1))-AVERAGE(OFFSET($H$3,0,0,'Données projet'!$E$12+1,1))</f>
        <v>274.16122172185521</v>
      </c>
      <c r="CE150" s="62">
        <f t="shared" si="148"/>
        <v>161.0819079811821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-3.1036506698001178E-14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240.19940780300527</v>
      </c>
      <c r="CZ150" s="62">
        <f t="shared" si="150"/>
        <v>355.71054384071715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0.40527494300962535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0.40527494300962535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-9.7543306765146564E-14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352.69020637266948</v>
      </c>
      <c r="DU150" s="62">
        <f t="shared" si="152"/>
        <v>186.48649111821521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156.11420010556668</v>
      </c>
      <c r="T151" s="62">
        <f t="shared" si="142"/>
        <v>318.01952986326501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310.95287409903602</v>
      </c>
      <c r="AO151" s="62">
        <f t="shared" si="144"/>
        <v>224.10083380795163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-4.9658410716801891E-14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188.31046827337082</v>
      </c>
      <c r="BJ151" s="62">
        <f t="shared" si="146"/>
        <v>207.32535726327728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1.0286385077051818E-13</v>
      </c>
      <c r="CA151" s="14">
        <f t="shared" si="147"/>
        <v>1.5402366592183556E-12</v>
      </c>
      <c r="CB151" s="22">
        <f t="shared" si="118"/>
        <v>2.8617333882306215E-12</v>
      </c>
      <c r="CC151" s="62">
        <f t="shared" si="119"/>
        <v>293.33333333333616</v>
      </c>
      <c r="CD151" s="62">
        <f ca="1">AVERAGE(OFFSET($CC$3,0,0,'Données projet'!$E$12+1,1))-AVERAGE(OFFSET($H$3,0,0,'Données projet'!$E$12+1,1))</f>
        <v>274.16122172185521</v>
      </c>
      <c r="CE151" s="62">
        <f t="shared" si="148"/>
        <v>161.0819079811821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-3.1036506698001178E-14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240.19940780300527</v>
      </c>
      <c r="CZ151" s="62">
        <f t="shared" si="150"/>
        <v>355.71054384071715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0.39419267838054417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0.39419267838054417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-9.7543306765146564E-14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352.69020637266948</v>
      </c>
      <c r="DU151" s="62">
        <f t="shared" si="152"/>
        <v>186.48649111821521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156.11420010556668</v>
      </c>
      <c r="T152" s="62">
        <f t="shared" si="142"/>
        <v>318.01952986326501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310.95287409903602</v>
      </c>
      <c r="AO152" s="62">
        <f t="shared" si="144"/>
        <v>224.10083380795163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-4.9658410716801891E-14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188.31046827337082</v>
      </c>
      <c r="BJ152" s="62">
        <f t="shared" si="146"/>
        <v>207.32535726327728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1.0286385077051818E-13</v>
      </c>
      <c r="CA152" s="14">
        <f t="shared" si="147"/>
        <v>1.5402366592183556E-12</v>
      </c>
      <c r="CB152" s="22">
        <f t="shared" si="118"/>
        <v>2.8617333882306215E-12</v>
      </c>
      <c r="CC152" s="62">
        <f t="shared" si="119"/>
        <v>293.33333333333616</v>
      </c>
      <c r="CD152" s="62">
        <f ca="1">AVERAGE(OFFSET($CC$3,0,0,'Données projet'!$E$12+1,1))-AVERAGE(OFFSET($H$3,0,0,'Données projet'!$E$12+1,1))</f>
        <v>274.16122172185521</v>
      </c>
      <c r="CE152" s="62">
        <f t="shared" si="148"/>
        <v>161.0819079811821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-3.1036506698001178E-14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240.19940780300527</v>
      </c>
      <c r="CZ152" s="62">
        <f t="shared" si="150"/>
        <v>355.71054384071715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0.38341345886053618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0.38341345886053618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-9.7543306765146564E-14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352.69020637266948</v>
      </c>
      <c r="DU152" s="62">
        <f t="shared" si="152"/>
        <v>186.48649111821521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156.11420010556668</v>
      </c>
      <c r="T153" s="62">
        <f t="shared" si="142"/>
        <v>318.01952986326501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310.95287409903602</v>
      </c>
      <c r="AO153" s="62">
        <f t="shared" si="144"/>
        <v>224.10083380795163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-4.9658410716801891E-14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188.31046827337082</v>
      </c>
      <c r="BJ153" s="62">
        <f t="shared" si="146"/>
        <v>207.32535726327728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1.0286385077051818E-13</v>
      </c>
      <c r="CA153" s="14">
        <f t="shared" si="147"/>
        <v>1.5402366592183556E-12</v>
      </c>
      <c r="CB153" s="22">
        <f t="shared" si="118"/>
        <v>2.8617333882306215E-12</v>
      </c>
      <c r="CC153" s="62">
        <f t="shared" si="119"/>
        <v>293.33333333333616</v>
      </c>
      <c r="CD153" s="62">
        <f ca="1">AVERAGE(OFFSET($CC$3,0,0,'Données projet'!$E$12+1,1))-AVERAGE(OFFSET($H$3,0,0,'Données projet'!$E$12+1,1))</f>
        <v>274.16122172185521</v>
      </c>
      <c r="CE153" s="62">
        <f t="shared" si="148"/>
        <v>161.0819079811821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-3.1036506698001178E-14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240.19940780300527</v>
      </c>
      <c r="CZ153" s="62">
        <f t="shared" si="150"/>
        <v>355.71054384071715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0.3729289976651573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0.3729289976651573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-9.7543306765146564E-14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352.69020637266948</v>
      </c>
      <c r="DU153" s="62">
        <f t="shared" si="152"/>
        <v>186.48649111821521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156.11420010556668</v>
      </c>
      <c r="T154" s="62">
        <f t="shared" si="142"/>
        <v>318.01952986326501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310.95287409903602</v>
      </c>
      <c r="AO154" s="62">
        <f t="shared" si="144"/>
        <v>224.10083380795163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-4.9658410716801891E-14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188.31046827337082</v>
      </c>
      <c r="BJ154" s="62">
        <f t="shared" si="146"/>
        <v>207.32535726327728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1.0286385077051818E-13</v>
      </c>
      <c r="CA154" s="14">
        <f t="shared" ref="CA154:CA203" si="170">EXP(-1.0587+0.8836*LN(BZ154)+0.284)</f>
        <v>1.5402366592183556E-12</v>
      </c>
      <c r="CB154" s="22">
        <f t="shared" ref="CB154:CB203" si="171">(BZ154+CA154)*0.475*44/12</f>
        <v>2.8617333882306215E-12</v>
      </c>
      <c r="CC154" s="62">
        <f t="shared" si="119"/>
        <v>293.33333333333616</v>
      </c>
      <c r="CD154" s="62">
        <f ca="1">AVERAGE(OFFSET($CC$3,0,0,'Données projet'!$E$12+1,1))-AVERAGE(OFFSET($H$3,0,0,'Données projet'!$E$12+1,1))</f>
        <v>274.16122172185521</v>
      </c>
      <c r="CE154" s="62">
        <f t="shared" si="148"/>
        <v>161.0819079811821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-3.1036506698001178E-14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240.19940780300527</v>
      </c>
      <c r="CZ154" s="62">
        <f t="shared" si="150"/>
        <v>355.71054384071715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0.36273123461251994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0.36273123461251994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-9.7543306765146564E-14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352.69020637266948</v>
      </c>
      <c r="DU154" s="62">
        <f t="shared" si="152"/>
        <v>186.48649111821521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156.11420010556668</v>
      </c>
      <c r="T155" s="62">
        <f t="shared" si="142"/>
        <v>318.01952986326501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310.95287409903602</v>
      </c>
      <c r="AO155" s="62">
        <f t="shared" si="144"/>
        <v>224.10083380795163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-4.9658410716801891E-14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188.31046827337082</v>
      </c>
      <c r="BJ155" s="62">
        <f t="shared" si="146"/>
        <v>207.32535726327728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1.0286385077051818E-13</v>
      </c>
      <c r="CA155" s="14">
        <f t="shared" si="170"/>
        <v>1.5402366592183556E-12</v>
      </c>
      <c r="CB155" s="22">
        <f t="shared" si="171"/>
        <v>2.8617333882306215E-12</v>
      </c>
      <c r="CC155" s="62">
        <f t="shared" si="119"/>
        <v>293.33333333333616</v>
      </c>
      <c r="CD155" s="62">
        <f ca="1">AVERAGE(OFFSET($CC$3,0,0,'Données projet'!$E$12+1,1))-AVERAGE(OFFSET($H$3,0,0,'Données projet'!$E$12+1,1))</f>
        <v>274.16122172185521</v>
      </c>
      <c r="CE155" s="62">
        <f t="shared" si="148"/>
        <v>161.0819079811821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-3.1036506698001178E-14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240.19940780300527</v>
      </c>
      <c r="CZ155" s="62">
        <f t="shared" si="150"/>
        <v>355.71054384071715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0.35281232992683398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0.35281232992683398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-9.7543306765146564E-14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352.69020637266948</v>
      </c>
      <c r="DU155" s="62">
        <f t="shared" si="152"/>
        <v>186.48649111821521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156.11420010556668</v>
      </c>
      <c r="T156" s="62">
        <f t="shared" si="142"/>
        <v>318.01952986326501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310.95287409903602</v>
      </c>
      <c r="AO156" s="62">
        <f t="shared" si="144"/>
        <v>224.10083380795163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-4.9658410716801891E-14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188.31046827337082</v>
      </c>
      <c r="BJ156" s="62">
        <f t="shared" si="146"/>
        <v>207.32535726327728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1.0286385077051818E-13</v>
      </c>
      <c r="CA156" s="14">
        <f t="shared" si="170"/>
        <v>1.5402366592183556E-12</v>
      </c>
      <c r="CB156" s="22">
        <f t="shared" si="171"/>
        <v>2.8617333882306215E-12</v>
      </c>
      <c r="CC156" s="62">
        <f t="shared" si="119"/>
        <v>293.33333333333616</v>
      </c>
      <c r="CD156" s="62">
        <f ca="1">AVERAGE(OFFSET($CC$3,0,0,'Données projet'!$E$12+1,1))-AVERAGE(OFFSET($H$3,0,0,'Données projet'!$E$12+1,1))</f>
        <v>274.16122172185521</v>
      </c>
      <c r="CE156" s="62">
        <f t="shared" si="148"/>
        <v>161.0819079811821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-3.1036506698001178E-14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240.19940780300527</v>
      </c>
      <c r="CZ156" s="62">
        <f t="shared" si="150"/>
        <v>355.71054384071715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0.34316465821139064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0.34316465821139064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-9.7543306765146564E-14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352.69020637266948</v>
      </c>
      <c r="DU156" s="62">
        <f t="shared" si="152"/>
        <v>186.48649111821521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156.11420010556668</v>
      </c>
      <c r="T157" s="62">
        <f t="shared" si="142"/>
        <v>318.01952986326501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310.95287409903602</v>
      </c>
      <c r="AO157" s="62">
        <f t="shared" si="144"/>
        <v>224.10083380795163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-4.9658410716801891E-14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188.31046827337082</v>
      </c>
      <c r="BJ157" s="62">
        <f t="shared" si="146"/>
        <v>207.32535726327728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1.0286385077051818E-13</v>
      </c>
      <c r="CA157" s="14">
        <f t="shared" si="170"/>
        <v>1.5402366592183556E-12</v>
      </c>
      <c r="CB157" s="22">
        <f t="shared" si="171"/>
        <v>2.8617333882306215E-12</v>
      </c>
      <c r="CC157" s="62">
        <f t="shared" si="119"/>
        <v>293.33333333333616</v>
      </c>
      <c r="CD157" s="62">
        <f ca="1">AVERAGE(OFFSET($CC$3,0,0,'Données projet'!$E$12+1,1))-AVERAGE(OFFSET($H$3,0,0,'Données projet'!$E$12+1,1))</f>
        <v>274.16122172185521</v>
      </c>
      <c r="CE157" s="62">
        <f t="shared" si="148"/>
        <v>161.0819079811821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-3.1036506698001178E-14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240.19940780300527</v>
      </c>
      <c r="CZ157" s="62">
        <f t="shared" si="150"/>
        <v>355.71054384071715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0.33378080258635512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0.33378080258635512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-9.7543306765146564E-14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352.69020637266948</v>
      </c>
      <c r="DU157" s="62">
        <f t="shared" si="152"/>
        <v>186.48649111821521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156.11420010556668</v>
      </c>
      <c r="T158" s="62">
        <f t="shared" si="142"/>
        <v>318.01952986326501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310.95287409903602</v>
      </c>
      <c r="AO158" s="62">
        <f t="shared" si="144"/>
        <v>224.10083380795163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-4.9658410716801891E-14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188.31046827337082</v>
      </c>
      <c r="BJ158" s="62">
        <f t="shared" si="146"/>
        <v>207.32535726327728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1.0286385077051818E-13</v>
      </c>
      <c r="CA158" s="14">
        <f t="shared" si="170"/>
        <v>1.5402366592183556E-12</v>
      </c>
      <c r="CB158" s="22">
        <f t="shared" si="171"/>
        <v>2.8617333882306215E-12</v>
      </c>
      <c r="CC158" s="62">
        <f t="shared" si="119"/>
        <v>293.33333333333616</v>
      </c>
      <c r="CD158" s="62">
        <f ca="1">AVERAGE(OFFSET($CC$3,0,0,'Données projet'!$E$12+1,1))-AVERAGE(OFFSET($H$3,0,0,'Données projet'!$E$12+1,1))</f>
        <v>274.16122172185521</v>
      </c>
      <c r="CE158" s="62">
        <f t="shared" si="148"/>
        <v>161.0819079811821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-3.1036506698001178E-14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240.19940780300527</v>
      </c>
      <c r="CZ158" s="62">
        <f t="shared" si="150"/>
        <v>355.71054384071715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0.32465354898686172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0.32465354898686172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-9.7543306765146564E-14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352.69020637266948</v>
      </c>
      <c r="DU158" s="62">
        <f t="shared" si="152"/>
        <v>186.48649111821521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156.11420010556668</v>
      </c>
      <c r="T159" s="62">
        <f t="shared" si="142"/>
        <v>318.01952986326501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310.95287409903602</v>
      </c>
      <c r="AO159" s="62">
        <f t="shared" si="144"/>
        <v>224.10083380795163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-4.9658410716801891E-14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188.31046827337082</v>
      </c>
      <c r="BJ159" s="62">
        <f t="shared" si="146"/>
        <v>207.32535726327728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1.0286385077051818E-13</v>
      </c>
      <c r="CA159" s="14">
        <f t="shared" si="170"/>
        <v>1.5402366592183556E-12</v>
      </c>
      <c r="CB159" s="22">
        <f t="shared" si="171"/>
        <v>2.8617333882306215E-12</v>
      </c>
      <c r="CC159" s="62">
        <f t="shared" si="119"/>
        <v>293.33333333333616</v>
      </c>
      <c r="CD159" s="62">
        <f ca="1">AVERAGE(OFFSET($CC$3,0,0,'Données projet'!$E$12+1,1))-AVERAGE(OFFSET($H$3,0,0,'Données projet'!$E$12+1,1))</f>
        <v>274.16122172185521</v>
      </c>
      <c r="CE159" s="62">
        <f t="shared" si="148"/>
        <v>161.0819079811821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-3.1036506698001178E-14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240.19940780300527</v>
      </c>
      <c r="CZ159" s="62">
        <f t="shared" si="150"/>
        <v>355.71054384071715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0.31577588061702783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0.31577588061702783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-9.7543306765146564E-14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352.69020637266948</v>
      </c>
      <c r="DU159" s="62">
        <f t="shared" si="152"/>
        <v>186.48649111821521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156.11420010556668</v>
      </c>
      <c r="T160" s="62">
        <f t="shared" si="142"/>
        <v>318.01952986326501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310.95287409903602</v>
      </c>
      <c r="AO160" s="62">
        <f t="shared" si="144"/>
        <v>224.10083380795163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-4.9658410716801891E-14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188.31046827337082</v>
      </c>
      <c r="BJ160" s="62">
        <f t="shared" si="146"/>
        <v>207.32535726327728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1.0286385077051818E-13</v>
      </c>
      <c r="CA160" s="14">
        <f t="shared" si="170"/>
        <v>1.5402366592183556E-12</v>
      </c>
      <c r="CB160" s="22">
        <f t="shared" si="171"/>
        <v>2.8617333882306215E-12</v>
      </c>
      <c r="CC160" s="62">
        <f t="shared" si="119"/>
        <v>293.33333333333616</v>
      </c>
      <c r="CD160" s="62">
        <f ca="1">AVERAGE(OFFSET($CC$3,0,0,'Données projet'!$E$12+1,1))-AVERAGE(OFFSET($H$3,0,0,'Données projet'!$E$12+1,1))</f>
        <v>274.16122172185521</v>
      </c>
      <c r="CE160" s="62">
        <f t="shared" si="148"/>
        <v>161.0819079811821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-3.1036506698001178E-14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240.19940780300527</v>
      </c>
      <c r="CZ160" s="62">
        <f t="shared" si="150"/>
        <v>355.71054384071715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0.30714097255562334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0.30714097255562334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-9.7543306765146564E-14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352.69020637266948</v>
      </c>
      <c r="DU160" s="62">
        <f t="shared" si="152"/>
        <v>186.48649111821521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156.11420010556668</v>
      </c>
      <c r="T161" s="62">
        <f t="shared" si="142"/>
        <v>318.01952986326501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310.95287409903602</v>
      </c>
      <c r="AO161" s="62">
        <f t="shared" si="144"/>
        <v>224.10083380795163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-4.9658410716801891E-14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188.31046827337082</v>
      </c>
      <c r="BJ161" s="62">
        <f t="shared" si="146"/>
        <v>207.32535726327728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1.0286385077051818E-13</v>
      </c>
      <c r="CA161" s="14">
        <f t="shared" si="170"/>
        <v>1.5402366592183556E-12</v>
      </c>
      <c r="CB161" s="22">
        <f t="shared" si="171"/>
        <v>2.8617333882306215E-12</v>
      </c>
      <c r="CC161" s="62">
        <f t="shared" si="119"/>
        <v>293.33333333333616</v>
      </c>
      <c r="CD161" s="62">
        <f ca="1">AVERAGE(OFFSET($CC$3,0,0,'Données projet'!$E$12+1,1))-AVERAGE(OFFSET($H$3,0,0,'Données projet'!$E$12+1,1))</f>
        <v>274.16122172185521</v>
      </c>
      <c r="CE161" s="62">
        <f t="shared" si="148"/>
        <v>161.0819079811821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-3.1036506698001178E-14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240.19940780300527</v>
      </c>
      <c r="CZ161" s="62">
        <f t="shared" si="150"/>
        <v>355.71054384071715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0.29874218650924805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0.29874218650924805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-9.7543306765146564E-14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352.69020637266948</v>
      </c>
      <c r="DU161" s="62">
        <f t="shared" si="152"/>
        <v>186.48649111821521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156.11420010556668</v>
      </c>
      <c r="T162" s="62">
        <f t="shared" si="142"/>
        <v>318.01952986326501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310.95287409903602</v>
      </c>
      <c r="AO162" s="62">
        <f t="shared" si="144"/>
        <v>224.10083380795163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-4.9658410716801891E-14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188.31046827337082</v>
      </c>
      <c r="BJ162" s="62">
        <f t="shared" si="146"/>
        <v>207.32535726327728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1.0286385077051818E-13</v>
      </c>
      <c r="CA162" s="14">
        <f t="shared" si="170"/>
        <v>1.5402366592183556E-12</v>
      </c>
      <c r="CB162" s="22">
        <f t="shared" si="171"/>
        <v>2.8617333882306215E-12</v>
      </c>
      <c r="CC162" s="62">
        <f t="shared" si="119"/>
        <v>293.33333333333616</v>
      </c>
      <c r="CD162" s="62">
        <f ca="1">AVERAGE(OFFSET($CC$3,0,0,'Données projet'!$E$12+1,1))-AVERAGE(OFFSET($H$3,0,0,'Données projet'!$E$12+1,1))</f>
        <v>274.16122172185521</v>
      </c>
      <c r="CE162" s="62">
        <f t="shared" si="148"/>
        <v>161.0819079811821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-3.1036506698001178E-14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240.19940780300527</v>
      </c>
      <c r="CZ162" s="62">
        <f t="shared" si="150"/>
        <v>355.71054384071715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0.29057306570898384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0.29057306570898384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-9.7543306765146564E-14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352.69020637266948</v>
      </c>
      <c r="DU162" s="62">
        <f t="shared" si="152"/>
        <v>186.48649111821521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156.11420010556668</v>
      </c>
      <c r="T163" s="62">
        <f t="shared" si="142"/>
        <v>318.01952986326501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310.95287409903602</v>
      </c>
      <c r="AO163" s="62">
        <f t="shared" si="144"/>
        <v>224.10083380795163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-4.9658410716801891E-14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188.31046827337082</v>
      </c>
      <c r="BJ163" s="62">
        <f t="shared" si="146"/>
        <v>207.32535726327728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1.0286385077051818E-13</v>
      </c>
      <c r="CA163" s="14">
        <f t="shared" si="170"/>
        <v>1.5402366592183556E-12</v>
      </c>
      <c r="CB163" s="22">
        <f t="shared" si="171"/>
        <v>2.8617333882306215E-12</v>
      </c>
      <c r="CC163" s="62">
        <f t="shared" si="119"/>
        <v>293.33333333333616</v>
      </c>
      <c r="CD163" s="62">
        <f ca="1">AVERAGE(OFFSET($CC$3,0,0,'Données projet'!$E$12+1,1))-AVERAGE(OFFSET($H$3,0,0,'Données projet'!$E$12+1,1))</f>
        <v>274.16122172185521</v>
      </c>
      <c r="CE163" s="62">
        <f t="shared" si="148"/>
        <v>161.0819079811821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-3.1036506698001178E-14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240.19940780300527</v>
      </c>
      <c r="CZ163" s="62">
        <f t="shared" si="150"/>
        <v>355.71054384071715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0.28262732994659828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0.28262732994659828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-9.7543306765146564E-14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352.69020637266948</v>
      </c>
      <c r="DU163" s="62">
        <f t="shared" si="152"/>
        <v>186.48649111821521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156.11420010556668</v>
      </c>
      <c r="T164" s="62">
        <f t="shared" si="142"/>
        <v>318.01952986326501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310.95287409903602</v>
      </c>
      <c r="AO164" s="62">
        <f t="shared" si="144"/>
        <v>224.10083380795163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-4.9658410716801891E-14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188.31046827337082</v>
      </c>
      <c r="BJ164" s="62">
        <f t="shared" si="146"/>
        <v>207.32535726327728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1.0286385077051818E-13</v>
      </c>
      <c r="CA164" s="14">
        <f t="shared" si="170"/>
        <v>1.5402366592183556E-12</v>
      </c>
      <c r="CB164" s="22">
        <f t="shared" si="171"/>
        <v>2.8617333882306215E-12</v>
      </c>
      <c r="CC164" s="62">
        <f t="shared" si="119"/>
        <v>293.33333333333616</v>
      </c>
      <c r="CD164" s="62">
        <f ca="1">AVERAGE(OFFSET($CC$3,0,0,'Données projet'!$E$12+1,1))-AVERAGE(OFFSET($H$3,0,0,'Données projet'!$E$12+1,1))</f>
        <v>274.16122172185521</v>
      </c>
      <c r="CE164" s="62">
        <f t="shared" si="148"/>
        <v>161.0819079811821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-3.1036506698001178E-14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240.19940780300527</v>
      </c>
      <c r="CZ164" s="62">
        <f t="shared" si="150"/>
        <v>355.71054384071715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0.27489887074648323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0.27489887074648323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-9.7543306765146564E-14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352.69020637266948</v>
      </c>
      <c r="DU164" s="62">
        <f t="shared" si="152"/>
        <v>186.48649111821521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156.11420010556668</v>
      </c>
      <c r="T165" s="62">
        <f t="shared" si="142"/>
        <v>318.01952986326501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310.95287409903602</v>
      </c>
      <c r="AO165" s="62">
        <f t="shared" si="144"/>
        <v>224.10083380795163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-4.9658410716801891E-14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188.31046827337082</v>
      </c>
      <c r="BJ165" s="62">
        <f t="shared" si="146"/>
        <v>207.32535726327728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1.0286385077051818E-13</v>
      </c>
      <c r="CA165" s="14">
        <f t="shared" si="170"/>
        <v>1.5402366592183556E-12</v>
      </c>
      <c r="CB165" s="22">
        <f t="shared" si="171"/>
        <v>2.8617333882306215E-12</v>
      </c>
      <c r="CC165" s="62">
        <f t="shared" si="119"/>
        <v>293.33333333333616</v>
      </c>
      <c r="CD165" s="62">
        <f ca="1">AVERAGE(OFFSET($CC$3,0,0,'Données projet'!$E$12+1,1))-AVERAGE(OFFSET($H$3,0,0,'Données projet'!$E$12+1,1))</f>
        <v>274.16122172185521</v>
      </c>
      <c r="CE165" s="62">
        <f t="shared" si="148"/>
        <v>161.0819079811821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-3.1036506698001178E-14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240.19940780300527</v>
      </c>
      <c r="CZ165" s="62">
        <f t="shared" si="150"/>
        <v>355.71054384071715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0.26738174666961734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0.26738174666961734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-9.7543306765146564E-14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352.69020637266948</v>
      </c>
      <c r="DU165" s="62">
        <f t="shared" si="152"/>
        <v>186.48649111821521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156.11420010556668</v>
      </c>
      <c r="T166" s="62">
        <f t="shared" si="142"/>
        <v>318.01952986326501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310.95287409903602</v>
      </c>
      <c r="AO166" s="62">
        <f t="shared" si="144"/>
        <v>224.10083380795163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-4.9658410716801891E-14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188.31046827337082</v>
      </c>
      <c r="BJ166" s="62">
        <f t="shared" si="146"/>
        <v>207.32535726327728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1.0286385077051818E-13</v>
      </c>
      <c r="CA166" s="14">
        <f t="shared" si="170"/>
        <v>1.5402366592183556E-12</v>
      </c>
      <c r="CB166" s="22">
        <f t="shared" si="171"/>
        <v>2.8617333882306215E-12</v>
      </c>
      <c r="CC166" s="62">
        <f t="shared" si="119"/>
        <v>293.33333333333616</v>
      </c>
      <c r="CD166" s="62">
        <f ca="1">AVERAGE(OFFSET($CC$3,0,0,'Données projet'!$E$12+1,1))-AVERAGE(OFFSET($H$3,0,0,'Données projet'!$E$12+1,1))</f>
        <v>274.16122172185521</v>
      </c>
      <c r="CE166" s="62">
        <f t="shared" si="148"/>
        <v>161.0819079811821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-3.1036506698001178E-14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240.19940780300527</v>
      </c>
      <c r="CZ166" s="62">
        <f t="shared" si="150"/>
        <v>355.71054384071715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0.26007017874594168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0.26007017874594168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-9.7543306765146564E-14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352.69020637266948</v>
      </c>
      <c r="DU166" s="62">
        <f t="shared" si="152"/>
        <v>186.48649111821521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156.11420010556668</v>
      </c>
      <c r="T167" s="62">
        <f t="shared" si="142"/>
        <v>318.01952986326501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310.95287409903602</v>
      </c>
      <c r="AO167" s="62">
        <f t="shared" si="144"/>
        <v>224.10083380795163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-4.9658410716801891E-14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188.31046827337082</v>
      </c>
      <c r="BJ167" s="62">
        <f t="shared" si="146"/>
        <v>207.32535726327728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1.0286385077051818E-13</v>
      </c>
      <c r="CA167" s="14">
        <f t="shared" si="170"/>
        <v>1.5402366592183556E-12</v>
      </c>
      <c r="CB167" s="22">
        <f t="shared" si="171"/>
        <v>2.8617333882306215E-12</v>
      </c>
      <c r="CC167" s="62">
        <f t="shared" si="119"/>
        <v>293.33333333333616</v>
      </c>
      <c r="CD167" s="62">
        <f ca="1">AVERAGE(OFFSET($CC$3,0,0,'Données projet'!$E$12+1,1))-AVERAGE(OFFSET($H$3,0,0,'Données projet'!$E$12+1,1))</f>
        <v>274.16122172185521</v>
      </c>
      <c r="CE167" s="62">
        <f t="shared" si="148"/>
        <v>161.0819079811821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-3.1036506698001178E-14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240.19940780300527</v>
      </c>
      <c r="CZ167" s="62">
        <f t="shared" si="150"/>
        <v>355.71054384071715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0.25295854603163759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0.25295854603163759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-9.7543306765146564E-14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352.69020637266948</v>
      </c>
      <c r="DU167" s="62">
        <f t="shared" si="152"/>
        <v>186.48649111821521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156.11420010556668</v>
      </c>
      <c r="T168" s="62">
        <f t="shared" si="142"/>
        <v>318.01952986326501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310.95287409903602</v>
      </c>
      <c r="AO168" s="62">
        <f t="shared" si="144"/>
        <v>224.10083380795163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-4.9658410716801891E-14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188.31046827337082</v>
      </c>
      <c r="BJ168" s="62">
        <f t="shared" si="146"/>
        <v>207.32535726327728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1.0286385077051818E-13</v>
      </c>
      <c r="CA168" s="14">
        <f t="shared" si="170"/>
        <v>1.5402366592183556E-12</v>
      </c>
      <c r="CB168" s="22">
        <f t="shared" si="171"/>
        <v>2.8617333882306215E-12</v>
      </c>
      <c r="CC168" s="62">
        <f t="shared" si="119"/>
        <v>293.33333333333616</v>
      </c>
      <c r="CD168" s="62">
        <f ca="1">AVERAGE(OFFSET($CC$3,0,0,'Données projet'!$E$12+1,1))-AVERAGE(OFFSET($H$3,0,0,'Données projet'!$E$12+1,1))</f>
        <v>274.16122172185521</v>
      </c>
      <c r="CE168" s="62">
        <f t="shared" si="148"/>
        <v>161.0819079811821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-3.1036506698001178E-14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240.19940780300527</v>
      </c>
      <c r="CZ168" s="62">
        <f t="shared" si="150"/>
        <v>355.71054384071715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0.24604138128789066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0.24604138128789066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-9.7543306765146564E-14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352.69020637266948</v>
      </c>
      <c r="DU168" s="62">
        <f t="shared" si="152"/>
        <v>186.48649111821521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156.11420010556668</v>
      </c>
      <c r="T169" s="62">
        <f t="shared" si="142"/>
        <v>318.01952986326501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310.95287409903602</v>
      </c>
      <c r="AO169" s="62">
        <f t="shared" si="144"/>
        <v>224.10083380795163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-4.9658410716801891E-14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188.31046827337082</v>
      </c>
      <c r="BJ169" s="62">
        <f t="shared" si="146"/>
        <v>207.32535726327728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1.0286385077051818E-13</v>
      </c>
      <c r="CA169" s="14">
        <f t="shared" si="170"/>
        <v>1.5402366592183556E-12</v>
      </c>
      <c r="CB169" s="22">
        <f t="shared" si="171"/>
        <v>2.8617333882306215E-12</v>
      </c>
      <c r="CC169" s="62">
        <f t="shared" si="119"/>
        <v>293.33333333333616</v>
      </c>
      <c r="CD169" s="62">
        <f ca="1">AVERAGE(OFFSET($CC$3,0,0,'Données projet'!$E$12+1,1))-AVERAGE(OFFSET($H$3,0,0,'Données projet'!$E$12+1,1))</f>
        <v>274.16122172185521</v>
      </c>
      <c r="CE169" s="62">
        <f t="shared" si="148"/>
        <v>161.0819079811821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-3.1036506698001178E-14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240.19940780300527</v>
      </c>
      <c r="CZ169" s="62">
        <f t="shared" si="150"/>
        <v>355.71054384071715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0.23931336677781939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0.23931336677781939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-9.7543306765146564E-14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352.69020637266948</v>
      </c>
      <c r="DU169" s="62">
        <f t="shared" si="152"/>
        <v>186.48649111821521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156.11420010556668</v>
      </c>
      <c r="T170" s="62">
        <f t="shared" si="142"/>
        <v>318.01952986326501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310.95287409903602</v>
      </c>
      <c r="AO170" s="62">
        <f t="shared" si="144"/>
        <v>224.10083380795163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-4.9658410716801891E-14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188.31046827337082</v>
      </c>
      <c r="BJ170" s="62">
        <f t="shared" si="146"/>
        <v>207.32535726327728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1.0286385077051818E-13</v>
      </c>
      <c r="CA170" s="14">
        <f t="shared" si="170"/>
        <v>1.5402366592183556E-12</v>
      </c>
      <c r="CB170" s="22">
        <f t="shared" si="171"/>
        <v>2.8617333882306215E-12</v>
      </c>
      <c r="CC170" s="62">
        <f t="shared" si="119"/>
        <v>293.33333333333616</v>
      </c>
      <c r="CD170" s="62">
        <f ca="1">AVERAGE(OFFSET($CC$3,0,0,'Données projet'!$E$12+1,1))-AVERAGE(OFFSET($H$3,0,0,'Données projet'!$E$12+1,1))</f>
        <v>274.16122172185521</v>
      </c>
      <c r="CE170" s="62">
        <f t="shared" si="148"/>
        <v>161.0819079811821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-3.1036506698001178E-14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240.19940780300527</v>
      </c>
      <c r="CZ170" s="62">
        <f t="shared" si="150"/>
        <v>355.71054384071715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0.23276933017833693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0.23276933017833693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-9.7543306765146564E-14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352.69020637266948</v>
      </c>
      <c r="DU170" s="62">
        <f t="shared" si="152"/>
        <v>186.48649111821521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156.11420010556668</v>
      </c>
      <c r="T171" s="62">
        <f t="shared" si="142"/>
        <v>318.01952986326501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310.95287409903602</v>
      </c>
      <c r="AO171" s="62">
        <f t="shared" si="144"/>
        <v>224.10083380795163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-4.9658410716801891E-14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188.31046827337082</v>
      </c>
      <c r="BJ171" s="62">
        <f t="shared" si="146"/>
        <v>207.32535726327728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1.0286385077051818E-13</v>
      </c>
      <c r="CA171" s="14">
        <f t="shared" si="170"/>
        <v>1.5402366592183556E-12</v>
      </c>
      <c r="CB171" s="22">
        <f t="shared" si="171"/>
        <v>2.8617333882306215E-12</v>
      </c>
      <c r="CC171" s="62">
        <f t="shared" si="119"/>
        <v>293.33333333333616</v>
      </c>
      <c r="CD171" s="62">
        <f ca="1">AVERAGE(OFFSET($CC$3,0,0,'Données projet'!$E$12+1,1))-AVERAGE(OFFSET($H$3,0,0,'Données projet'!$E$12+1,1))</f>
        <v>274.16122172185521</v>
      </c>
      <c r="CE171" s="62">
        <f t="shared" si="148"/>
        <v>161.0819079811821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-3.1036506698001178E-14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240.19940780300527</v>
      </c>
      <c r="CZ171" s="62">
        <f t="shared" si="150"/>
        <v>355.71054384071715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0.22640424060380324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0.22640424060380324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-9.7543306765146564E-14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352.69020637266948</v>
      </c>
      <c r="DU171" s="62">
        <f t="shared" si="152"/>
        <v>186.48649111821521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156.11420010556668</v>
      </c>
      <c r="T172" s="62">
        <f t="shared" si="142"/>
        <v>318.01952986326501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310.95287409903602</v>
      </c>
      <c r="AO172" s="62">
        <f t="shared" si="144"/>
        <v>224.10083380795163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-4.9658410716801891E-14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188.31046827337082</v>
      </c>
      <c r="BJ172" s="62">
        <f t="shared" si="146"/>
        <v>207.32535726327728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1.0286385077051818E-13</v>
      </c>
      <c r="CA172" s="14">
        <f t="shared" si="170"/>
        <v>1.5402366592183556E-12</v>
      </c>
      <c r="CB172" s="22">
        <f t="shared" si="171"/>
        <v>2.8617333882306215E-12</v>
      </c>
      <c r="CC172" s="62">
        <f t="shared" si="119"/>
        <v>293.33333333333616</v>
      </c>
      <c r="CD172" s="62">
        <f ca="1">AVERAGE(OFFSET($CC$3,0,0,'Données projet'!$E$12+1,1))-AVERAGE(OFFSET($H$3,0,0,'Données projet'!$E$12+1,1))</f>
        <v>274.16122172185521</v>
      </c>
      <c r="CE172" s="62">
        <f t="shared" si="148"/>
        <v>161.0819079811821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-3.1036506698001178E-14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240.19940780300527</v>
      </c>
      <c r="CZ172" s="62">
        <f t="shared" si="150"/>
        <v>355.71054384071715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0.22021320473841069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0.22021320473841069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-9.7543306765146564E-14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352.69020637266948</v>
      </c>
      <c r="DU172" s="62">
        <f t="shared" si="152"/>
        <v>186.48649111821521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156.11420010556668</v>
      </c>
      <c r="T173" s="62">
        <f t="shared" si="142"/>
        <v>318.01952986326501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310.95287409903602</v>
      </c>
      <c r="AO173" s="62">
        <f t="shared" si="144"/>
        <v>224.10083380795163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-4.9658410716801891E-14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188.31046827337082</v>
      </c>
      <c r="BJ173" s="62">
        <f t="shared" si="146"/>
        <v>207.32535726327728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1.0286385077051818E-13</v>
      </c>
      <c r="CA173" s="14">
        <f t="shared" si="170"/>
        <v>1.5402366592183556E-12</v>
      </c>
      <c r="CB173" s="22">
        <f t="shared" si="171"/>
        <v>2.8617333882306215E-12</v>
      </c>
      <c r="CC173" s="62">
        <f t="shared" si="119"/>
        <v>293.33333333333616</v>
      </c>
      <c r="CD173" s="62">
        <f ca="1">AVERAGE(OFFSET($CC$3,0,0,'Données projet'!$E$12+1,1))-AVERAGE(OFFSET($H$3,0,0,'Données projet'!$E$12+1,1))</f>
        <v>274.16122172185521</v>
      </c>
      <c r="CE173" s="62">
        <f t="shared" si="148"/>
        <v>161.0819079811821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-3.1036506698001178E-14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240.19940780300527</v>
      </c>
      <c r="CZ173" s="62">
        <f t="shared" si="150"/>
        <v>355.71054384071715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0.21419146307432971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0.21419146307432971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-9.7543306765146564E-14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352.69020637266948</v>
      </c>
      <c r="DU173" s="62">
        <f t="shared" si="152"/>
        <v>186.48649111821521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156.11420010556668</v>
      </c>
      <c r="T174" s="62">
        <f t="shared" si="142"/>
        <v>318.01952986326501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310.95287409903602</v>
      </c>
      <c r="AO174" s="62">
        <f t="shared" si="144"/>
        <v>224.10083380795163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-4.9658410716801891E-14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188.31046827337082</v>
      </c>
      <c r="BJ174" s="62">
        <f t="shared" si="146"/>
        <v>207.32535726327728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1.0286385077051818E-13</v>
      </c>
      <c r="CA174" s="14">
        <f t="shared" si="170"/>
        <v>1.5402366592183556E-12</v>
      </c>
      <c r="CB174" s="22">
        <f t="shared" si="171"/>
        <v>2.8617333882306215E-12</v>
      </c>
      <c r="CC174" s="62">
        <f t="shared" si="119"/>
        <v>293.33333333333616</v>
      </c>
      <c r="CD174" s="62">
        <f ca="1">AVERAGE(OFFSET($CC$3,0,0,'Données projet'!$E$12+1,1))-AVERAGE(OFFSET($H$3,0,0,'Données projet'!$E$12+1,1))</f>
        <v>274.16122172185521</v>
      </c>
      <c r="CE174" s="62">
        <f t="shared" si="148"/>
        <v>161.0819079811821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-3.1036506698001178E-14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240.19940780300527</v>
      </c>
      <c r="CZ174" s="62">
        <f t="shared" si="150"/>
        <v>355.71054384071715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0.20833438625272266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0.20833438625272266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-9.7543306765146564E-14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352.69020637266948</v>
      </c>
      <c r="DU174" s="62">
        <f t="shared" si="152"/>
        <v>186.48649111821521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156.11420010556668</v>
      </c>
      <c r="T175" s="62">
        <f t="shared" si="142"/>
        <v>318.01952986326501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310.95287409903602</v>
      </c>
      <c r="AO175" s="62">
        <f t="shared" si="144"/>
        <v>224.10083380795163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-4.9658410716801891E-14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188.31046827337082</v>
      </c>
      <c r="BJ175" s="62">
        <f t="shared" si="146"/>
        <v>207.32535726327728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1.0286385077051818E-13</v>
      </c>
      <c r="CA175" s="14">
        <f t="shared" si="170"/>
        <v>1.5402366592183556E-12</v>
      </c>
      <c r="CB175" s="22">
        <f t="shared" si="171"/>
        <v>2.8617333882306215E-12</v>
      </c>
      <c r="CC175" s="62">
        <f t="shared" si="119"/>
        <v>293.33333333333616</v>
      </c>
      <c r="CD175" s="62">
        <f ca="1">AVERAGE(OFFSET($CC$3,0,0,'Données projet'!$E$12+1,1))-AVERAGE(OFFSET($H$3,0,0,'Données projet'!$E$12+1,1))</f>
        <v>274.16122172185521</v>
      </c>
      <c r="CE175" s="62">
        <f t="shared" si="148"/>
        <v>161.0819079811821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-3.1036506698001178E-14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240.19940780300527</v>
      </c>
      <c r="CZ175" s="62">
        <f t="shared" si="150"/>
        <v>355.71054384071715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0.20263747150481273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0.20263747150481273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-9.7543306765146564E-14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352.69020637266948</v>
      </c>
      <c r="DU175" s="62">
        <f t="shared" si="152"/>
        <v>186.48649111821521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156.11420010556668</v>
      </c>
      <c r="T176" s="62">
        <f t="shared" si="142"/>
        <v>318.01952986326501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310.95287409903602</v>
      </c>
      <c r="AO176" s="62">
        <f t="shared" si="144"/>
        <v>224.10083380795163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-4.9658410716801891E-14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188.31046827337082</v>
      </c>
      <c r="BJ176" s="62">
        <f t="shared" si="146"/>
        <v>207.32535726327728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1.0286385077051818E-13</v>
      </c>
      <c r="CA176" s="14">
        <f t="shared" si="170"/>
        <v>1.5402366592183556E-12</v>
      </c>
      <c r="CB176" s="22">
        <f t="shared" si="171"/>
        <v>2.8617333882306215E-12</v>
      </c>
      <c r="CC176" s="62">
        <f t="shared" si="119"/>
        <v>293.33333333333616</v>
      </c>
      <c r="CD176" s="62">
        <f ca="1">AVERAGE(OFFSET($CC$3,0,0,'Données projet'!$E$12+1,1))-AVERAGE(OFFSET($H$3,0,0,'Données projet'!$E$12+1,1))</f>
        <v>274.16122172185521</v>
      </c>
      <c r="CE176" s="62">
        <f t="shared" si="148"/>
        <v>161.0819079811821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-3.1036506698001178E-14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240.19940780300527</v>
      </c>
      <c r="CZ176" s="62">
        <f t="shared" si="150"/>
        <v>355.71054384071715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0.19709633919027214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0.19709633919027214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-9.7543306765146564E-14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352.69020637266948</v>
      </c>
      <c r="DU176" s="62">
        <f t="shared" si="152"/>
        <v>186.48649111821521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156.11420010556668</v>
      </c>
      <c r="T177" s="62">
        <f t="shared" si="142"/>
        <v>318.01952986326501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310.95287409903602</v>
      </c>
      <c r="AO177" s="62">
        <f t="shared" si="144"/>
        <v>224.10083380795163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-4.9658410716801891E-14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188.31046827337082</v>
      </c>
      <c r="BJ177" s="62">
        <f t="shared" si="146"/>
        <v>207.32535726327728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1.0286385077051818E-13</v>
      </c>
      <c r="CA177" s="14">
        <f t="shared" si="170"/>
        <v>1.5402366592183556E-12</v>
      </c>
      <c r="CB177" s="22">
        <f t="shared" si="171"/>
        <v>2.8617333882306215E-12</v>
      </c>
      <c r="CC177" s="62">
        <f t="shared" si="119"/>
        <v>293.33333333333616</v>
      </c>
      <c r="CD177" s="62">
        <f ca="1">AVERAGE(OFFSET($CC$3,0,0,'Données projet'!$E$12+1,1))-AVERAGE(OFFSET($H$3,0,0,'Données projet'!$E$12+1,1))</f>
        <v>274.16122172185521</v>
      </c>
      <c r="CE177" s="62">
        <f t="shared" si="148"/>
        <v>161.0819079811821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-3.1036506698001178E-14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240.19940780300527</v>
      </c>
      <c r="CZ177" s="62">
        <f t="shared" si="150"/>
        <v>355.71054384071715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0.19170672943026815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0.19170672943026815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-9.7543306765146564E-14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352.69020637266948</v>
      </c>
      <c r="DU177" s="62">
        <f t="shared" si="152"/>
        <v>186.48649111821521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156.11420010556668</v>
      </c>
      <c r="T178" s="62">
        <f t="shared" si="142"/>
        <v>318.01952986326501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310.95287409903602</v>
      </c>
      <c r="AO178" s="62">
        <f t="shared" si="144"/>
        <v>224.10083380795163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-4.9658410716801891E-14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188.31046827337082</v>
      </c>
      <c r="BJ178" s="62">
        <f t="shared" si="146"/>
        <v>207.32535726327728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1.0286385077051818E-13</v>
      </c>
      <c r="CA178" s="14">
        <f t="shared" si="170"/>
        <v>1.5402366592183556E-12</v>
      </c>
      <c r="CB178" s="22">
        <f t="shared" si="171"/>
        <v>2.8617333882306215E-12</v>
      </c>
      <c r="CC178" s="62">
        <f t="shared" si="119"/>
        <v>293.33333333333616</v>
      </c>
      <c r="CD178" s="62">
        <f ca="1">AVERAGE(OFFSET($CC$3,0,0,'Données projet'!$E$12+1,1))-AVERAGE(OFFSET($H$3,0,0,'Données projet'!$E$12+1,1))</f>
        <v>274.16122172185521</v>
      </c>
      <c r="CE178" s="62">
        <f t="shared" si="148"/>
        <v>161.0819079811821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-3.1036506698001178E-14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240.19940780300527</v>
      </c>
      <c r="CZ178" s="62">
        <f t="shared" si="150"/>
        <v>355.71054384071715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0.18646449883257871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0.18646449883257871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-9.7543306765146564E-14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352.69020637266948</v>
      </c>
      <c r="DU178" s="62">
        <f t="shared" si="152"/>
        <v>186.48649111821521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156.11420010556668</v>
      </c>
      <c r="T179" s="62">
        <f t="shared" si="142"/>
        <v>318.01952986326501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310.95287409903602</v>
      </c>
      <c r="AO179" s="62">
        <f t="shared" si="144"/>
        <v>224.10083380795163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-4.9658410716801891E-14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188.31046827337082</v>
      </c>
      <c r="BJ179" s="62">
        <f t="shared" si="146"/>
        <v>207.32535726327728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1.0286385077051818E-13</v>
      </c>
      <c r="CA179" s="14">
        <f t="shared" si="170"/>
        <v>1.5402366592183556E-12</v>
      </c>
      <c r="CB179" s="22">
        <f t="shared" si="171"/>
        <v>2.8617333882306215E-12</v>
      </c>
      <c r="CC179" s="62">
        <f t="shared" si="119"/>
        <v>293.33333333333616</v>
      </c>
      <c r="CD179" s="62">
        <f ca="1">AVERAGE(OFFSET($CC$3,0,0,'Données projet'!$E$12+1,1))-AVERAGE(OFFSET($H$3,0,0,'Données projet'!$E$12+1,1))</f>
        <v>274.16122172185521</v>
      </c>
      <c r="CE179" s="62">
        <f t="shared" si="148"/>
        <v>161.0819079811821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-3.1036506698001178E-14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240.19940780300527</v>
      </c>
      <c r="CZ179" s="62">
        <f t="shared" si="150"/>
        <v>355.71054384071715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0.18136561730626002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0.18136561730626002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-9.7543306765146564E-14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352.69020637266948</v>
      </c>
      <c r="DU179" s="62">
        <f t="shared" si="152"/>
        <v>186.48649111821521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156.11420010556668</v>
      </c>
      <c r="T180" s="62">
        <f t="shared" si="142"/>
        <v>318.01952986326501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310.95287409903602</v>
      </c>
      <c r="AO180" s="62">
        <f t="shared" si="144"/>
        <v>224.10083380795163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-4.9658410716801891E-14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188.31046827337082</v>
      </c>
      <c r="BJ180" s="62">
        <f t="shared" si="146"/>
        <v>207.32535726327728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1.0286385077051818E-13</v>
      </c>
      <c r="CA180" s="14">
        <f t="shared" si="170"/>
        <v>1.5402366592183556E-12</v>
      </c>
      <c r="CB180" s="22">
        <f t="shared" si="171"/>
        <v>2.8617333882306215E-12</v>
      </c>
      <c r="CC180" s="62">
        <f t="shared" si="119"/>
        <v>293.33333333333616</v>
      </c>
      <c r="CD180" s="62">
        <f ca="1">AVERAGE(OFFSET($CC$3,0,0,'Données projet'!$E$12+1,1))-AVERAGE(OFFSET($H$3,0,0,'Données projet'!$E$12+1,1))</f>
        <v>274.16122172185521</v>
      </c>
      <c r="CE180" s="62">
        <f t="shared" si="148"/>
        <v>161.0819079811821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-3.1036506698001178E-14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240.19940780300527</v>
      </c>
      <c r="CZ180" s="62">
        <f t="shared" si="150"/>
        <v>355.71054384071715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0.17640616496341704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0.17640616496341704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-9.7543306765146564E-14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352.69020637266948</v>
      </c>
      <c r="DU180" s="62">
        <f t="shared" si="152"/>
        <v>186.48649111821521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156.11420010556668</v>
      </c>
      <c r="T181" s="62">
        <f t="shared" si="142"/>
        <v>318.01952986326501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310.95287409903602</v>
      </c>
      <c r="AO181" s="62">
        <f t="shared" si="144"/>
        <v>224.10083380795163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-4.9658410716801891E-14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188.31046827337082</v>
      </c>
      <c r="BJ181" s="62">
        <f t="shared" si="146"/>
        <v>207.32535726327728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1.0286385077051818E-13</v>
      </c>
      <c r="CA181" s="14">
        <f t="shared" si="170"/>
        <v>1.5402366592183556E-12</v>
      </c>
      <c r="CB181" s="22">
        <f t="shared" si="171"/>
        <v>2.8617333882306215E-12</v>
      </c>
      <c r="CC181" s="62">
        <f t="shared" si="119"/>
        <v>293.33333333333616</v>
      </c>
      <c r="CD181" s="62">
        <f ca="1">AVERAGE(OFFSET($CC$3,0,0,'Données projet'!$E$12+1,1))-AVERAGE(OFFSET($H$3,0,0,'Données projet'!$E$12+1,1))</f>
        <v>274.16122172185521</v>
      </c>
      <c r="CE181" s="62">
        <f t="shared" si="148"/>
        <v>161.0819079811821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-3.1036506698001178E-14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240.19940780300527</v>
      </c>
      <c r="CZ181" s="62">
        <f t="shared" si="150"/>
        <v>355.71054384071715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0.17158232910569537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0.17158232910569537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-9.7543306765146564E-14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352.69020637266948</v>
      </c>
      <c r="DU181" s="62">
        <f t="shared" si="152"/>
        <v>186.48649111821521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156.11420010556668</v>
      </c>
      <c r="T182" s="62">
        <f t="shared" si="142"/>
        <v>318.01952986326501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310.95287409903602</v>
      </c>
      <c r="AO182" s="62">
        <f t="shared" si="144"/>
        <v>224.10083380795163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-4.9658410716801891E-14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188.31046827337082</v>
      </c>
      <c r="BJ182" s="62">
        <f t="shared" si="146"/>
        <v>207.32535726327728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1.0286385077051818E-13</v>
      </c>
      <c r="CA182" s="14">
        <f t="shared" si="170"/>
        <v>1.5402366592183556E-12</v>
      </c>
      <c r="CB182" s="22">
        <f t="shared" si="171"/>
        <v>2.8617333882306215E-12</v>
      </c>
      <c r="CC182" s="62">
        <f t="shared" si="119"/>
        <v>293.33333333333616</v>
      </c>
      <c r="CD182" s="62">
        <f ca="1">AVERAGE(OFFSET($CC$3,0,0,'Données projet'!$E$12+1,1))-AVERAGE(OFFSET($H$3,0,0,'Données projet'!$E$12+1,1))</f>
        <v>274.16122172185521</v>
      </c>
      <c r="CE182" s="62">
        <f t="shared" si="148"/>
        <v>161.0819079811821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-3.1036506698001178E-14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240.19940780300527</v>
      </c>
      <c r="CZ182" s="62">
        <f t="shared" si="150"/>
        <v>355.71054384071715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0.16689040129317761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0.16689040129317761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-9.7543306765146564E-14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352.69020637266948</v>
      </c>
      <c r="DU182" s="62">
        <f t="shared" si="152"/>
        <v>186.48649111821521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156.11420010556668</v>
      </c>
      <c r="T183" s="62">
        <f t="shared" si="142"/>
        <v>318.01952986326501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310.95287409903602</v>
      </c>
      <c r="AO183" s="62">
        <f t="shared" si="144"/>
        <v>224.10083380795163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-4.9658410716801891E-14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188.31046827337082</v>
      </c>
      <c r="BJ183" s="62">
        <f t="shared" si="146"/>
        <v>207.32535726327728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1.0286385077051818E-13</v>
      </c>
      <c r="CA183" s="14">
        <f t="shared" si="170"/>
        <v>1.5402366592183556E-12</v>
      </c>
      <c r="CB183" s="22">
        <f t="shared" si="171"/>
        <v>2.8617333882306215E-12</v>
      </c>
      <c r="CC183" s="62">
        <f t="shared" si="119"/>
        <v>293.33333333333616</v>
      </c>
      <c r="CD183" s="62">
        <f ca="1">AVERAGE(OFFSET($CC$3,0,0,'Données projet'!$E$12+1,1))-AVERAGE(OFFSET($H$3,0,0,'Données projet'!$E$12+1,1))</f>
        <v>274.16122172185521</v>
      </c>
      <c r="CE183" s="62">
        <f t="shared" si="148"/>
        <v>161.0819079811821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-3.1036506698001178E-14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240.19940780300527</v>
      </c>
      <c r="CZ183" s="62">
        <f t="shared" si="150"/>
        <v>355.71054384071715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0.16232677449343091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0.16232677449343091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-9.7543306765146564E-14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352.69020637266948</v>
      </c>
      <c r="DU183" s="62">
        <f t="shared" si="152"/>
        <v>186.48649111821521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156.11420010556668</v>
      </c>
      <c r="T184" s="62">
        <f t="shared" si="142"/>
        <v>318.01952986326501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310.95287409903602</v>
      </c>
      <c r="AO184" s="62">
        <f t="shared" si="144"/>
        <v>224.10083380795163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-4.9658410716801891E-14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188.31046827337082</v>
      </c>
      <c r="BJ184" s="62">
        <f t="shared" si="146"/>
        <v>207.32535726327728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1.0286385077051818E-13</v>
      </c>
      <c r="CA184" s="14">
        <f t="shared" si="170"/>
        <v>1.5402366592183556E-12</v>
      </c>
      <c r="CB184" s="22">
        <f t="shared" si="171"/>
        <v>2.8617333882306215E-12</v>
      </c>
      <c r="CC184" s="62">
        <f t="shared" si="119"/>
        <v>293.33333333333616</v>
      </c>
      <c r="CD184" s="62">
        <f ca="1">AVERAGE(OFFSET($CC$3,0,0,'Données projet'!$E$12+1,1))-AVERAGE(OFFSET($H$3,0,0,'Données projet'!$E$12+1,1))</f>
        <v>274.16122172185521</v>
      </c>
      <c r="CE184" s="62">
        <f t="shared" si="148"/>
        <v>161.0819079811821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-3.1036506698001178E-14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240.19940780300527</v>
      </c>
      <c r="CZ184" s="62">
        <f t="shared" si="150"/>
        <v>355.71054384071715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0.15788794030851397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0.15788794030851397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-9.7543306765146564E-14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352.69020637266948</v>
      </c>
      <c r="DU184" s="62">
        <f t="shared" si="152"/>
        <v>186.48649111821521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156.11420010556668</v>
      </c>
      <c r="T185" s="62">
        <f t="shared" si="142"/>
        <v>318.01952986326501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310.95287409903602</v>
      </c>
      <c r="AO185" s="62">
        <f t="shared" si="144"/>
        <v>224.10083380795163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-4.9658410716801891E-14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188.31046827337082</v>
      </c>
      <c r="BJ185" s="62">
        <f t="shared" si="146"/>
        <v>207.32535726327728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1.0286385077051818E-13</v>
      </c>
      <c r="CA185" s="14">
        <f t="shared" si="170"/>
        <v>1.5402366592183556E-12</v>
      </c>
      <c r="CB185" s="22">
        <f t="shared" si="171"/>
        <v>2.8617333882306215E-12</v>
      </c>
      <c r="CC185" s="62">
        <f t="shared" si="119"/>
        <v>293.33333333333616</v>
      </c>
      <c r="CD185" s="62">
        <f ca="1">AVERAGE(OFFSET($CC$3,0,0,'Données projet'!$E$12+1,1))-AVERAGE(OFFSET($H$3,0,0,'Données projet'!$E$12+1,1))</f>
        <v>274.16122172185521</v>
      </c>
      <c r="CE185" s="62">
        <f t="shared" si="148"/>
        <v>161.0819079811821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-3.1036506698001178E-14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240.19940780300527</v>
      </c>
      <c r="CZ185" s="62">
        <f t="shared" si="150"/>
        <v>355.71054384071715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0.15357048627781172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0.15357048627781172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-9.7543306765146564E-14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352.69020637266948</v>
      </c>
      <c r="DU185" s="62">
        <f t="shared" si="152"/>
        <v>186.48649111821521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156.11420010556668</v>
      </c>
      <c r="T186" s="62">
        <f t="shared" si="142"/>
        <v>318.01952986326501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310.95287409903602</v>
      </c>
      <c r="AO186" s="62">
        <f t="shared" si="144"/>
        <v>224.10083380795163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-4.9658410716801891E-14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188.31046827337082</v>
      </c>
      <c r="BJ186" s="62">
        <f t="shared" si="146"/>
        <v>207.32535726327728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1.0286385077051818E-13</v>
      </c>
      <c r="CA186" s="14">
        <f t="shared" si="170"/>
        <v>1.5402366592183556E-12</v>
      </c>
      <c r="CB186" s="22">
        <f t="shared" si="171"/>
        <v>2.8617333882306215E-12</v>
      </c>
      <c r="CC186" s="62">
        <f t="shared" si="119"/>
        <v>293.33333333333616</v>
      </c>
      <c r="CD186" s="62">
        <f ca="1">AVERAGE(OFFSET($CC$3,0,0,'Données projet'!$E$12+1,1))-AVERAGE(OFFSET($H$3,0,0,'Données projet'!$E$12+1,1))</f>
        <v>274.16122172185521</v>
      </c>
      <c r="CE186" s="62">
        <f t="shared" si="148"/>
        <v>161.0819079811821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-3.1036506698001178E-14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240.19940780300527</v>
      </c>
      <c r="CZ186" s="62">
        <f t="shared" si="150"/>
        <v>355.71054384071715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0.14937109325462408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0.14937109325462408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-9.7543306765146564E-14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352.69020637266948</v>
      </c>
      <c r="DU186" s="62">
        <f t="shared" si="152"/>
        <v>186.48649111821521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156.11420010556668</v>
      </c>
      <c r="T187" s="62">
        <f t="shared" si="142"/>
        <v>318.01952986326501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310.95287409903602</v>
      </c>
      <c r="AO187" s="62">
        <f t="shared" si="144"/>
        <v>224.10083380795163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-4.9658410716801891E-14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188.31046827337082</v>
      </c>
      <c r="BJ187" s="62">
        <f t="shared" si="146"/>
        <v>207.32535726327728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1.0286385077051818E-13</v>
      </c>
      <c r="CA187" s="14">
        <f t="shared" si="170"/>
        <v>1.5402366592183556E-12</v>
      </c>
      <c r="CB187" s="22">
        <f t="shared" si="171"/>
        <v>2.8617333882306215E-12</v>
      </c>
      <c r="CC187" s="62">
        <f t="shared" si="119"/>
        <v>293.33333333333616</v>
      </c>
      <c r="CD187" s="62">
        <f ca="1">AVERAGE(OFFSET($CC$3,0,0,'Données projet'!$E$12+1,1))-AVERAGE(OFFSET($H$3,0,0,'Données projet'!$E$12+1,1))</f>
        <v>274.16122172185521</v>
      </c>
      <c r="CE187" s="62">
        <f t="shared" si="148"/>
        <v>161.0819079811821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-3.1036506698001178E-14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240.19940780300527</v>
      </c>
      <c r="CZ187" s="62">
        <f t="shared" si="150"/>
        <v>355.71054384071715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0.14528653285449197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0.14528653285449197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-9.7543306765146564E-14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352.69020637266948</v>
      </c>
      <c r="DU187" s="62">
        <f t="shared" si="152"/>
        <v>186.48649111821521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156.11420010556668</v>
      </c>
      <c r="T188" s="62">
        <f t="shared" si="142"/>
        <v>318.01952986326501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310.95287409903602</v>
      </c>
      <c r="AO188" s="62">
        <f t="shared" si="144"/>
        <v>224.10083380795163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-4.9658410716801891E-14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188.31046827337082</v>
      </c>
      <c r="BJ188" s="62">
        <f t="shared" si="146"/>
        <v>207.32535726327728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1.0286385077051818E-13</v>
      </c>
      <c r="CA188" s="14">
        <f t="shared" si="170"/>
        <v>1.5402366592183556E-12</v>
      </c>
      <c r="CB188" s="22">
        <f t="shared" si="171"/>
        <v>2.8617333882306215E-12</v>
      </c>
      <c r="CC188" s="62">
        <f t="shared" si="119"/>
        <v>293.33333333333616</v>
      </c>
      <c r="CD188" s="62">
        <f ca="1">AVERAGE(OFFSET($CC$3,0,0,'Données projet'!$E$12+1,1))-AVERAGE(OFFSET($H$3,0,0,'Données projet'!$E$12+1,1))</f>
        <v>274.16122172185521</v>
      </c>
      <c r="CE188" s="62">
        <f t="shared" si="148"/>
        <v>161.0819079811821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-3.1036506698001178E-14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240.19940780300527</v>
      </c>
      <c r="CZ188" s="62">
        <f t="shared" si="150"/>
        <v>355.71054384071715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0.1413136649732992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0.1413136649732992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-9.7543306765146564E-14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352.69020637266948</v>
      </c>
      <c r="DU188" s="62">
        <f t="shared" si="152"/>
        <v>186.48649111821521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156.11420010556668</v>
      </c>
      <c r="T189" s="62">
        <f t="shared" si="142"/>
        <v>318.01952986326501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310.95287409903602</v>
      </c>
      <c r="AO189" s="62">
        <f t="shared" si="144"/>
        <v>224.10083380795163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-4.9658410716801891E-14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188.31046827337082</v>
      </c>
      <c r="BJ189" s="62">
        <f t="shared" si="146"/>
        <v>207.32535726327728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1.0286385077051818E-13</v>
      </c>
      <c r="CA189" s="14">
        <f t="shared" si="170"/>
        <v>1.5402366592183556E-12</v>
      </c>
      <c r="CB189" s="22">
        <f t="shared" si="171"/>
        <v>2.8617333882306215E-12</v>
      </c>
      <c r="CC189" s="62">
        <f t="shared" si="119"/>
        <v>293.33333333333616</v>
      </c>
      <c r="CD189" s="62">
        <f ca="1">AVERAGE(OFFSET($CC$3,0,0,'Données projet'!$E$12+1,1))-AVERAGE(OFFSET($H$3,0,0,'Données projet'!$E$12+1,1))</f>
        <v>274.16122172185521</v>
      </c>
      <c r="CE189" s="62">
        <f t="shared" si="148"/>
        <v>161.0819079811821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-3.1036506698001178E-14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240.19940780300527</v>
      </c>
      <c r="CZ189" s="62">
        <f t="shared" si="150"/>
        <v>355.71054384071715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0.13744943537324167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0.13744943537324167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-9.7543306765146564E-14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352.69020637266948</v>
      </c>
      <c r="DU189" s="62">
        <f t="shared" si="152"/>
        <v>186.48649111821521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156.11420010556668</v>
      </c>
      <c r="T190" s="62">
        <f t="shared" si="142"/>
        <v>318.01952986326501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310.95287409903602</v>
      </c>
      <c r="AO190" s="62">
        <f t="shared" si="144"/>
        <v>224.10083380795163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-4.9658410716801891E-14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188.31046827337082</v>
      </c>
      <c r="BJ190" s="62">
        <f t="shared" si="146"/>
        <v>207.32535726327728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1.0286385077051818E-13</v>
      </c>
      <c r="CA190" s="14">
        <f t="shared" si="170"/>
        <v>1.5402366592183556E-12</v>
      </c>
      <c r="CB190" s="22">
        <f t="shared" si="171"/>
        <v>2.8617333882306215E-12</v>
      </c>
      <c r="CC190" s="62">
        <f t="shared" si="119"/>
        <v>293.33333333333616</v>
      </c>
      <c r="CD190" s="62">
        <f ca="1">AVERAGE(OFFSET($CC$3,0,0,'Données projet'!$E$12+1,1))-AVERAGE(OFFSET($H$3,0,0,'Données projet'!$E$12+1,1))</f>
        <v>274.16122172185521</v>
      </c>
      <c r="CE190" s="62">
        <f t="shared" si="148"/>
        <v>161.0819079811821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-3.1036506698001178E-14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240.19940780300527</v>
      </c>
      <c r="CZ190" s="62">
        <f t="shared" si="150"/>
        <v>355.71054384071715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0.13369087333480872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0.13369087333480872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-9.7543306765146564E-14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352.69020637266948</v>
      </c>
      <c r="DU190" s="62">
        <f t="shared" si="152"/>
        <v>186.48649111821521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156.11420010556668</v>
      </c>
      <c r="T191" s="62">
        <f t="shared" si="142"/>
        <v>318.01952986326501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310.95287409903602</v>
      </c>
      <c r="AO191" s="62">
        <f t="shared" si="144"/>
        <v>224.10083380795163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-4.9658410716801891E-14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188.31046827337082</v>
      </c>
      <c r="BJ191" s="62">
        <f t="shared" si="146"/>
        <v>207.32535726327728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1.0286385077051818E-13</v>
      </c>
      <c r="CA191" s="14">
        <f t="shared" si="170"/>
        <v>1.5402366592183556E-12</v>
      </c>
      <c r="CB191" s="22">
        <f t="shared" si="171"/>
        <v>2.8617333882306215E-12</v>
      </c>
      <c r="CC191" s="62">
        <f t="shared" si="119"/>
        <v>293.33333333333616</v>
      </c>
      <c r="CD191" s="62">
        <f ca="1">AVERAGE(OFFSET($CC$3,0,0,'Données projet'!$E$12+1,1))-AVERAGE(OFFSET($H$3,0,0,'Données projet'!$E$12+1,1))</f>
        <v>274.16122172185521</v>
      </c>
      <c r="CE191" s="62">
        <f t="shared" si="148"/>
        <v>161.0819079811821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-3.1036506698001178E-14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240.19940780300527</v>
      </c>
      <c r="CZ191" s="62">
        <f t="shared" si="150"/>
        <v>355.71054384071715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0.1300350893729709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0.1300350893729709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-9.7543306765146564E-14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352.69020637266948</v>
      </c>
      <c r="DU191" s="62">
        <f t="shared" si="152"/>
        <v>186.48649111821521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156.11420010556668</v>
      </c>
      <c r="T192" s="62">
        <f t="shared" si="142"/>
        <v>318.01952986326501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310.95287409903602</v>
      </c>
      <c r="AO192" s="62">
        <f t="shared" si="144"/>
        <v>224.10083380795163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-4.9658410716801891E-14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188.31046827337082</v>
      </c>
      <c r="BJ192" s="62">
        <f t="shared" si="146"/>
        <v>207.32535726327728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1.0286385077051818E-13</v>
      </c>
      <c r="CA192" s="14">
        <f t="shared" si="170"/>
        <v>1.5402366592183556E-12</v>
      </c>
      <c r="CB192" s="22">
        <f t="shared" si="171"/>
        <v>2.8617333882306215E-12</v>
      </c>
      <c r="CC192" s="62">
        <f t="shared" si="119"/>
        <v>293.33333333333616</v>
      </c>
      <c r="CD192" s="62">
        <f ca="1">AVERAGE(OFFSET($CC$3,0,0,'Données projet'!$E$12+1,1))-AVERAGE(OFFSET($H$3,0,0,'Données projet'!$E$12+1,1))</f>
        <v>274.16122172185521</v>
      </c>
      <c r="CE192" s="62">
        <f t="shared" si="148"/>
        <v>161.0819079811821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-3.1036506698001178E-14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240.19940780300527</v>
      </c>
      <c r="CZ192" s="62">
        <f t="shared" si="150"/>
        <v>355.71054384071715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0.12647927301581885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0.12647927301581885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-9.7543306765146564E-14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352.69020637266948</v>
      </c>
      <c r="DU192" s="62">
        <f t="shared" si="152"/>
        <v>186.48649111821521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156.11420010556668</v>
      </c>
      <c r="T193" s="62">
        <f t="shared" si="142"/>
        <v>318.01952986326501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310.95287409903602</v>
      </c>
      <c r="AO193" s="62">
        <f t="shared" si="144"/>
        <v>224.10083380795163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-4.9658410716801891E-14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188.31046827337082</v>
      </c>
      <c r="BJ193" s="62">
        <f t="shared" si="146"/>
        <v>207.32535726327728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1.0286385077051818E-13</v>
      </c>
      <c r="CA193" s="14">
        <f t="shared" si="170"/>
        <v>1.5402366592183556E-12</v>
      </c>
      <c r="CB193" s="22">
        <f t="shared" si="171"/>
        <v>2.8617333882306215E-12</v>
      </c>
      <c r="CC193" s="62">
        <f t="shared" si="119"/>
        <v>293.33333333333616</v>
      </c>
      <c r="CD193" s="62">
        <f ca="1">AVERAGE(OFFSET($CC$3,0,0,'Données projet'!$E$12+1,1))-AVERAGE(OFFSET($H$3,0,0,'Données projet'!$E$12+1,1))</f>
        <v>274.16122172185521</v>
      </c>
      <c r="CE193" s="62">
        <f t="shared" si="148"/>
        <v>161.0819079811821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-3.1036506698001178E-14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240.19940780300527</v>
      </c>
      <c r="CZ193" s="62">
        <f t="shared" si="150"/>
        <v>355.71054384071715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0.12302069064394539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0.12302069064394539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-9.7543306765146564E-14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352.69020637266948</v>
      </c>
      <c r="DU193" s="62">
        <f t="shared" si="152"/>
        <v>186.48649111821521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156.11420010556668</v>
      </c>
      <c r="T194" s="62">
        <f t="shared" si="142"/>
        <v>318.01952986326501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310.95287409903602</v>
      </c>
      <c r="AO194" s="62">
        <f t="shared" si="144"/>
        <v>224.10083380795163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-4.9658410716801891E-14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188.31046827337082</v>
      </c>
      <c r="BJ194" s="62">
        <f t="shared" si="146"/>
        <v>207.32535726327728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1.0286385077051818E-13</v>
      </c>
      <c r="CA194" s="14">
        <f t="shared" si="170"/>
        <v>1.5402366592183556E-12</v>
      </c>
      <c r="CB194" s="22">
        <f t="shared" si="171"/>
        <v>2.8617333882306215E-12</v>
      </c>
      <c r="CC194" s="62">
        <f t="shared" si="119"/>
        <v>293.33333333333616</v>
      </c>
      <c r="CD194" s="62">
        <f ca="1">AVERAGE(OFFSET($CC$3,0,0,'Données projet'!$E$12+1,1))-AVERAGE(OFFSET($H$3,0,0,'Données projet'!$E$12+1,1))</f>
        <v>274.16122172185521</v>
      </c>
      <c r="CE194" s="62">
        <f t="shared" si="148"/>
        <v>161.0819079811821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-3.1036506698001178E-14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240.19940780300527</v>
      </c>
      <c r="CZ194" s="62">
        <f t="shared" si="150"/>
        <v>355.71054384071715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0.11965668338890975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0.11965668338890975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-9.7543306765146564E-14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352.69020637266948</v>
      </c>
      <c r="DU194" s="62">
        <f t="shared" si="152"/>
        <v>186.48649111821521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156.11420010556668</v>
      </c>
      <c r="T195" s="62">
        <f t="shared" si="142"/>
        <v>318.01952986326501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310.95287409903602</v>
      </c>
      <c r="AO195" s="62">
        <f t="shared" si="144"/>
        <v>224.10083380795163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-4.9658410716801891E-14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188.31046827337082</v>
      </c>
      <c r="BJ195" s="62">
        <f t="shared" si="146"/>
        <v>207.32535726327728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1.0286385077051818E-13</v>
      </c>
      <c r="CA195" s="14">
        <f t="shared" si="170"/>
        <v>1.5402366592183556E-12</v>
      </c>
      <c r="CB195" s="22">
        <f t="shared" si="171"/>
        <v>2.8617333882306215E-12</v>
      </c>
      <c r="CC195" s="62">
        <f t="shared" si="119"/>
        <v>293.33333333333616</v>
      </c>
      <c r="CD195" s="62">
        <f ca="1">AVERAGE(OFFSET($CC$3,0,0,'Données projet'!$E$12+1,1))-AVERAGE(OFFSET($H$3,0,0,'Données projet'!$E$12+1,1))</f>
        <v>274.16122172185521</v>
      </c>
      <c r="CE195" s="62">
        <f t="shared" si="148"/>
        <v>161.0819079811821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-3.1036506698001178E-14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240.19940780300527</v>
      </c>
      <c r="CZ195" s="62">
        <f t="shared" si="150"/>
        <v>355.71054384071715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0.11638466508916852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0.11638466508916852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-9.7543306765146564E-14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352.69020637266948</v>
      </c>
      <c r="DU195" s="62">
        <f t="shared" si="152"/>
        <v>186.48649111821521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156.11420010556668</v>
      </c>
      <c r="T196" s="62">
        <f t="shared" si="142"/>
        <v>318.01952986326501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310.95287409903602</v>
      </c>
      <c r="AO196" s="62">
        <f t="shared" si="144"/>
        <v>224.10083380795163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-4.9658410716801891E-14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188.31046827337082</v>
      </c>
      <c r="BJ196" s="62">
        <f t="shared" si="146"/>
        <v>207.32535726327728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1.0286385077051818E-13</v>
      </c>
      <c r="CA196" s="14">
        <f t="shared" si="170"/>
        <v>1.5402366592183556E-12</v>
      </c>
      <c r="CB196" s="22">
        <f t="shared" si="171"/>
        <v>2.8617333882306215E-12</v>
      </c>
      <c r="CC196" s="62">
        <f t="shared" ref="CC196:CC203" si="195">CB196+(BT196+BU196)*44/12</f>
        <v>293.33333333333616</v>
      </c>
      <c r="CD196" s="62">
        <f ca="1">AVERAGE(OFFSET($CC$3,0,0,'Données projet'!$E$12+1,1))-AVERAGE(OFFSET($H$3,0,0,'Données projet'!$E$12+1,1))</f>
        <v>274.16122172185521</v>
      </c>
      <c r="CE196" s="62">
        <f t="shared" si="148"/>
        <v>161.0819079811821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-3.1036506698001178E-14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240.19940780300527</v>
      </c>
      <c r="CZ196" s="62">
        <f t="shared" si="150"/>
        <v>355.71054384071715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0.11320212030190167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0.11320212030190167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-9.7543306765146564E-14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352.69020637266948</v>
      </c>
      <c r="DU196" s="62">
        <f t="shared" si="152"/>
        <v>186.48649111821521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156.11420010556668</v>
      </c>
      <c r="T197" s="62">
        <f t="shared" ref="T197:T203" si="204">$T$3</f>
        <v>318.01952986326501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310.95287409903602</v>
      </c>
      <c r="AO197" s="62">
        <f t="shared" ref="AO197:AO203" si="205">$AO$3</f>
        <v>224.10083380795163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-4.9658410716801891E-14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188.31046827337082</v>
      </c>
      <c r="BJ197" s="62">
        <f t="shared" ref="BJ197:BJ203" si="206">$BJ$3</f>
        <v>207.32535726327728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1.0286385077051818E-13</v>
      </c>
      <c r="CA197" s="14">
        <f t="shared" si="170"/>
        <v>1.5402366592183556E-12</v>
      </c>
      <c r="CB197" s="22">
        <f t="shared" si="171"/>
        <v>2.8617333882306215E-12</v>
      </c>
      <c r="CC197" s="62">
        <f t="shared" si="195"/>
        <v>293.33333333333616</v>
      </c>
      <c r="CD197" s="62">
        <f ca="1">AVERAGE(OFFSET($CC$3,0,0,'Données projet'!$E$12+1,1))-AVERAGE(OFFSET($H$3,0,0,'Données projet'!$E$12+1,1))</f>
        <v>274.16122172185521</v>
      </c>
      <c r="CE197" s="62">
        <f t="shared" ref="CE197:CE203" si="207">$CE$3</f>
        <v>161.0819079811821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-3.1036506698001178E-14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240.19940780300527</v>
      </c>
      <c r="CZ197" s="62">
        <f t="shared" ref="CZ197:CZ203" si="208">$CZ$3</f>
        <v>355.71054384071715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0.11010660236920539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0.11010660236920539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-9.7543306765146564E-14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352.69020637266948</v>
      </c>
      <c r="DU197" s="62">
        <f t="shared" ref="DU197:DU203" si="209">$DU$3</f>
        <v>186.48649111821521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156.11420010556668</v>
      </c>
      <c r="T198" s="62">
        <f t="shared" si="204"/>
        <v>318.01952986326501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310.95287409903602</v>
      </c>
      <c r="AO198" s="62">
        <f t="shared" si="205"/>
        <v>224.10083380795163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-4.9658410716801891E-14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188.31046827337082</v>
      </c>
      <c r="BJ198" s="62">
        <f t="shared" si="206"/>
        <v>207.32535726327728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1.0286385077051818E-13</v>
      </c>
      <c r="CA198" s="14">
        <f t="shared" si="170"/>
        <v>1.5402366592183556E-12</v>
      </c>
      <c r="CB198" s="22">
        <f t="shared" si="171"/>
        <v>2.8617333882306215E-12</v>
      </c>
      <c r="CC198" s="62">
        <f t="shared" si="195"/>
        <v>293.33333333333616</v>
      </c>
      <c r="CD198" s="62">
        <f ca="1">AVERAGE(OFFSET($CC$3,0,0,'Données projet'!$E$12+1,1))-AVERAGE(OFFSET($H$3,0,0,'Données projet'!$E$12+1,1))</f>
        <v>274.16122172185521</v>
      </c>
      <c r="CE198" s="62">
        <f t="shared" si="207"/>
        <v>161.0819079811821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-3.1036506698001178E-14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240.19940780300527</v>
      </c>
      <c r="CZ198" s="62">
        <f t="shared" si="208"/>
        <v>355.71054384071715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0.1070957315371649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0.1070957315371649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-9.7543306765146564E-14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352.69020637266948</v>
      </c>
      <c r="DU198" s="62">
        <f t="shared" si="209"/>
        <v>186.48649111821521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156.11420010556668</v>
      </c>
      <c r="T199" s="62">
        <f t="shared" si="204"/>
        <v>318.01952986326501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310.95287409903602</v>
      </c>
      <c r="AO199" s="62">
        <f t="shared" si="205"/>
        <v>224.10083380795163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-4.9658410716801891E-14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188.31046827337082</v>
      </c>
      <c r="BJ199" s="62">
        <f t="shared" si="206"/>
        <v>207.32535726327728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1.0286385077051818E-13</v>
      </c>
      <c r="CA199" s="14">
        <f t="shared" si="170"/>
        <v>1.5402366592183556E-12</v>
      </c>
      <c r="CB199" s="22">
        <f t="shared" si="171"/>
        <v>2.8617333882306215E-12</v>
      </c>
      <c r="CC199" s="62">
        <f t="shared" si="195"/>
        <v>293.33333333333616</v>
      </c>
      <c r="CD199" s="62">
        <f ca="1">AVERAGE(OFFSET($CC$3,0,0,'Données projet'!$E$12+1,1))-AVERAGE(OFFSET($H$3,0,0,'Données projet'!$E$12+1,1))</f>
        <v>274.16122172185521</v>
      </c>
      <c r="CE199" s="62">
        <f t="shared" si="207"/>
        <v>161.0819079811821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-3.1036506698001178E-14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240.19940780300527</v>
      </c>
      <c r="CZ199" s="62">
        <f t="shared" si="208"/>
        <v>355.71054384071715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0.10416719312636137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0.10416719312636137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-9.7543306765146564E-14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352.69020637266948</v>
      </c>
      <c r="DU199" s="62">
        <f t="shared" si="209"/>
        <v>186.48649111821521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156.11420010556668</v>
      </c>
      <c r="T200" s="62">
        <f t="shared" si="204"/>
        <v>318.01952986326501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310.95287409903602</v>
      </c>
      <c r="AO200" s="62">
        <f t="shared" si="205"/>
        <v>224.10083380795163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-4.9658410716801891E-14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188.31046827337082</v>
      </c>
      <c r="BJ200" s="62">
        <f t="shared" si="206"/>
        <v>207.32535726327728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1.0286385077051818E-13</v>
      </c>
      <c r="CA200" s="14">
        <f t="shared" si="170"/>
        <v>1.5402366592183556E-12</v>
      </c>
      <c r="CB200" s="22">
        <f t="shared" si="171"/>
        <v>2.8617333882306215E-12</v>
      </c>
      <c r="CC200" s="62">
        <f t="shared" si="195"/>
        <v>293.33333333333616</v>
      </c>
      <c r="CD200" s="62">
        <f ca="1">AVERAGE(OFFSET($CC$3,0,0,'Données projet'!$E$12+1,1))-AVERAGE(OFFSET($H$3,0,0,'Données projet'!$E$12+1,1))</f>
        <v>274.16122172185521</v>
      </c>
      <c r="CE200" s="62">
        <f t="shared" si="207"/>
        <v>161.0819079811821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-3.1036506698001178E-14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240.19940780300527</v>
      </c>
      <c r="CZ200" s="62">
        <f t="shared" si="208"/>
        <v>355.71054384071715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0.10131873575240641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0.10131873575240641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-9.7543306765146564E-14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352.69020637266948</v>
      </c>
      <c r="DU200" s="62">
        <f t="shared" si="209"/>
        <v>186.48649111821521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156.11420010556668</v>
      </c>
      <c r="T201" s="62">
        <f t="shared" si="204"/>
        <v>318.01952986326501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310.95287409903602</v>
      </c>
      <c r="AO201" s="62">
        <f t="shared" si="205"/>
        <v>224.10083380795163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-4.9658410716801891E-14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188.31046827337082</v>
      </c>
      <c r="BJ201" s="62">
        <f t="shared" si="206"/>
        <v>207.32535726327728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1.0286385077051818E-13</v>
      </c>
      <c r="CA201" s="14">
        <f t="shared" si="170"/>
        <v>1.5402366592183556E-12</v>
      </c>
      <c r="CB201" s="22">
        <f t="shared" si="171"/>
        <v>2.8617333882306215E-12</v>
      </c>
      <c r="CC201" s="62">
        <f t="shared" si="195"/>
        <v>293.33333333333616</v>
      </c>
      <c r="CD201" s="62">
        <f ca="1">AVERAGE(OFFSET($CC$3,0,0,'Données projet'!$E$12+1,1))-AVERAGE(OFFSET($H$3,0,0,'Données projet'!$E$12+1,1))</f>
        <v>274.16122172185521</v>
      </c>
      <c r="CE201" s="62">
        <f t="shared" si="207"/>
        <v>161.0819079811821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-3.1036506698001178E-14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240.19940780300527</v>
      </c>
      <c r="CZ201" s="62">
        <f t="shared" si="208"/>
        <v>355.71054384071715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9.8548169595136112E-2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9.8548169595136112E-2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-9.7543306765146564E-14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352.69020637266948</v>
      </c>
      <c r="DU201" s="62">
        <f t="shared" si="209"/>
        <v>186.48649111821521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156.11420010556668</v>
      </c>
      <c r="T202" s="62">
        <f t="shared" si="204"/>
        <v>318.01952986326501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310.95287409903602</v>
      </c>
      <c r="AO202" s="62">
        <f t="shared" si="205"/>
        <v>224.10083380795163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-4.9658410716801891E-14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188.31046827337082</v>
      </c>
      <c r="BJ202" s="62">
        <f t="shared" si="206"/>
        <v>207.32535726327728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1.0286385077051818E-13</v>
      </c>
      <c r="CA202" s="14">
        <f t="shared" si="170"/>
        <v>1.5402366592183556E-12</v>
      </c>
      <c r="CB202" s="22">
        <f t="shared" si="171"/>
        <v>2.8617333882306215E-12</v>
      </c>
      <c r="CC202" s="62">
        <f t="shared" si="195"/>
        <v>293.33333333333616</v>
      </c>
      <c r="CD202" s="62">
        <f ca="1">AVERAGE(OFFSET($CC$3,0,0,'Données projet'!$E$12+1,1))-AVERAGE(OFFSET($H$3,0,0,'Données projet'!$E$12+1,1))</f>
        <v>274.16122172185521</v>
      </c>
      <c r="CE202" s="62">
        <f t="shared" si="207"/>
        <v>161.0819079811821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-3.1036506698001178E-14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240.19940780300527</v>
      </c>
      <c r="CZ202" s="62">
        <f t="shared" si="208"/>
        <v>355.71054384071715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9.5853364715134115E-2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9.5853364715134115E-2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-9.7543306765146564E-14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352.69020637266948</v>
      </c>
      <c r="DU202" s="62">
        <f t="shared" si="209"/>
        <v>186.48649111821521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156.11420010556668</v>
      </c>
      <c r="T203" s="62">
        <f t="shared" si="204"/>
        <v>318.01952986326501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310.95287409903602</v>
      </c>
      <c r="AO203" s="62">
        <f t="shared" si="205"/>
        <v>224.10083380795163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-4.9658410716801891E-14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188.31046827337082</v>
      </c>
      <c r="BJ203" s="62">
        <f t="shared" si="206"/>
        <v>207.32535726327728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1.0286385077051818E-13</v>
      </c>
      <c r="CA203" s="14">
        <f t="shared" si="170"/>
        <v>1.5402366592183556E-12</v>
      </c>
      <c r="CB203" s="22">
        <f t="shared" si="171"/>
        <v>2.8617333882306215E-12</v>
      </c>
      <c r="CC203" s="62">
        <f t="shared" si="195"/>
        <v>293.33333333333616</v>
      </c>
      <c r="CD203" s="62">
        <f ca="1">AVERAGE(OFFSET($CC$3,0,0,'Données projet'!$E$12+1,1))-AVERAGE(OFFSET($H$3,0,0,'Données projet'!$E$12+1,1))</f>
        <v>274.16122172185521</v>
      </c>
      <c r="CE203" s="62">
        <f t="shared" si="207"/>
        <v>161.0819079811821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-3.1036506698001178E-14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240.19940780300527</v>
      </c>
      <c r="CZ203" s="62">
        <f t="shared" si="208"/>
        <v>355.71054384071715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9.3232249416289395E-2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9.3232249416289395E-2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-9.7543306765146564E-14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352.69020637266948</v>
      </c>
      <c r="DU203" s="62">
        <f t="shared" si="209"/>
        <v>186.48649111821521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1.2441746677543575</v>
      </c>
      <c r="BV205" s="88">
        <f>EXP(LN('Données projet'!B114)/'Données projet'!A114)</f>
        <v>1.1852335095914694</v>
      </c>
      <c r="CQ205" s="88">
        <f>EXP(LN('Données projet'!B140)/'Données projet'!A140)</f>
        <v>1.5556353708263266</v>
      </c>
      <c r="DL205" s="88">
        <f>EXP(LN('Données projet'!B166)/'Données projet'!A166)</f>
        <v>1.189207115002721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1.7050000000000001</v>
      </c>
      <c r="C6" s="156">
        <f ca="1">IF(OR('Données projet'!B9="",'Données projet'!C9="",'Données projet'!C9=0%),0,Calculateur!S3)</f>
        <v>156.11420010556668</v>
      </c>
      <c r="D6" s="156">
        <f>IF(OR('Données projet'!B9="",'Données projet'!C9="",'Données projet'!C9=0%),0,Calculateur!T3)</f>
        <v>318.01952986326501</v>
      </c>
      <c r="E6" s="156">
        <f ca="1">MIN(C6,D6)</f>
        <v>156.11420010556668</v>
      </c>
      <c r="F6" s="156">
        <f ca="1">E6*B6</f>
        <v>266.17471117999122</v>
      </c>
      <c r="G6" s="156">
        <f ca="1">F6*(100%-'Données projet'!$C$24)*(100%-'Données projet'!$C$25)*(100%-'Données projet'!$C$26)*(100%-'Données projet'!$C$27)</f>
        <v>203.6236540526933</v>
      </c>
      <c r="H6" s="157">
        <f>IF(OR('Données projet'!B9="",'Données projet'!C9="",'Données projet'!C9=0%),0,AVERAGE(Calculateur!$AC$3:$AC$33)*B6)</f>
        <v>16.511189284022695</v>
      </c>
      <c r="I6" s="158">
        <f>H6*(100%-'Données projet'!$C$24)*(100%-'Données projet'!$C$25)*(100%-'Données projet'!$C$26)*(100%-'Données projet'!$C$27)</f>
        <v>12.631059802277361</v>
      </c>
      <c r="J6" s="159">
        <f>IF(OR('Données projet'!B9="",'Données projet'!C9="",'Données projet'!C9=0%),0,SUM(Calculateur!$V$3:$V$33)*VLOOKUP('Données projet'!$B$9,Paramètres!$A$1:$I$89,9,0)*B6)</f>
        <v>120.714</v>
      </c>
      <c r="K6" s="160">
        <f>J6*(100%-'Données projet'!$C$24)*(100%-'Données projet'!$C$25)*(100%-'Données projet'!$C$26)*(100%-'Données projet'!$C$27)</f>
        <v>92.346209999999999</v>
      </c>
      <c r="L6" s="161">
        <f ca="1">G6+I6+K6</f>
        <v>308.60092385497063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1.7050000000000001</v>
      </c>
      <c r="C7" s="156">
        <f ca="1">IF(OR('Données projet'!B10="",'Données projet'!C10="",'Données projet'!C10=0%),0,Calculateur!AN3)</f>
        <v>310.95287409903602</v>
      </c>
      <c r="D7" s="156">
        <f>IF(OR('Données projet'!B10="",'Données projet'!C10="",'Données projet'!C10=0%),0,Calculateur!AO3)</f>
        <v>224.10083380795163</v>
      </c>
      <c r="E7" s="156">
        <f t="shared" ref="E7:E15" ca="1" si="0">MIN(C7,D7)</f>
        <v>224.10083380795163</v>
      </c>
      <c r="F7" s="156">
        <f t="shared" ref="F7:F15" ca="1" si="1">E7*B7</f>
        <v>382.09192164255757</v>
      </c>
      <c r="G7" s="156">
        <f ca="1">F7*(100%-'Données projet'!$C$24)*(100%-'Données projet'!$C$25)*(100%-'Données projet'!$C$26)*(100%-'Données projet'!$C$27)</f>
        <v>292.30032005655653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292.30032005655653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1.8599999999999999</v>
      </c>
      <c r="C8" s="156">
        <f ca="1">IF(OR('Données projet'!B11="",'Données projet'!C11="",'Données projet'!C11=0%),0,Calculateur!BI3)</f>
        <v>188.31046827337082</v>
      </c>
      <c r="D8" s="156">
        <f>IF(OR('Données projet'!B11="",'Données projet'!C11="",'Données projet'!C11=0%),0,Calculateur!BJ3)</f>
        <v>207.32535726327728</v>
      </c>
      <c r="E8" s="156">
        <f t="shared" ca="1" si="0"/>
        <v>188.31046827337082</v>
      </c>
      <c r="F8" s="156">
        <f t="shared" ca="1" si="1"/>
        <v>350.25747098846972</v>
      </c>
      <c r="G8" s="156">
        <f ca="1">F8*(100%-'Données projet'!$C$24)*(100%-'Données projet'!$C$25)*(100%-'Données projet'!$C$26)*(100%-'Données projet'!$C$27)</f>
        <v>267.94696530617932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32.085000000000001</v>
      </c>
      <c r="K8" s="160">
        <f>J8*(100%-'Données projet'!$C$24)*(100%-'Données projet'!$C$25)*(100%-'Données projet'!$C$26)*(100%-'Données projet'!$C$27)</f>
        <v>24.545024999999999</v>
      </c>
      <c r="L8" s="161">
        <f t="shared" ca="1" si="2"/>
        <v>292.49199030617933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sessile</v>
      </c>
      <c r="B9" s="163">
        <f>'Données projet'!D12</f>
        <v>1.395</v>
      </c>
      <c r="C9" s="156">
        <f ca="1">IF(OR('Données projet'!B12="",'Données projet'!C12="",'Données projet'!C12=0%),0,Calculateur!CD3)</f>
        <v>274.16122172185521</v>
      </c>
      <c r="D9" s="156">
        <f>IF(OR('Données projet'!B12="",'Données projet'!C12="",'Données projet'!C12=0%),0,Calculateur!CE3)</f>
        <v>161.0819079811821</v>
      </c>
      <c r="E9" s="156">
        <f t="shared" ca="1" si="0"/>
        <v>161.0819079811821</v>
      </c>
      <c r="F9" s="156">
        <f t="shared" ca="1" si="1"/>
        <v>224.70926163374904</v>
      </c>
      <c r="G9" s="156">
        <f ca="1">F9*(100%-'Données projet'!$C$24)*(100%-'Données projet'!$C$25)*(100%-'Données projet'!$C$26)*(100%-'Données projet'!$C$27)</f>
        <v>171.90258514981801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10.11375</v>
      </c>
      <c r="K9" s="160">
        <f>J9*(100%-'Données projet'!$C$24)*(100%-'Données projet'!$C$25)*(100%-'Données projet'!$C$26)*(100%-'Données projet'!$C$27)</f>
        <v>7.7370187499999998</v>
      </c>
      <c r="L9" s="161">
        <f t="shared" ca="1" si="2"/>
        <v>179.63960389981801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Mélèze du Japon</v>
      </c>
      <c r="B10" s="163">
        <f>'Données projet'!D13</f>
        <v>0.54250000000000009</v>
      </c>
      <c r="C10" s="156">
        <f ca="1">IF(OR('Données projet'!B13="",'Données projet'!C13="",'Données projet'!C13=0%),0,Calculateur!CY3)</f>
        <v>240.19940780300527</v>
      </c>
      <c r="D10" s="156">
        <f>IF(OR('Données projet'!B13="",'Données projet'!C13="",'Données projet'!C13=0%),0,Calculateur!CZ3)</f>
        <v>355.71054384071715</v>
      </c>
      <c r="E10" s="156">
        <f t="shared" ca="1" si="0"/>
        <v>240.19940780300527</v>
      </c>
      <c r="F10" s="156">
        <f t="shared" ca="1" si="1"/>
        <v>130.30817873313038</v>
      </c>
      <c r="G10" s="156">
        <f ca="1">F10*(100%-'Données projet'!$C$24)*(100%-'Données projet'!$C$25)*(100%-'Données projet'!$C$26)*(100%-'Données projet'!$C$27)</f>
        <v>99.68575673084473</v>
      </c>
      <c r="H10" s="164">
        <f>IF(OR('Données projet'!B13="",'Données projet'!C13="",'Données projet'!C13=0%),0,AVERAGE(Calculateur!$DI$3:$DI$33)*B10)</f>
        <v>0.18180598743264217</v>
      </c>
      <c r="I10" s="158">
        <f>H10*(100%-'Données projet'!$C$24)*(100%-'Données projet'!$C$25)*(100%-'Données projet'!$C$26)*(100%-'Données projet'!$C$27)</f>
        <v>0.13908158038597127</v>
      </c>
      <c r="J10" s="159">
        <f>IF(OR('Données projet'!B13="",'Données projet'!C13="",'Données projet'!C13=0%),0,SUM(Calculateur!$DB$3:$DB$33)*VLOOKUP('Données projet'!$B$13,Paramètres!$A$1:$I$89,9,0)*B10)</f>
        <v>57.385650000000012</v>
      </c>
      <c r="K10" s="160">
        <f>J10*(100%-'Données projet'!$C$24)*(100%-'Données projet'!$C$25)*(100%-'Données projet'!$C$26)*(100%-'Données projet'!$C$27)</f>
        <v>43.900022250000006</v>
      </c>
      <c r="L10" s="161">
        <f t="shared" ca="1" si="2"/>
        <v>143.72486056123071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Hêtre</v>
      </c>
      <c r="B11" s="163">
        <f>'Données projet'!D14</f>
        <v>0.54250000000000009</v>
      </c>
      <c r="C11" s="156">
        <f ca="1">IF(OR('Données projet'!B14="",'Données projet'!C14="",'Données projet'!C14=0%),0,Calculateur!DT3)</f>
        <v>352.69020637266948</v>
      </c>
      <c r="D11" s="156">
        <f>IF(OR('Données projet'!B14="",'Données projet'!C14="",'Données projet'!C14=0%),0,Calculateur!DU3)</f>
        <v>186.48649111821521</v>
      </c>
      <c r="E11" s="156">
        <f t="shared" ca="1" si="0"/>
        <v>186.48649111821521</v>
      </c>
      <c r="F11" s="156">
        <f t="shared" ca="1" si="1"/>
        <v>101.16892143163177</v>
      </c>
      <c r="G11" s="156">
        <f ca="1">F11*(100%-'Données projet'!$C$24)*(100%-'Données projet'!$C$25)*(100%-'Données projet'!$C$26)*(100%-'Données projet'!$C$27)</f>
        <v>77.394224895198306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4.7468750000000011</v>
      </c>
      <c r="K11" s="160">
        <f>J11*(100%-'Données projet'!$C$24)*(100%-'Données projet'!$C$25)*(100%-'Données projet'!$C$26)*(100%-'Données projet'!$C$27)</f>
        <v>3.6313593750000011</v>
      </c>
      <c r="L11" s="161">
        <f t="shared" ca="1" si="2"/>
        <v>81.025584270198308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1454.7104656095296</v>
      </c>
      <c r="G16" s="175">
        <f t="shared" ca="1" si="3"/>
        <v>1112.8535061912901</v>
      </c>
      <c r="H16" s="176">
        <f t="shared" si="3"/>
        <v>16.692995271455338</v>
      </c>
      <c r="I16" s="176">
        <f t="shared" si="3"/>
        <v>12.770141382663333</v>
      </c>
      <c r="J16" s="177">
        <f t="shared" si="3"/>
        <v>225.045275</v>
      </c>
      <c r="K16" s="177">
        <f t="shared" si="3"/>
        <v>172.15963537499999</v>
      </c>
      <c r="L16" s="178">
        <f t="shared" ca="1" si="3"/>
        <v>1297.7832829489537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Mélèze du Japon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Hêtre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="90" zoomScaleNormal="90" workbookViewId="0">
      <selection activeCell="F96" sqref="F9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4725.370797932399</v>
      </c>
      <c r="U10" s="190">
        <f>'Données projet'!D9</f>
        <v>1.7050000000000001</v>
      </c>
      <c r="V10" s="189">
        <f>U10*T10</f>
        <v>8056.7572104747405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1685.2755715400876</v>
      </c>
      <c r="U11" s="190">
        <f>'Données projet'!D10</f>
        <v>1.7050000000000001</v>
      </c>
      <c r="V11" s="189">
        <f t="shared" ref="V11" si="0">U11*T11</f>
        <v>2873.3948494758497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1112.1518208509519</v>
      </c>
      <c r="U12" s="190">
        <f>'Données projet'!D11</f>
        <v>1.8599999999999999</v>
      </c>
      <c r="V12" s="189">
        <f t="shared" ref="V12:V19" si="1">U12*T12</f>
        <v>2068.6023867827703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sessile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1083.5859255742014</v>
      </c>
      <c r="U13" s="190">
        <f>'Données projet'!D12</f>
        <v>1.395</v>
      </c>
      <c r="V13" s="189">
        <f t="shared" si="1"/>
        <v>1511.6023661760109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Mélèze du Japon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5526.0728054125493</v>
      </c>
      <c r="U14" s="190">
        <f>'Données projet'!D13</f>
        <v>0.54250000000000009</v>
      </c>
      <c r="V14" s="189">
        <f t="shared" si="1"/>
        <v>2997.8944969363083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Hêtre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895.28129916014268</v>
      </c>
      <c r="U15" s="190">
        <f>'Données projet'!D14</f>
        <v>0.54250000000000009</v>
      </c>
      <c r="V15" s="189">
        <f t="shared" si="1"/>
        <v>485.69010479437748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5355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1338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1338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1338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-60708.156310030216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4</v>
      </c>
      <c r="I24" s="204">
        <v>1338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996.13775908469279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-61704.294069114905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40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50</v>
      </c>
      <c r="D27" s="194">
        <f t="shared" si="2"/>
        <v>16250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6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6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6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6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6">
        <v>32</v>
      </c>
      <c r="D58" s="191">
        <f t="shared" si="4"/>
        <v>3264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6">
        <v>45</v>
      </c>
      <c r="D59" s="191">
        <f t="shared" si="4"/>
        <v>5085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6">
        <v>58</v>
      </c>
      <c r="D60" s="191">
        <f t="shared" si="4"/>
        <v>7192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6">
        <v>62</v>
      </c>
      <c r="D61" s="191">
        <f t="shared" si="4"/>
        <v>8370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6">
        <v>70</v>
      </c>
      <c r="D62" s="191">
        <f t="shared" si="4"/>
        <v>50610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17</v>
      </c>
      <c r="C85" s="206">
        <v>10</v>
      </c>
      <c r="D85" s="191">
        <f>B85*C85</f>
        <v>170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26</v>
      </c>
      <c r="C86" s="206">
        <v>10</v>
      </c>
      <c r="D86" s="191">
        <f t="shared" ref="D86:D104" si="6">B86*C86</f>
        <v>260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26</v>
      </c>
      <c r="C87" s="206">
        <v>10</v>
      </c>
      <c r="D87" s="191">
        <f t="shared" si="6"/>
        <v>260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25</v>
      </c>
      <c r="C88" s="206">
        <v>10</v>
      </c>
      <c r="D88" s="191">
        <f t="shared" si="6"/>
        <v>250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23</v>
      </c>
      <c r="C89" s="206">
        <v>20</v>
      </c>
      <c r="D89" s="191">
        <f t="shared" si="6"/>
        <v>460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21</v>
      </c>
      <c r="C90" s="206">
        <v>30</v>
      </c>
      <c r="D90" s="191">
        <f t="shared" si="6"/>
        <v>630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19</v>
      </c>
      <c r="C91" s="206">
        <v>30</v>
      </c>
      <c r="D91" s="191">
        <f t="shared" si="6"/>
        <v>570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18</v>
      </c>
      <c r="C92" s="206">
        <v>40</v>
      </c>
      <c r="D92" s="191">
        <f t="shared" si="6"/>
        <v>720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16</v>
      </c>
      <c r="C93" s="206">
        <v>50</v>
      </c>
      <c r="D93" s="191">
        <f t="shared" si="6"/>
        <v>800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14</v>
      </c>
      <c r="C94" s="206">
        <v>60</v>
      </c>
      <c r="D94" s="191">
        <f t="shared" si="6"/>
        <v>840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12</v>
      </c>
      <c r="C95" s="206">
        <v>70</v>
      </c>
      <c r="D95" s="191">
        <f t="shared" si="6"/>
        <v>840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11</v>
      </c>
      <c r="C96" s="206">
        <v>70</v>
      </c>
      <c r="D96" s="191">
        <f t="shared" si="6"/>
        <v>770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9</v>
      </c>
      <c r="C97" s="206">
        <v>80</v>
      </c>
      <c r="D97" s="191">
        <f t="shared" si="6"/>
        <v>720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8</v>
      </c>
      <c r="C98" s="206">
        <v>80</v>
      </c>
      <c r="D98" s="191">
        <f t="shared" si="6"/>
        <v>640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193</v>
      </c>
      <c r="C99" s="206">
        <v>90</v>
      </c>
      <c r="D99" s="191">
        <f t="shared" si="6"/>
        <v>17370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6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6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6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6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6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8</v>
      </c>
      <c r="C116" s="206">
        <v>10</v>
      </c>
      <c r="D116" s="191">
        <f>B116*C116</f>
        <v>80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21</v>
      </c>
      <c r="C117" s="206">
        <v>10</v>
      </c>
      <c r="D117" s="191">
        <f t="shared" ref="D117:D135" si="8">B117*C117</f>
        <v>210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21</v>
      </c>
      <c r="C118" s="206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21</v>
      </c>
      <c r="C119" s="206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21</v>
      </c>
      <c r="C120" s="206">
        <v>20</v>
      </c>
      <c r="D120" s="191">
        <f t="shared" si="8"/>
        <v>420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21</v>
      </c>
      <c r="C121" s="206">
        <v>30</v>
      </c>
      <c r="D121" s="191">
        <f t="shared" si="8"/>
        <v>630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21</v>
      </c>
      <c r="C122" s="206">
        <v>30</v>
      </c>
      <c r="D122" s="191">
        <f t="shared" si="8"/>
        <v>630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21</v>
      </c>
      <c r="C123" s="206">
        <v>40</v>
      </c>
      <c r="D123" s="191">
        <f t="shared" si="8"/>
        <v>840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21</v>
      </c>
      <c r="C124" s="206">
        <v>50</v>
      </c>
      <c r="D124" s="191">
        <f t="shared" si="8"/>
        <v>1050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21</v>
      </c>
      <c r="C125" s="206">
        <v>60</v>
      </c>
      <c r="D125" s="191">
        <f t="shared" si="8"/>
        <v>1260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21</v>
      </c>
      <c r="C126" s="206">
        <v>70</v>
      </c>
      <c r="D126" s="191">
        <f t="shared" si="8"/>
        <v>1470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21</v>
      </c>
      <c r="C127" s="206">
        <v>70</v>
      </c>
      <c r="D127" s="191">
        <f t="shared" si="8"/>
        <v>1470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21</v>
      </c>
      <c r="C128" s="206">
        <v>80</v>
      </c>
      <c r="D128" s="191">
        <f t="shared" si="8"/>
        <v>1680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21</v>
      </c>
      <c r="C129" s="206">
        <v>80</v>
      </c>
      <c r="D129" s="191">
        <f t="shared" si="8"/>
        <v>1680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21</v>
      </c>
      <c r="C130" s="206">
        <v>90</v>
      </c>
      <c r="D130" s="191">
        <f t="shared" si="8"/>
        <v>1890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21</v>
      </c>
      <c r="C131" s="206">
        <v>90</v>
      </c>
      <c r="D131" s="191">
        <f t="shared" si="8"/>
        <v>1890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20</v>
      </c>
      <c r="C132" s="206">
        <v>100</v>
      </c>
      <c r="D132" s="191">
        <f t="shared" si="8"/>
        <v>2000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19</v>
      </c>
      <c r="C133" s="206">
        <v>100</v>
      </c>
      <c r="D133" s="191">
        <f t="shared" si="8"/>
        <v>1900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18</v>
      </c>
      <c r="C134" s="206">
        <v>110</v>
      </c>
      <c r="D134" s="191">
        <f t="shared" si="8"/>
        <v>1980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285</v>
      </c>
      <c r="C135" s="206">
        <v>200</v>
      </c>
      <c r="D135" s="191">
        <f t="shared" si="8"/>
        <v>57000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Mélèze du Japon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26</v>
      </c>
      <c r="C147" s="204">
        <v>8</v>
      </c>
      <c r="D147" s="194">
        <f>B147*C147</f>
        <v>208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54</v>
      </c>
      <c r="C148" s="204">
        <v>15</v>
      </c>
      <c r="D148" s="194">
        <f t="shared" ref="D148:D166" si="10">B148*C148</f>
        <v>810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61</v>
      </c>
      <c r="C149" s="204">
        <v>23</v>
      </c>
      <c r="D149" s="194">
        <f t="shared" si="10"/>
        <v>1403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57</v>
      </c>
      <c r="C150" s="204">
        <v>29</v>
      </c>
      <c r="D150" s="194">
        <f t="shared" si="10"/>
        <v>1653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48</v>
      </c>
      <c r="C151" s="204">
        <v>35</v>
      </c>
      <c r="D151" s="194">
        <f t="shared" si="10"/>
        <v>1680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38</v>
      </c>
      <c r="C152" s="204">
        <v>45</v>
      </c>
      <c r="D152" s="194">
        <f t="shared" si="10"/>
        <v>1710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28</v>
      </c>
      <c r="C153" s="204">
        <v>52</v>
      </c>
      <c r="D153" s="194">
        <f t="shared" si="10"/>
        <v>1456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21</v>
      </c>
      <c r="C154" s="204">
        <v>58</v>
      </c>
      <c r="D154" s="194">
        <f t="shared" si="10"/>
        <v>1218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374</v>
      </c>
      <c r="C155" s="204">
        <v>63</v>
      </c>
      <c r="D155" s="194">
        <f t="shared" si="10"/>
        <v>23562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Hêtre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7</v>
      </c>
      <c r="C179" s="206">
        <v>0</v>
      </c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28</v>
      </c>
      <c r="C180" s="206">
        <v>10</v>
      </c>
      <c r="D180" s="191">
        <f t="shared" si="11"/>
        <v>280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28</v>
      </c>
      <c r="C181" s="206">
        <v>10</v>
      </c>
      <c r="D181" s="191">
        <f t="shared" si="11"/>
        <v>280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28</v>
      </c>
      <c r="C182" s="206">
        <v>10</v>
      </c>
      <c r="D182" s="191">
        <f t="shared" si="11"/>
        <v>280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28</v>
      </c>
      <c r="C183" s="206">
        <v>10</v>
      </c>
      <c r="D183" s="191">
        <f t="shared" si="11"/>
        <v>280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28</v>
      </c>
      <c r="C184" s="206">
        <v>20</v>
      </c>
      <c r="D184" s="191">
        <f t="shared" si="11"/>
        <v>560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28</v>
      </c>
      <c r="C185" s="206">
        <v>20</v>
      </c>
      <c r="D185" s="191">
        <f t="shared" si="11"/>
        <v>560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28</v>
      </c>
      <c r="C186" s="206">
        <v>30</v>
      </c>
      <c r="D186" s="191">
        <f t="shared" si="11"/>
        <v>840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28</v>
      </c>
      <c r="C187" s="206">
        <v>30</v>
      </c>
      <c r="D187" s="191">
        <f t="shared" si="11"/>
        <v>840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28</v>
      </c>
      <c r="C188" s="206">
        <v>30</v>
      </c>
      <c r="D188" s="191">
        <f t="shared" si="11"/>
        <v>840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28</v>
      </c>
      <c r="C189" s="206">
        <v>40</v>
      </c>
      <c r="D189" s="191">
        <f t="shared" si="11"/>
        <v>1120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28</v>
      </c>
      <c r="C190" s="206">
        <v>40</v>
      </c>
      <c r="D190" s="191">
        <f t="shared" si="11"/>
        <v>1120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85</v>
      </c>
      <c r="B191" s="193">
        <f>'Données projet'!D179</f>
        <v>27</v>
      </c>
      <c r="C191" s="206">
        <v>50</v>
      </c>
      <c r="D191" s="191">
        <f t="shared" si="11"/>
        <v>1350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90</v>
      </c>
      <c r="B192" s="193">
        <f>'Données projet'!D180</f>
        <v>26</v>
      </c>
      <c r="C192" s="206">
        <v>50</v>
      </c>
      <c r="D192" s="191">
        <f t="shared" si="11"/>
        <v>1300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95</v>
      </c>
      <c r="B193" s="193">
        <f>'Données projet'!D181</f>
        <v>25</v>
      </c>
      <c r="C193" s="206">
        <v>60</v>
      </c>
      <c r="D193" s="191">
        <f t="shared" si="11"/>
        <v>1500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100</v>
      </c>
      <c r="B194" s="193">
        <f>'Données projet'!D182</f>
        <v>24</v>
      </c>
      <c r="C194" s="206">
        <v>60</v>
      </c>
      <c r="D194" s="191">
        <f t="shared" si="11"/>
        <v>1440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105</v>
      </c>
      <c r="B195" s="193">
        <f>'Données projet'!D183</f>
        <v>23</v>
      </c>
      <c r="C195" s="206">
        <v>70</v>
      </c>
      <c r="D195" s="191">
        <f t="shared" si="11"/>
        <v>1610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22</v>
      </c>
      <c r="C196" s="206">
        <v>70</v>
      </c>
      <c r="D196" s="191">
        <f t="shared" si="11"/>
        <v>1540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115</v>
      </c>
      <c r="B197" s="193">
        <f>'Données projet'!D185</f>
        <v>426</v>
      </c>
      <c r="C197" s="206">
        <v>80</v>
      </c>
      <c r="D197" s="191">
        <f t="shared" si="11"/>
        <v>34080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2023-12-19T14:48:57Z</dcterms:modified>
</cp:coreProperties>
</file>