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Reboisement FC Faivre_Morbier 3\"/>
    </mc:Choice>
  </mc:AlternateContent>
  <xr:revisionPtr revIDLastSave="0" documentId="13_ncr:1_{D65C567B-0753-4AB3-9068-4EC634B4C701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FR164" i="2"/>
  <c r="ED163" i="2"/>
  <c r="EY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D189" i="2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D194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Y200" i="2"/>
  <c r="DI200" i="2"/>
  <c r="HG201" i="2"/>
  <c r="ED200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FS202" i="2"/>
  <c r="EW202" i="2"/>
  <c r="EY201" i="2"/>
  <c r="ED201" i="2"/>
  <c r="HG202" i="2"/>
  <c r="HJ202" i="2" s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GT11" i="2" a="1"/>
  <c r="GT11" i="2" s="1"/>
  <c r="DN155" i="2" a="1"/>
  <c r="DN155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EI38" i="2" a="1"/>
  <c r="EI38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AX200" i="2"/>
  <c r="EI150" i="2" l="1" a="1"/>
  <c r="EI150" i="2" s="1"/>
  <c r="GT51" i="2" a="1"/>
  <c r="GT51" i="2" s="1"/>
  <c r="GT198" i="2" a="1"/>
  <c r="GT198" i="2" s="1"/>
  <c r="GT174" i="2" a="1"/>
  <c r="GT174" i="2" s="1"/>
  <c r="GT21" i="2" a="1"/>
  <c r="GT21" i="2" s="1"/>
  <c r="GT102" i="2" a="1"/>
  <c r="GT102" i="2" s="1"/>
  <c r="GT68" i="2" a="1"/>
  <c r="GT68" i="2" s="1"/>
  <c r="GT12" i="2" a="1"/>
  <c r="GT12" i="2" s="1"/>
  <c r="GT147" i="2" a="1"/>
  <c r="GT147" i="2" s="1"/>
  <c r="GT181" i="2" a="1"/>
  <c r="GT181" i="2" s="1"/>
  <c r="GT190" i="2" a="1"/>
  <c r="GT190" i="2" s="1"/>
  <c r="GT38" i="2" a="1"/>
  <c r="GT38" i="2" s="1"/>
  <c r="GT152" i="2" a="1"/>
  <c r="GT152" i="2" s="1"/>
  <c r="GT115" i="2" a="1"/>
  <c r="GT115" i="2" s="1"/>
  <c r="GT191" i="2" a="1"/>
  <c r="GT191" i="2" s="1"/>
  <c r="GT126" i="2" a="1"/>
  <c r="GT126" i="2" s="1"/>
  <c r="GT33" i="2" a="1"/>
  <c r="GT33" i="2" s="1"/>
  <c r="GT15" i="2" a="1"/>
  <c r="GT15" i="2" s="1"/>
  <c r="GT74" i="2" a="1"/>
  <c r="GT74" i="2" s="1"/>
  <c r="GT133" i="2" a="1"/>
  <c r="GT133" i="2" s="1"/>
  <c r="GT138" i="2" a="1"/>
  <c r="GT138" i="2" s="1"/>
  <c r="GT178" i="2" a="1"/>
  <c r="GT178" i="2" s="1"/>
  <c r="GT121" i="2" a="1"/>
  <c r="GT121" i="2" s="1"/>
  <c r="GT107" i="2" a="1"/>
  <c r="GT107" i="2" s="1"/>
  <c r="GT189" i="2" a="1"/>
  <c r="GT189" i="2" s="1"/>
  <c r="GT122" i="2" a="1"/>
  <c r="GT122" i="2" s="1"/>
  <c r="FY167" i="2" a="1"/>
  <c r="FY167" i="2" s="1"/>
  <c r="FY80" i="2" a="1"/>
  <c r="FY80" i="2" s="1"/>
  <c r="FY30" i="2" a="1"/>
  <c r="FY30" i="2" s="1"/>
  <c r="FY58" i="2" a="1"/>
  <c r="FY58" i="2" s="1"/>
  <c r="FY121" i="2" a="1"/>
  <c r="FY121" i="2" s="1"/>
  <c r="FY82" i="2" a="1"/>
  <c r="FY82" i="2" s="1"/>
  <c r="FY115" i="2" a="1"/>
  <c r="FY115" i="2" s="1"/>
  <c r="FY86" i="2" a="1"/>
  <c r="FY86" i="2" s="1"/>
  <c r="FY142" i="2" a="1"/>
  <c r="FY142" i="2" s="1"/>
  <c r="FY104" i="2" a="1"/>
  <c r="FY104" i="2" s="1"/>
  <c r="FY34" i="2" a="1"/>
  <c r="FY34" i="2" s="1"/>
  <c r="FY24" i="2" a="1"/>
  <c r="FY24" i="2" s="1"/>
  <c r="FY42" i="2" a="1"/>
  <c r="FY42" i="2" s="1"/>
  <c r="FY196" i="2" a="1"/>
  <c r="FY196" i="2" s="1"/>
  <c r="FY182" i="2" a="1"/>
  <c r="FY182" i="2" s="1"/>
  <c r="FY169" i="2" a="1"/>
  <c r="FY169" i="2" s="1"/>
  <c r="FY62" i="2" a="1"/>
  <c r="FY62" i="2" s="1"/>
  <c r="FY99" i="2" a="1"/>
  <c r="FY99" i="2" s="1"/>
  <c r="FY72" i="2" a="1"/>
  <c r="FY72" i="2" s="1"/>
  <c r="FY172" i="2" a="1"/>
  <c r="FY172" i="2" s="1"/>
  <c r="FY149" i="2" a="1"/>
  <c r="FY149" i="2" s="1"/>
  <c r="FY124" i="2" a="1"/>
  <c r="FY124" i="2" s="1"/>
  <c r="FY164" i="2" a="1"/>
  <c r="FY164" i="2" s="1"/>
  <c r="FY28" i="2" a="1"/>
  <c r="FY28" i="2" s="1"/>
  <c r="FY78" i="2" a="1"/>
  <c r="FY78" i="2" s="1"/>
  <c r="FY111" i="2" a="1"/>
  <c r="FY111" i="2" s="1"/>
  <c r="FY73" i="2" a="1"/>
  <c r="FY73" i="2" s="1"/>
  <c r="FY22" i="2" a="1"/>
  <c r="FY22" i="2" s="1"/>
  <c r="FY190" i="2" a="1"/>
  <c r="FY190" i="2" s="1"/>
  <c r="FY178" i="2" a="1"/>
  <c r="FY178" i="2" s="1"/>
  <c r="FY69" i="2" a="1"/>
  <c r="FY69" i="2" s="1"/>
  <c r="FY55" i="2" a="1"/>
  <c r="FY55" i="2" s="1"/>
  <c r="FY126" i="2" a="1"/>
  <c r="FY126" i="2" s="1"/>
  <c r="FY188" i="2" a="1"/>
  <c r="FY188" i="2" s="1"/>
  <c r="FY116" i="2" a="1"/>
  <c r="FY116" i="2" s="1"/>
  <c r="FY159" i="2" a="1"/>
  <c r="FY159" i="2" s="1"/>
  <c r="FY174" i="2" a="1"/>
  <c r="FY174" i="2" s="1"/>
  <c r="FY152" i="2" a="1"/>
  <c r="FY152" i="2" s="1"/>
  <c r="FY18" i="2" a="1"/>
  <c r="FY18" i="2" s="1"/>
  <c r="FY92" i="2" a="1"/>
  <c r="FY92" i="2" s="1"/>
  <c r="FY186" i="2" a="1"/>
  <c r="FY186" i="2" s="1"/>
  <c r="FY173" i="2" a="1"/>
  <c r="FY173" i="2" s="1"/>
  <c r="FY66" i="2" a="1"/>
  <c r="FY66" i="2" s="1"/>
  <c r="FY71" i="2" a="1"/>
  <c r="FY71" i="2" s="1"/>
  <c r="FY140" i="2" a="1"/>
  <c r="FY140" i="2" s="1"/>
  <c r="FY35" i="2" a="1"/>
  <c r="FY35" i="2" s="1"/>
  <c r="FY143" i="2" a="1"/>
  <c r="FY143" i="2" s="1"/>
  <c r="FY191" i="2" a="1"/>
  <c r="FY191" i="2" s="1"/>
  <c r="FY110" i="2" a="1"/>
  <c r="FY110" i="2" s="1"/>
  <c r="FY153" i="2" a="1"/>
  <c r="FY153" i="2" s="1"/>
  <c r="FY102" i="2" a="1"/>
  <c r="FY102" i="2" s="1"/>
  <c r="FY133" i="2" a="1"/>
  <c r="FY133" i="2" s="1"/>
  <c r="FY32" i="2" a="1"/>
  <c r="FY32" i="2" s="1"/>
  <c r="FY120" i="2" a="1"/>
  <c r="FY120" i="2" s="1"/>
  <c r="FY165" i="2" a="1"/>
  <c r="FY165" i="2" s="1"/>
  <c r="FY146" i="2" a="1"/>
  <c r="FY146" i="2" s="1"/>
  <c r="FY57" i="2" a="1"/>
  <c r="FY57" i="2" s="1"/>
  <c r="FY47" i="2" a="1"/>
  <c r="FY47" i="2" s="1"/>
  <c r="FY29" i="2" a="1"/>
  <c r="FY29" i="2" s="1"/>
  <c r="FY90" i="2" a="1"/>
  <c r="FY90" i="2" s="1"/>
  <c r="FY54" i="2" a="1"/>
  <c r="FY54" i="2" s="1"/>
  <c r="FY50" i="2" a="1"/>
  <c r="FY50" i="2" s="1"/>
  <c r="FY109" i="2" a="1"/>
  <c r="FY109" i="2" s="1"/>
  <c r="FY79" i="2" a="1"/>
  <c r="FY79" i="2" s="1"/>
  <c r="AH163" i="2" a="1"/>
  <c r="AH163" i="2" s="1"/>
  <c r="AH62" i="2" a="1"/>
  <c r="AH62" i="2" s="1"/>
  <c r="CS72" i="2" a="1"/>
  <c r="CS72" i="2" s="1"/>
  <c r="AH19" i="2" a="1"/>
  <c r="AH19" i="2" s="1"/>
  <c r="CS129" i="2" a="1"/>
  <c r="CS129" i="2" s="1"/>
  <c r="HH203" i="2"/>
  <c r="GT184" i="2" a="1"/>
  <c r="GT184" i="2" s="1"/>
  <c r="EI170" i="2" a="1"/>
  <c r="EI170" i="2" s="1"/>
  <c r="EI166" i="2" a="1"/>
  <c r="EI166" i="2" s="1"/>
  <c r="EI20" i="2" a="1"/>
  <c r="EI20" i="2" s="1"/>
  <c r="EI57" i="2" a="1"/>
  <c r="EI57" i="2" s="1"/>
  <c r="EI142" i="2" a="1"/>
  <c r="EI142" i="2" s="1"/>
  <c r="EI36" i="2" a="1"/>
  <c r="EI36" i="2" s="1"/>
  <c r="EI195" i="2" a="1"/>
  <c r="EI195" i="2" s="1"/>
  <c r="EI178" i="2" a="1"/>
  <c r="EI178" i="2" s="1"/>
  <c r="EI29" i="2" a="1"/>
  <c r="EI29" i="2" s="1"/>
  <c r="EI198" i="2" a="1"/>
  <c r="EI198" i="2" s="1"/>
  <c r="EI16" i="2" a="1"/>
  <c r="EI16" i="2" s="1"/>
  <c r="EI139" i="2" a="1"/>
  <c r="EI139" i="2" s="1"/>
  <c r="EI113" i="2" a="1"/>
  <c r="EI113" i="2" s="1"/>
  <c r="EI165" i="2" a="1"/>
  <c r="EI165" i="2" s="1"/>
  <c r="EI87" i="2" a="1"/>
  <c r="EI87" i="2" s="1"/>
  <c r="EI145" i="2" a="1"/>
  <c r="EI145" i="2" s="1"/>
  <c r="EI106" i="2" a="1"/>
  <c r="EI106" i="2" s="1"/>
  <c r="EY202" i="2"/>
  <c r="EI35" i="2" a="1"/>
  <c r="EI35" i="2" s="1"/>
  <c r="EI34" i="2" a="1"/>
  <c r="EI34" i="2" s="1"/>
  <c r="EI67" i="2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CS137" i="2" a="1"/>
  <c r="CS137" i="2" s="1"/>
  <c r="CS105" i="2" a="1"/>
  <c r="CS105" i="2" s="1"/>
  <c r="DN124" i="2" a="1"/>
  <c r="DN124" i="2" s="1"/>
  <c r="DN56" i="2" a="1"/>
  <c r="DN56" i="2" s="1"/>
  <c r="CS185" i="2" a="1"/>
  <c r="CS185" i="2" s="1"/>
  <c r="CS161" i="2" a="1"/>
  <c r="CS161" i="2" s="1"/>
  <c r="CS77" i="2" a="1"/>
  <c r="CS77" i="2" s="1"/>
  <c r="CS52" i="2" a="1"/>
  <c r="CS52" i="2" s="1"/>
  <c r="CS134" i="2" a="1"/>
  <c r="CS134" i="2" s="1"/>
  <c r="CS24" i="2" a="1"/>
  <c r="CS24" i="2" s="1"/>
  <c r="CS114" i="2" a="1"/>
  <c r="CS114" i="2" s="1"/>
  <c r="CS120" i="2" a="1"/>
  <c r="CS120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ED203" i="2"/>
  <c r="DI203" i="2"/>
  <c r="EY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Z182" i="2" l="1"/>
  <c r="GZ28" i="2"/>
  <c r="GZ130" i="2"/>
  <c r="GZ113" i="2"/>
  <c r="GZ26" i="2"/>
  <c r="GZ43" i="2"/>
  <c r="GZ12" i="2"/>
  <c r="GZ151" i="2"/>
  <c r="GZ77" i="2"/>
  <c r="GZ169" i="2"/>
  <c r="GZ52" i="2"/>
  <c r="GZ53" i="2"/>
  <c r="GZ123" i="2"/>
  <c r="GZ50" i="2"/>
  <c r="GZ164" i="2"/>
  <c r="GZ92" i="2"/>
  <c r="GZ69" i="2"/>
  <c r="GZ198" i="2"/>
  <c r="GZ85" i="2"/>
  <c r="GZ190" i="2"/>
  <c r="GZ10" i="2"/>
  <c r="GZ160" i="2"/>
  <c r="GZ185" i="2"/>
  <c r="GZ63" i="2"/>
  <c r="GZ175" i="2"/>
  <c r="GZ170" i="2"/>
  <c r="GZ31" i="2"/>
  <c r="GZ7" i="2"/>
  <c r="GZ36" i="2"/>
  <c r="GZ87" i="2"/>
  <c r="GZ100" i="2"/>
  <c r="GZ66" i="2"/>
  <c r="GZ163" i="2"/>
  <c r="GZ99" i="2"/>
  <c r="GZ137" i="2"/>
  <c r="GZ174" i="2"/>
  <c r="GZ48" i="2"/>
  <c r="GZ179" i="2"/>
  <c r="GZ5" i="2"/>
  <c r="GZ192" i="2"/>
  <c r="GZ54" i="2"/>
  <c r="GZ124" i="2"/>
  <c r="GZ156" i="2"/>
  <c r="GZ23" i="2"/>
  <c r="GZ97" i="2"/>
  <c r="GZ178" i="2"/>
  <c r="GZ177" i="2"/>
  <c r="GZ45" i="2"/>
  <c r="GZ171" i="2"/>
  <c r="GZ67" i="2"/>
  <c r="GZ162" i="2"/>
  <c r="GZ80" i="2"/>
  <c r="GZ70" i="2"/>
  <c r="GZ193" i="2"/>
  <c r="GZ134" i="2"/>
  <c r="GZ138" i="2"/>
  <c r="GZ98" i="2"/>
  <c r="GZ126" i="2"/>
  <c r="GZ57" i="2"/>
  <c r="GZ81" i="2"/>
  <c r="GZ158" i="2"/>
  <c r="GZ154" i="2"/>
  <c r="GZ189" i="2"/>
  <c r="GZ91" i="2"/>
  <c r="GZ144" i="2"/>
  <c r="GZ73" i="2"/>
  <c r="GZ11" i="2"/>
  <c r="GZ117" i="2"/>
  <c r="GZ84" i="2"/>
  <c r="GZ9" i="2"/>
  <c r="GZ30" i="2"/>
  <c r="GZ168" i="2"/>
  <c r="GZ167" i="2"/>
  <c r="GZ122" i="2"/>
  <c r="GZ82" i="2"/>
  <c r="GZ56" i="2"/>
  <c r="GZ19" i="2"/>
  <c r="GZ159" i="2"/>
  <c r="GZ150" i="2"/>
  <c r="GZ116" i="2"/>
  <c r="GZ71" i="2"/>
  <c r="GZ47" i="2"/>
  <c r="GZ191" i="2"/>
  <c r="GZ129" i="2"/>
  <c r="GZ101" i="2"/>
  <c r="GZ132" i="2"/>
  <c r="GZ105" i="2"/>
  <c r="GZ121" i="2"/>
  <c r="GZ161" i="2"/>
  <c r="GZ200" i="2"/>
  <c r="GZ165" i="2"/>
  <c r="GZ128" i="2"/>
  <c r="GZ131" i="2"/>
  <c r="GZ119" i="2"/>
  <c r="GZ96" i="2"/>
  <c r="GZ27" i="2"/>
  <c r="GZ110" i="2"/>
  <c r="GZ14" i="2"/>
  <c r="GZ18" i="2"/>
  <c r="GZ89" i="2"/>
  <c r="GZ13" i="2"/>
  <c r="GZ8" i="2"/>
  <c r="GZ35" i="2"/>
  <c r="GZ44" i="2"/>
  <c r="GZ86" i="2"/>
  <c r="GZ188" i="2"/>
  <c r="GZ127" i="2"/>
  <c r="GZ152" i="2"/>
  <c r="GZ95" i="2"/>
  <c r="GZ17" i="2"/>
  <c r="GZ203" i="2"/>
  <c r="GZ40" i="2"/>
  <c r="GZ83" i="2"/>
  <c r="GZ147" i="2"/>
  <c r="GZ114" i="2"/>
  <c r="GZ108" i="2"/>
  <c r="GZ146" i="2"/>
  <c r="GZ125" i="2"/>
  <c r="GZ6" i="2"/>
  <c r="GZ24" i="2"/>
  <c r="GZ61" i="2"/>
  <c r="GZ139" i="2"/>
  <c r="GZ102" i="2"/>
  <c r="GZ75" i="2"/>
  <c r="GZ20" i="2"/>
  <c r="GZ59" i="2"/>
  <c r="GZ58" i="2"/>
  <c r="GZ118" i="2"/>
  <c r="GZ184" i="2"/>
  <c r="GZ90" i="2"/>
  <c r="GZ72" i="2"/>
  <c r="GZ103" i="2"/>
  <c r="GZ133" i="2"/>
  <c r="GZ64" i="2"/>
  <c r="GZ199" i="2"/>
  <c r="GZ4" i="2"/>
  <c r="GZ186" i="2"/>
  <c r="GZ143" i="2"/>
  <c r="GZ157" i="2"/>
  <c r="GZ34" i="2"/>
  <c r="GZ183" i="2"/>
  <c r="GZ202" i="2"/>
  <c r="GZ38" i="2"/>
  <c r="GZ140" i="2"/>
  <c r="GZ42" i="2"/>
  <c r="GZ195" i="2"/>
  <c r="GZ68" i="2"/>
  <c r="GZ74" i="2"/>
  <c r="GZ106" i="2"/>
  <c r="GZ107" i="2"/>
  <c r="GZ155" i="2"/>
  <c r="GZ22" i="2"/>
  <c r="GZ46" i="2"/>
  <c r="GZ16" i="2"/>
  <c r="GZ88" i="2"/>
  <c r="GZ149" i="2"/>
  <c r="GZ136" i="2"/>
  <c r="GZ142" i="2"/>
  <c r="GZ135" i="2"/>
  <c r="GZ78" i="2"/>
  <c r="GZ37" i="2"/>
  <c r="GZ25" i="2"/>
  <c r="GZ196" i="2"/>
  <c r="GZ120" i="2"/>
  <c r="GZ176" i="2"/>
  <c r="GZ32" i="2"/>
  <c r="GZ201" i="2"/>
  <c r="GZ76" i="2"/>
  <c r="GZ172" i="2"/>
  <c r="GZ148" i="2"/>
  <c r="GZ15" i="2"/>
  <c r="GZ65" i="2"/>
  <c r="GZ41" i="2"/>
  <c r="GZ112" i="2"/>
  <c r="GZ181" i="2"/>
  <c r="GZ33" i="2"/>
  <c r="GZ145" i="2"/>
  <c r="GZ39" i="2"/>
  <c r="GZ104" i="2"/>
  <c r="GZ62" i="2"/>
  <c r="GZ197" i="2"/>
  <c r="GZ166" i="2"/>
  <c r="GZ29" i="2"/>
  <c r="GZ21" i="2"/>
  <c r="GZ111" i="2"/>
  <c r="GZ173" i="2"/>
  <c r="GZ141" i="2"/>
  <c r="GZ153" i="2"/>
  <c r="GZ94" i="2"/>
  <c r="GZ79" i="2"/>
  <c r="GZ109" i="2"/>
  <c r="GZ49" i="2"/>
  <c r="GZ93" i="2"/>
  <c r="GZ60" i="2"/>
  <c r="GZ55" i="2"/>
  <c r="GZ180" i="2"/>
  <c r="GZ187" i="2"/>
  <c r="GZ51" i="2"/>
  <c r="GZ194" i="2"/>
  <c r="GZ115" i="2"/>
  <c r="GZ3" i="2"/>
  <c r="C15" i="4" s="1"/>
  <c r="E15" i="4" s="1"/>
  <c r="F15" i="4" s="1"/>
  <c r="G15" i="4" s="1"/>
  <c r="L15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E114" i="2" l="1"/>
  <c r="GE119" i="2"/>
  <c r="GE91" i="2"/>
  <c r="GE74" i="2"/>
  <c r="GE61" i="2"/>
  <c r="GE199" i="2"/>
  <c r="GE30" i="2"/>
  <c r="GE44" i="2"/>
  <c r="GE116" i="2"/>
  <c r="GE67" i="2"/>
  <c r="GE48" i="2"/>
  <c r="GE134" i="2"/>
  <c r="GE181" i="2"/>
  <c r="GE202" i="2"/>
  <c r="GE108" i="2"/>
  <c r="GE15" i="2"/>
  <c r="GE68" i="2"/>
  <c r="GE177" i="2"/>
  <c r="GE203" i="2"/>
  <c r="GE19" i="2"/>
  <c r="GE113" i="2"/>
  <c r="GE192" i="2"/>
  <c r="GE151" i="2"/>
  <c r="GE10" i="2"/>
  <c r="GE125" i="2"/>
  <c r="GE39" i="2"/>
  <c r="GE97" i="2"/>
  <c r="GE54" i="2"/>
  <c r="GE35" i="2"/>
  <c r="GE196" i="2"/>
  <c r="GE172" i="2"/>
  <c r="GE112" i="2"/>
  <c r="GE72" i="2"/>
  <c r="GE81" i="2"/>
  <c r="GE139" i="2"/>
  <c r="GE140" i="2"/>
  <c r="GE90" i="2"/>
  <c r="GE59" i="2"/>
  <c r="GE41" i="2"/>
  <c r="GE145" i="2"/>
  <c r="GE173" i="2"/>
  <c r="GE193" i="2"/>
  <c r="GE53" i="2"/>
  <c r="GE4" i="2"/>
  <c r="GE197" i="2"/>
  <c r="GE96" i="2"/>
  <c r="GE64" i="2"/>
  <c r="GE169" i="2"/>
  <c r="GE26" i="2"/>
  <c r="GE126" i="2"/>
  <c r="GE36" i="2"/>
  <c r="GE180" i="2"/>
  <c r="GE147" i="2"/>
  <c r="GE56" i="2"/>
  <c r="GE27" i="2"/>
  <c r="GE95" i="2"/>
  <c r="GE63" i="2"/>
  <c r="GE73" i="2"/>
  <c r="GE31" i="2"/>
  <c r="GE161" i="2"/>
  <c r="GE83" i="2"/>
  <c r="GE11" i="2"/>
  <c r="GE106" i="2"/>
  <c r="GE122" i="2"/>
  <c r="GE144" i="2"/>
  <c r="GE162" i="2"/>
  <c r="GE168" i="2"/>
  <c r="GE131" i="2"/>
  <c r="GE155" i="2"/>
  <c r="GE32" i="2"/>
  <c r="GE7" i="2"/>
  <c r="GE104" i="2"/>
  <c r="GE98" i="2"/>
  <c r="GE109" i="2"/>
  <c r="GE191" i="2"/>
  <c r="GE152" i="2"/>
  <c r="GE85" i="2"/>
  <c r="GE79" i="2"/>
  <c r="GE118" i="2"/>
  <c r="GE117" i="2"/>
  <c r="GE128" i="2"/>
  <c r="GE158" i="2"/>
  <c r="GE50" i="2"/>
  <c r="GE133" i="2"/>
  <c r="GE198" i="2"/>
  <c r="GE182" i="2"/>
  <c r="GE159" i="2"/>
  <c r="GE156" i="2"/>
  <c r="GE174" i="2"/>
  <c r="GE8" i="2"/>
  <c r="GE75" i="2"/>
  <c r="GE115" i="2"/>
  <c r="GE13" i="2"/>
  <c r="GE132" i="2"/>
  <c r="GE93" i="2"/>
  <c r="GE164" i="2"/>
  <c r="GE138" i="2"/>
  <c r="GE66" i="2"/>
  <c r="GE149" i="2"/>
  <c r="GE5" i="2"/>
  <c r="GE55" i="2"/>
  <c r="GE24" i="2"/>
  <c r="GE121" i="2"/>
  <c r="GE178" i="2"/>
  <c r="GE40" i="2"/>
  <c r="GE137" i="2"/>
  <c r="GE160" i="2"/>
  <c r="GE9" i="2"/>
  <c r="GE43" i="2"/>
  <c r="GE22" i="2"/>
  <c r="GE62" i="2"/>
  <c r="GE52" i="2"/>
  <c r="GE57" i="2"/>
  <c r="GE187" i="2"/>
  <c r="GE47" i="2"/>
  <c r="GE77" i="2"/>
  <c r="GE6" i="2"/>
  <c r="GE12" i="2"/>
  <c r="GE127" i="2"/>
  <c r="GE146" i="2"/>
  <c r="GE166" i="2"/>
  <c r="GE120" i="2"/>
  <c r="GE185" i="2"/>
  <c r="GE105" i="2"/>
  <c r="GE33" i="2"/>
  <c r="GE135" i="2"/>
  <c r="GE186" i="2"/>
  <c r="GE100" i="2"/>
  <c r="GE87" i="2"/>
  <c r="GE200" i="2"/>
  <c r="GE107" i="2"/>
  <c r="GE14" i="2"/>
  <c r="GE176" i="2"/>
  <c r="GE70" i="2"/>
  <c r="GE92" i="2"/>
  <c r="GE148" i="2"/>
  <c r="GE189" i="2"/>
  <c r="GE17" i="2"/>
  <c r="GE195" i="2"/>
  <c r="GE175" i="2"/>
  <c r="GE103" i="2"/>
  <c r="GE29" i="2"/>
  <c r="GE21" i="2"/>
  <c r="GE142" i="2"/>
  <c r="GE167" i="2"/>
  <c r="GE123" i="2"/>
  <c r="GE141" i="2"/>
  <c r="GE111" i="2"/>
  <c r="GE101" i="2"/>
  <c r="GE170" i="2"/>
  <c r="GE46" i="2"/>
  <c r="GE124" i="2"/>
  <c r="GE86" i="2"/>
  <c r="GE78" i="2"/>
  <c r="GE143" i="2"/>
  <c r="GE110" i="2"/>
  <c r="GE194" i="2"/>
  <c r="GE171" i="2"/>
  <c r="GE42" i="2"/>
  <c r="GE154" i="2"/>
  <c r="GE179" i="2"/>
  <c r="GE163" i="2"/>
  <c r="GE82" i="2"/>
  <c r="GE37" i="2"/>
  <c r="GE102" i="2"/>
  <c r="GE16" i="2"/>
  <c r="GE80" i="2"/>
  <c r="GE89" i="2"/>
  <c r="GE18" i="2"/>
  <c r="GE201" i="2"/>
  <c r="GE25" i="2"/>
  <c r="GE165" i="2"/>
  <c r="GE129" i="2"/>
  <c r="GE38" i="2"/>
  <c r="GE188" i="2"/>
  <c r="GE58" i="2"/>
  <c r="GE184" i="2"/>
  <c r="GE94" i="2"/>
  <c r="GE60" i="2"/>
  <c r="GE51" i="2"/>
  <c r="GE69" i="2"/>
  <c r="GE84" i="2"/>
  <c r="GE157" i="2"/>
  <c r="GE183" i="2"/>
  <c r="GE76" i="2"/>
  <c r="GE190" i="2"/>
  <c r="GE3" i="2"/>
  <c r="C14" i="4" s="1"/>
  <c r="E14" i="4" s="1"/>
  <c r="F14" i="4" s="1"/>
  <c r="G14" i="4" s="1"/>
  <c r="L14" i="4" s="1"/>
  <c r="GE71" i="2"/>
  <c r="GE49" i="2"/>
  <c r="GE20" i="2"/>
  <c r="GE130" i="2"/>
  <c r="GE45" i="2"/>
  <c r="GE136" i="2"/>
  <c r="GE28" i="2"/>
  <c r="GE99" i="2"/>
  <c r="GE153" i="2"/>
  <c r="GE34" i="2"/>
  <c r="GE65" i="2"/>
  <c r="GE88" i="2"/>
  <c r="GE23" i="2"/>
  <c r="GE150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<sst xmlns="http://schemas.openxmlformats.org/spreadsheetml/2006/main" count="1187" uniqueCount="325">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</sst>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2.9664141648681945</c:v>
                </c:pt>
                <c:pt idx="2">
                  <c:v>3.9402650652325808</c:v>
                </c:pt>
                <c:pt idx="3">
                  <c:v>5.2351250532080238</c:v>
                </c:pt>
                <c:pt idx="4">
                  <c:v>6.9572111879629555</c:v>
                </c:pt>
                <c:pt idx="5">
                  <c:v>9.2480106233616972</c:v>
                </c:pt>
                <c:pt idx="6">
                  <c:v>12.296030554583124</c:v>
                </c:pt>
                <c:pt idx="7">
                  <c:v>16.352474290653873</c:v>
                </c:pt>
                <c:pt idx="8">
                  <c:v>21.75215890929638</c:v>
                </c:pt>
                <c:pt idx="9">
                  <c:v>28.941431787180985</c:v>
                </c:pt>
                <c:pt idx="10">
                  <c:v>38.515433870960372</c:v>
                </c:pt>
                <c:pt idx="11">
                  <c:v>53.405047175008242</c:v>
                </c:pt>
                <c:pt idx="12">
                  <c:v>81.722993273441332</c:v>
                </c:pt>
                <c:pt idx="13">
                  <c:v>109.78863954070187</c:v>
                </c:pt>
                <c:pt idx="14">
                  <c:v>137.67661187603181</c:v>
                </c:pt>
                <c:pt idx="15">
                  <c:v>165.4282275996666</c:v>
                </c:pt>
                <c:pt idx="16">
                  <c:v>115.91450734523562</c:v>
                </c:pt>
                <c:pt idx="17">
                  <c:v>146.43353271796315</c:v>
                </c:pt>
                <c:pt idx="18">
                  <c:v>176.79989200231068</c:v>
                </c:pt>
                <c:pt idx="19">
                  <c:v>207.04359025710687</c:v>
                </c:pt>
                <c:pt idx="20">
                  <c:v>237.18509300501162</c:v>
                </c:pt>
                <c:pt idx="21">
                  <c:v>189.66710135325772</c:v>
                </c:pt>
                <c:pt idx="22">
                  <c:v>221.37253538805251</c:v>
                </c:pt>
                <c:pt idx="23">
                  <c:v>252.97362594481328</c:v>
                </c:pt>
                <c:pt idx="24">
                  <c:v>284.48524314677451</c:v>
                </c:pt>
                <c:pt idx="25">
                  <c:v>315.9186873454837</c:v>
                </c:pt>
                <c:pt idx="26">
                  <c:v>267.98955571724866</c:v>
                </c:pt>
                <c:pt idx="27">
                  <c:v>298.71423892515429</c:v>
                </c:pt>
                <c:pt idx="28">
                  <c:v>329.36849727470809</c:v>
                </c:pt>
                <c:pt idx="29">
                  <c:v>359.95980096859574</c:v>
                </c:pt>
                <c:pt idx="30">
                  <c:v>390.49424676672498</c:v>
                </c:pt>
                <c:pt idx="31">
                  <c:v>340.56739298972946</c:v>
                </c:pt>
                <c:pt idx="32">
                  <c:v>368.90235411823824</c:v>
                </c:pt>
                <c:pt idx="33">
                  <c:v>397.1898379400381</c:v>
                </c:pt>
                <c:pt idx="34">
                  <c:v>425.43369739515919</c:v>
                </c:pt>
                <c:pt idx="35">
                  <c:v>453.63723243721915</c:v>
                </c:pt>
                <c:pt idx="36">
                  <c:v>400.16486874659671</c:v>
                </c:pt>
                <c:pt idx="37">
                  <c:v>424.69096797933253</c:v>
                </c:pt>
                <c:pt idx="38">
                  <c:v>449.18660230031566</c:v>
                </c:pt>
                <c:pt idx="39">
                  <c:v>473.65366506708943</c:v>
                </c:pt>
                <c:pt idx="40">
                  <c:v>498.09383823712534</c:v>
                </c:pt>
                <c:pt idx="41">
                  <c:v>445.10602903288714</c:v>
                </c:pt>
                <c:pt idx="42">
                  <c:v>466.24231661298631</c:v>
                </c:pt>
                <c:pt idx="43">
                  <c:v>487.35818597735943</c:v>
                </c:pt>
                <c:pt idx="44">
                  <c:v>508.4546455476916</c:v>
                </c:pt>
                <c:pt idx="45">
                  <c:v>529.53261330433111</c:v>
                </c:pt>
                <c:pt idx="46">
                  <c:v>499.57423066075052</c:v>
                </c:pt>
                <c:pt idx="47">
                  <c:v>517.70159362740105</c:v>
                </c:pt>
                <c:pt idx="48">
                  <c:v>535.81557107772039</c:v>
                </c:pt>
                <c:pt idx="49">
                  <c:v>553.91667893291765</c:v>
                </c:pt>
                <c:pt idx="50">
                  <c:v>572.0053966686379</c:v>
                </c:pt>
                <c:pt idx="51">
                  <c:v>548.74621845390391</c:v>
                </c:pt>
                <c:pt idx="52">
                  <c:v>564.25457686274046</c:v>
                </c:pt>
                <c:pt idx="53">
                  <c:v>579.75402315407734</c:v>
                </c:pt>
                <c:pt idx="54">
                  <c:v>595.24482902030252</c:v>
                </c:pt>
                <c:pt idx="55">
                  <c:v>610.72725086759363</c:v>
                </c:pt>
                <c:pt idx="56">
                  <c:v>591.18853372529054</c:v>
                </c:pt>
                <c:pt idx="57">
                  <c:v>604.83015827587087</c:v>
                </c:pt>
                <c:pt idx="58">
                  <c:v>618.46539403757026</c:v>
                </c:pt>
                <c:pt idx="59">
                  <c:v>632.09440164387752</c:v>
                </c:pt>
                <c:pt idx="60">
                  <c:v>645.71733423982778</c:v>
                </c:pt>
                <c:pt idx="61">
                  <c:v>625.46484174997227</c:v>
                </c:pt>
                <c:pt idx="62">
                  <c:v>636.51330847982399</c:v>
                </c:pt>
                <c:pt idx="63">
                  <c:v>647.55781319141067</c:v>
                </c:pt>
                <c:pt idx="64">
                  <c:v>658.5984329631367</c:v>
                </c:pt>
                <c:pt idx="65">
                  <c:v>669.63524207929288</c:v>
                </c:pt>
                <c:pt idx="66">
                  <c:v>649.76624552457213</c:v>
                </c:pt>
                <c:pt idx="67">
                  <c:v>659.33433798500653</c:v>
                </c:pt>
                <c:pt idx="68">
                  <c:v>668.89957190862151</c:v>
                </c:pt>
                <c:pt idx="69">
                  <c:v>678.46199392556639</c:v>
                </c:pt>
                <c:pt idx="70">
                  <c:v>688.02164924470401</c:v>
                </c:pt>
                <c:pt idx="71">
                  <c:v>669.26740907237718</c:v>
                </c:pt>
                <c:pt idx="72">
                  <c:v>678.09425990775901</c:v>
                </c:pt>
                <c:pt idx="73">
                  <c:v>686.91875187459846</c:v>
                </c:pt>
                <c:pt idx="74">
                  <c:v>695.7409195421011</c:v>
                </c:pt>
                <c:pt idx="75">
                  <c:v>704.5607965314897</c:v>
                </c:pt>
                <c:pt idx="76">
                  <c:v>686.18346678977207</c:v>
                </c:pt>
                <c:pt idx="77">
                  <c:v>693.53559367378921</c:v>
                </c:pt>
                <c:pt idx="78">
                  <c:v>700.8861240486109</c:v>
                </c:pt>
                <c:pt idx="79">
                  <c:v>708.23507701664539</c:v>
                </c:pt>
                <c:pt idx="80">
                  <c:v>715.58247125159278</c:v>
                </c:pt>
                <c:pt idx="81">
                  <c:v>691.69771238133626</c:v>
                </c:pt>
                <c:pt idx="82">
                  <c:v>691.69771238133626</c:v>
                </c:pt>
                <c:pt idx="83">
                  <c:v>691.69771238133626</c:v>
                </c:pt>
                <c:pt idx="84">
                  <c:v>691.69771238133626</c:v>
                </c:pt>
                <c:pt idx="85">
                  <c:v>691.69771238133626</c:v>
                </c:pt>
                <c:pt idx="86">
                  <c:v>691.69771238133626</c:v>
                </c:pt>
                <c:pt idx="87">
                  <c:v>691.69771238133626</c:v>
                </c:pt>
                <c:pt idx="88">
                  <c:v>691.69771238133626</c:v>
                </c:pt>
                <c:pt idx="89">
                  <c:v>691.69771238133626</c:v>
                </c:pt>
                <c:pt idx="90">
                  <c:v>691.69771238133626</c:v>
                </c:pt>
                <c:pt idx="91">
                  <c:v>691.69771238133626</c:v>
                </c:pt>
                <c:pt idx="92">
                  <c:v>691.69771238133626</c:v>
                </c:pt>
                <c:pt idx="93">
                  <c:v>691.69771238133626</c:v>
                </c:pt>
                <c:pt idx="94">
                  <c:v>691.69771238133626</c:v>
                </c:pt>
                <c:pt idx="95">
                  <c:v>691.69771238133626</c:v>
                </c:pt>
                <c:pt idx="96">
                  <c:v>691.69771238133626</c:v>
                </c:pt>
                <c:pt idx="97">
                  <c:v>691.69771238133626</c:v>
                </c:pt>
                <c:pt idx="98">
                  <c:v>691.69771238133626</c:v>
                </c:pt>
                <c:pt idx="99">
                  <c:v>691.69771238133626</c:v>
                </c:pt>
                <c:pt idx="100">
                  <c:v>691.69771238133626</c:v>
                </c:pt>
                <c:pt idx="101">
                  <c:v>691.69771238133626</c:v>
                </c:pt>
                <c:pt idx="102">
                  <c:v>691.69771238133626</c:v>
                </c:pt>
                <c:pt idx="103">
                  <c:v>691.69771238133626</c:v>
                </c:pt>
                <c:pt idx="104">
                  <c:v>691.69771238133626</c:v>
                </c:pt>
                <c:pt idx="105">
                  <c:v>691.69771238133626</c:v>
                </c:pt>
                <c:pt idx="106">
                  <c:v>691.69771238133626</c:v>
                </c:pt>
                <c:pt idx="107">
                  <c:v>691.69771238133626</c:v>
                </c:pt>
                <c:pt idx="108">
                  <c:v>691.69771238133626</c:v>
                </c:pt>
                <c:pt idx="109">
                  <c:v>691.69771238133626</c:v>
                </c:pt>
                <c:pt idx="110">
                  <c:v>691.69771238133626</c:v>
                </c:pt>
                <c:pt idx="111">
                  <c:v>691.69771238133626</c:v>
                </c:pt>
                <c:pt idx="112">
                  <c:v>691.69771238133626</c:v>
                </c:pt>
                <c:pt idx="113">
                  <c:v>691.69771238133626</c:v>
                </c:pt>
                <c:pt idx="114">
                  <c:v>691.69771238133626</c:v>
                </c:pt>
                <c:pt idx="115">
                  <c:v>691.69771238133626</c:v>
                </c:pt>
                <c:pt idx="116">
                  <c:v>691.69771238133626</c:v>
                </c:pt>
                <c:pt idx="117">
                  <c:v>691.69771238133626</c:v>
                </c:pt>
                <c:pt idx="118">
                  <c:v>691.69771238133626</c:v>
                </c:pt>
                <c:pt idx="119">
                  <c:v>691.69771238133626</c:v>
                </c:pt>
                <c:pt idx="120">
                  <c:v>691.69771238133626</c:v>
                </c:pt>
                <c:pt idx="121">
                  <c:v>691.69771238133626</c:v>
                </c:pt>
                <c:pt idx="122">
                  <c:v>691.69771238133626</c:v>
                </c:pt>
                <c:pt idx="123">
                  <c:v>691.69771238133626</c:v>
                </c:pt>
                <c:pt idx="124">
                  <c:v>691.69771238133626</c:v>
                </c:pt>
                <c:pt idx="125">
                  <c:v>691.69771238133626</c:v>
                </c:pt>
                <c:pt idx="126">
                  <c:v>691.69771238133626</c:v>
                </c:pt>
                <c:pt idx="127">
                  <c:v>691.69771238133626</c:v>
                </c:pt>
                <c:pt idx="128">
                  <c:v>691.69771238133626</c:v>
                </c:pt>
                <c:pt idx="129">
                  <c:v>691.69771238133626</c:v>
                </c:pt>
                <c:pt idx="130">
                  <c:v>691.69771238133626</c:v>
                </c:pt>
                <c:pt idx="131">
                  <c:v>691.69771238133626</c:v>
                </c:pt>
                <c:pt idx="132">
                  <c:v>691.69771238133626</c:v>
                </c:pt>
                <c:pt idx="133">
                  <c:v>691.69771238133626</c:v>
                </c:pt>
                <c:pt idx="134">
                  <c:v>691.69771238133626</c:v>
                </c:pt>
                <c:pt idx="135">
                  <c:v>691.69771238133626</c:v>
                </c:pt>
                <c:pt idx="136">
                  <c:v>691.69771238133626</c:v>
                </c:pt>
                <c:pt idx="137">
                  <c:v>691.69771238133626</c:v>
                </c:pt>
                <c:pt idx="138">
                  <c:v>691.69771238133626</c:v>
                </c:pt>
                <c:pt idx="139">
                  <c:v>691.69771238133626</c:v>
                </c:pt>
                <c:pt idx="140">
                  <c:v>691.69771238133626</c:v>
                </c:pt>
                <c:pt idx="141">
                  <c:v>691.69771238133626</c:v>
                </c:pt>
                <c:pt idx="142">
                  <c:v>691.69771238133626</c:v>
                </c:pt>
                <c:pt idx="143">
                  <c:v>691.69771238133626</c:v>
                </c:pt>
                <c:pt idx="144">
                  <c:v>691.69771238133626</c:v>
                </c:pt>
                <c:pt idx="145">
                  <c:v>691.69771238133626</c:v>
                </c:pt>
                <c:pt idx="146">
                  <c:v>691.69771238133626</c:v>
                </c:pt>
                <c:pt idx="147">
                  <c:v>691.69771238133626</c:v>
                </c:pt>
                <c:pt idx="148">
                  <c:v>691.69771238133626</c:v>
                </c:pt>
                <c:pt idx="149">
                  <c:v>691.69771238133626</c:v>
                </c:pt>
                <c:pt idx="150">
                  <c:v>691.69771238133626</c:v>
                </c:pt>
                <c:pt idx="151">
                  <c:v>691.69771238133626</c:v>
                </c:pt>
                <c:pt idx="152">
                  <c:v>691.69771238133626</c:v>
                </c:pt>
                <c:pt idx="153">
                  <c:v>691.69771238133626</c:v>
                </c:pt>
                <c:pt idx="154">
                  <c:v>691.69771238133626</c:v>
                </c:pt>
                <c:pt idx="155">
                  <c:v>691.69771238133626</c:v>
                </c:pt>
                <c:pt idx="156">
                  <c:v>691.69771238133626</c:v>
                </c:pt>
                <c:pt idx="157">
                  <c:v>691.69771238133626</c:v>
                </c:pt>
                <c:pt idx="158">
                  <c:v>691.69771238133626</c:v>
                </c:pt>
                <c:pt idx="159">
                  <c:v>691.69771238133626</c:v>
                </c:pt>
                <c:pt idx="160">
                  <c:v>691.69771238133626</c:v>
                </c:pt>
                <c:pt idx="161">
                  <c:v>691.69771238133626</c:v>
                </c:pt>
                <c:pt idx="162">
                  <c:v>691.69771238133626</c:v>
                </c:pt>
                <c:pt idx="163">
                  <c:v>691.69771238133626</c:v>
                </c:pt>
                <c:pt idx="164">
                  <c:v>691.69771238133626</c:v>
                </c:pt>
                <c:pt idx="165">
                  <c:v>691.69771238133626</c:v>
                </c:pt>
                <c:pt idx="166">
                  <c:v>691.69771238133626</c:v>
                </c:pt>
                <c:pt idx="167">
                  <c:v>691.69771238133626</c:v>
                </c:pt>
                <c:pt idx="168">
                  <c:v>691.69771238133626</c:v>
                </c:pt>
                <c:pt idx="169">
                  <c:v>691.69771238133626</c:v>
                </c:pt>
                <c:pt idx="170">
                  <c:v>691.69771238133626</c:v>
                </c:pt>
                <c:pt idx="171">
                  <c:v>691.69771238133626</c:v>
                </c:pt>
                <c:pt idx="172">
                  <c:v>691.69771238133626</c:v>
                </c:pt>
                <c:pt idx="173">
                  <c:v>691.69771238133626</c:v>
                </c:pt>
                <c:pt idx="174">
                  <c:v>691.69771238133626</c:v>
                </c:pt>
                <c:pt idx="175">
                  <c:v>691.69771238133626</c:v>
                </c:pt>
                <c:pt idx="176">
                  <c:v>691.69771238133626</c:v>
                </c:pt>
                <c:pt idx="177">
                  <c:v>691.69771238133626</c:v>
                </c:pt>
                <c:pt idx="178">
                  <c:v>691.69771238133626</c:v>
                </c:pt>
                <c:pt idx="179">
                  <c:v>691.69771238133626</c:v>
                </c:pt>
                <c:pt idx="180">
                  <c:v>691.69771238133626</c:v>
                </c:pt>
                <c:pt idx="181">
                  <c:v>691.69771238133626</c:v>
                </c:pt>
                <c:pt idx="182">
                  <c:v>691.69771238133626</c:v>
                </c:pt>
                <c:pt idx="183">
                  <c:v>691.69771238133626</c:v>
                </c:pt>
                <c:pt idx="184">
                  <c:v>691.69771238133626</c:v>
                </c:pt>
                <c:pt idx="185">
                  <c:v>691.69771238133626</c:v>
                </c:pt>
                <c:pt idx="186">
                  <c:v>691.69771238133626</c:v>
                </c:pt>
                <c:pt idx="187">
                  <c:v>691.69771238133626</c:v>
                </c:pt>
                <c:pt idx="188">
                  <c:v>691.69771238133626</c:v>
                </c:pt>
                <c:pt idx="189">
                  <c:v>691.69771238133626</c:v>
                </c:pt>
                <c:pt idx="190">
                  <c:v>691.69771238133626</c:v>
                </c:pt>
                <c:pt idx="191">
                  <c:v>691.69771238133626</c:v>
                </c:pt>
                <c:pt idx="192">
                  <c:v>691.69771238133626</c:v>
                </c:pt>
                <c:pt idx="193">
                  <c:v>691.69771238133626</c:v>
                </c:pt>
                <c:pt idx="194">
                  <c:v>691.69771238133626</c:v>
                </c:pt>
                <c:pt idx="195">
                  <c:v>691.69771238133626</c:v>
                </c:pt>
                <c:pt idx="196">
                  <c:v>691.69771238133626</c:v>
                </c:pt>
                <c:pt idx="197">
                  <c:v>691.69771238133626</c:v>
                </c:pt>
                <c:pt idx="198">
                  <c:v>691.69771238133626</c:v>
                </c:pt>
                <c:pt idx="199">
                  <c:v>691.69771238133626</c:v>
                </c:pt>
                <c:pt idx="200">
                  <c:v>691.69771238133626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2.2999352776840598</c:v>
                </c:pt>
                <c:pt idx="2">
                  <c:v>3.0542964343687884</c:v>
                </c:pt>
                <c:pt idx="3">
                  <c:v>4.0571027961893833</c:v>
                </c:pt>
                <c:pt idx="4">
                  <c:v>5.3904951439042428</c:v>
                </c:pt>
                <c:pt idx="5">
                  <c:v>7.1638693726092955</c:v>
                </c:pt>
                <c:pt idx="6">
                  <c:v>9.5229500962251041</c:v>
                </c:pt>
                <c:pt idx="7">
                  <c:v>12.661894206823819</c:v>
                </c:pt>
                <c:pt idx="8">
                  <c:v>16.839439003248639</c:v>
                </c:pt>
                <c:pt idx="9">
                  <c:v>22.400450117584857</c:v>
                </c:pt>
                <c:pt idx="10">
                  <c:v>29.804679689998366</c:v>
                </c:pt>
                <c:pt idx="11">
                  <c:v>41.317521939592524</c:v>
                </c:pt>
                <c:pt idx="12">
                  <c:v>63.20800396722894</c:v>
                </c:pt>
                <c:pt idx="13">
                  <c:v>84.898706575488632</c:v>
                </c:pt>
                <c:pt idx="14">
                  <c:v>106.44872103982642</c:v>
                </c:pt>
                <c:pt idx="15">
                  <c:v>127.89076379214985</c:v>
                </c:pt>
                <c:pt idx="16">
                  <c:v>89.632636103290352</c:v>
                </c:pt>
                <c:pt idx="17">
                  <c:v>113.21493371581612</c:v>
                </c:pt>
                <c:pt idx="18">
                  <c:v>136.67634522884143</c:v>
                </c:pt>
                <c:pt idx="19">
                  <c:v>160.04062964847932</c:v>
                </c:pt>
                <c:pt idx="20">
                  <c:v>183.32399225800427</c:v>
                </c:pt>
                <c:pt idx="21">
                  <c:v>146.61696480780643</c:v>
                </c:pt>
                <c:pt idx="22">
                  <c:v>171.10951614287214</c:v>
                </c:pt>
                <c:pt idx="23">
                  <c:v>195.5194448326491</c:v>
                </c:pt>
                <c:pt idx="24">
                  <c:v>219.85852553656548</c:v>
                </c:pt>
                <c:pt idx="25">
                  <c:v>244.13570624979198</c:v>
                </c:pt>
                <c:pt idx="26">
                  <c:v>207.11771656527881</c:v>
                </c:pt>
                <c:pt idx="27">
                  <c:v>230.84826880073933</c:v>
                </c:pt>
                <c:pt idx="28">
                  <c:v>254.52305628500753</c:v>
                </c:pt>
                <c:pt idx="29">
                  <c:v>278.1479941736672</c:v>
                </c:pt>
                <c:pt idx="30">
                  <c:v>301.72791008451264</c:v>
                </c:pt>
                <c:pt idx="31">
                  <c:v>263.17183371378781</c:v>
                </c:pt>
                <c:pt idx="32">
                  <c:v>285.05390064654028</c:v>
                </c:pt>
                <c:pt idx="33">
                  <c:v>306.89837346468795</c:v>
                </c:pt>
                <c:pt idx="34">
                  <c:v>328.70830305462459</c:v>
                </c:pt>
                <c:pt idx="35">
                  <c:v>350.48630242966351</c:v>
                </c:pt>
                <c:pt idx="36">
                  <c:v>309.19573362623765</c:v>
                </c:pt>
                <c:pt idx="37">
                  <c:v>328.13477724523256</c:v>
                </c:pt>
                <c:pt idx="38">
                  <c:v>347.04969773123526</c:v>
                </c:pt>
                <c:pt idx="39">
                  <c:v>365.94199430788308</c:v>
                </c:pt>
                <c:pt idx="40">
                  <c:v>384.81299880518822</c:v>
                </c:pt>
                <c:pt idx="41">
                  <c:v>343.89882034741709</c:v>
                </c:pt>
                <c:pt idx="42">
                  <c:v>360.21936255423617</c:v>
                </c:pt>
                <c:pt idx="43">
                  <c:v>376.52373693698843</c:v>
                </c:pt>
                <c:pt idx="44">
                  <c:v>392.81274199759076</c:v>
                </c:pt>
                <c:pt idx="45">
                  <c:v>409.08710462349296</c:v>
                </c:pt>
                <c:pt idx="46">
                  <c:v>385.95603867315384</c:v>
                </c:pt>
                <c:pt idx="47">
                  <c:v>399.95238247192304</c:v>
                </c:pt>
                <c:pt idx="48">
                  <c:v>413.93812717251495</c:v>
                </c:pt>
                <c:pt idx="49">
                  <c:v>427.91368129854658</c:v>
                </c:pt>
                <c:pt idx="50">
                  <c:v>441.87942451482218</c:v>
                </c:pt>
                <c:pt idx="51">
                  <c:v>423.92168304087505</c:v>
                </c:pt>
                <c:pt idx="52">
                  <c:v>435.89528407935273</c:v>
                </c:pt>
                <c:pt idx="53">
                  <c:v>447.86182820601556</c:v>
                </c:pt>
                <c:pt idx="54">
                  <c:v>459.82153055595586</c:v>
                </c:pt>
                <c:pt idx="55">
                  <c:v>471.77459416013545</c:v>
                </c:pt>
                <c:pt idx="56">
                  <c:v>456.68987728025746</c:v>
                </c:pt>
                <c:pt idx="57">
                  <c:v>467.22181647445228</c:v>
                </c:pt>
                <c:pt idx="58">
                  <c:v>477.74869681257422</c:v>
                </c:pt>
                <c:pt idx="59">
                  <c:v>488.27064548957588</c:v>
                </c:pt>
                <c:pt idx="60">
                  <c:v>498.78778377080289</c:v>
                </c:pt>
                <c:pt idx="61">
                  <c:v>483.15246787827937</c:v>
                </c:pt>
                <c:pt idx="62">
                  <c:v>491.68213062047835</c:v>
                </c:pt>
                <c:pt idx="63">
                  <c:v>500.2086561044996</c:v>
                </c:pt>
                <c:pt idx="64">
                  <c:v>508.73210536359443</c:v>
                </c:pt>
                <c:pt idx="65">
                  <c:v>517.25253721854074</c:v>
                </c:pt>
                <c:pt idx="66">
                  <c:v>501.91359014094843</c:v>
                </c:pt>
                <c:pt idx="67">
                  <c:v>509.30022739028874</c:v>
                </c:pt>
                <c:pt idx="68">
                  <c:v>516.68460115485652</c:v>
                </c:pt>
                <c:pt idx="69">
                  <c:v>524.06674835795855</c:v>
                </c:pt>
                <c:pt idx="70">
                  <c:v>531.44670479747958</c:v>
                </c:pt>
                <c:pt idx="71">
                  <c:v>516.96857083246095</c:v>
                </c:pt>
                <c:pt idx="72">
                  <c:v>523.78286035475526</c:v>
                </c:pt>
                <c:pt idx="73">
                  <c:v>530.5952820462802</c:v>
                </c:pt>
                <c:pt idx="74">
                  <c:v>537.40586328008555</c:v>
                </c:pt>
                <c:pt idx="75">
                  <c:v>544.21463067857633</c:v>
                </c:pt>
                <c:pt idx="76">
                  <c:v>530.02765090640889</c:v>
                </c:pt>
                <c:pt idx="77">
                  <c:v>535.70338904609127</c:v>
                </c:pt>
                <c:pt idx="78">
                  <c:v>541.37786301655638</c:v>
                </c:pt>
                <c:pt idx="79">
                  <c:v>547.05108794372779</c:v>
                </c:pt>
                <c:pt idx="80">
                  <c:v>552.72307861406443</c:v>
                </c:pt>
                <c:pt idx="81">
                  <c:v>534.28457362551353</c:v>
                </c:pt>
                <c:pt idx="82">
                  <c:v>534.28457362551353</c:v>
                </c:pt>
                <c:pt idx="83">
                  <c:v>534.28457362551353</c:v>
                </c:pt>
                <c:pt idx="84">
                  <c:v>534.28457362551353</c:v>
                </c:pt>
                <c:pt idx="85">
                  <c:v>534.28457362551353</c:v>
                </c:pt>
                <c:pt idx="86">
                  <c:v>534.28457362551353</c:v>
                </c:pt>
                <c:pt idx="87">
                  <c:v>534.28457362551353</c:v>
                </c:pt>
                <c:pt idx="88">
                  <c:v>534.28457362551353</c:v>
                </c:pt>
                <c:pt idx="89">
                  <c:v>534.28457362551353</c:v>
                </c:pt>
                <c:pt idx="90">
                  <c:v>534.28457362551353</c:v>
                </c:pt>
                <c:pt idx="91">
                  <c:v>534.28457362551353</c:v>
                </c:pt>
                <c:pt idx="92">
                  <c:v>534.28457362551353</c:v>
                </c:pt>
                <c:pt idx="93">
                  <c:v>534.28457362551353</c:v>
                </c:pt>
                <c:pt idx="94">
                  <c:v>534.28457362551353</c:v>
                </c:pt>
                <c:pt idx="95">
                  <c:v>534.28457362551353</c:v>
                </c:pt>
                <c:pt idx="96">
                  <c:v>534.28457362551353</c:v>
                </c:pt>
                <c:pt idx="97">
                  <c:v>534.28457362551353</c:v>
                </c:pt>
                <c:pt idx="98">
                  <c:v>534.28457362551353</c:v>
                </c:pt>
                <c:pt idx="99">
                  <c:v>534.28457362551353</c:v>
                </c:pt>
                <c:pt idx="100">
                  <c:v>534.28457362551353</c:v>
                </c:pt>
                <c:pt idx="101">
                  <c:v>534.28457362551353</c:v>
                </c:pt>
                <c:pt idx="102">
                  <c:v>534.28457362551353</c:v>
                </c:pt>
                <c:pt idx="103">
                  <c:v>534.28457362551353</c:v>
                </c:pt>
                <c:pt idx="104">
                  <c:v>534.28457362551353</c:v>
                </c:pt>
                <c:pt idx="105">
                  <c:v>534.28457362551353</c:v>
                </c:pt>
                <c:pt idx="106">
                  <c:v>534.28457362551353</c:v>
                </c:pt>
                <c:pt idx="107">
                  <c:v>534.28457362551353</c:v>
                </c:pt>
                <c:pt idx="108">
                  <c:v>534.28457362551353</c:v>
                </c:pt>
                <c:pt idx="109">
                  <c:v>534.28457362551353</c:v>
                </c:pt>
                <c:pt idx="110">
                  <c:v>534.28457362551353</c:v>
                </c:pt>
                <c:pt idx="111">
                  <c:v>534.28457362551353</c:v>
                </c:pt>
                <c:pt idx="112">
                  <c:v>534.28457362551353</c:v>
                </c:pt>
                <c:pt idx="113">
                  <c:v>534.28457362551353</c:v>
                </c:pt>
                <c:pt idx="114">
                  <c:v>534.28457362551353</c:v>
                </c:pt>
                <c:pt idx="115">
                  <c:v>534.28457362551353</c:v>
                </c:pt>
                <c:pt idx="116">
                  <c:v>534.28457362551353</c:v>
                </c:pt>
                <c:pt idx="117">
                  <c:v>534.28457362551353</c:v>
                </c:pt>
                <c:pt idx="118">
                  <c:v>534.28457362551353</c:v>
                </c:pt>
                <c:pt idx="119">
                  <c:v>534.28457362551353</c:v>
                </c:pt>
                <c:pt idx="120">
                  <c:v>534.28457362551353</c:v>
                </c:pt>
                <c:pt idx="121">
                  <c:v>534.28457362551353</c:v>
                </c:pt>
                <c:pt idx="122">
                  <c:v>534.28457362551353</c:v>
                </c:pt>
                <c:pt idx="123">
                  <c:v>534.28457362551353</c:v>
                </c:pt>
                <c:pt idx="124">
                  <c:v>534.28457362551353</c:v>
                </c:pt>
                <c:pt idx="125">
                  <c:v>534.28457362551353</c:v>
                </c:pt>
                <c:pt idx="126">
                  <c:v>534.28457362551353</c:v>
                </c:pt>
                <c:pt idx="127">
                  <c:v>534.28457362551353</c:v>
                </c:pt>
                <c:pt idx="128">
                  <c:v>534.28457362551353</c:v>
                </c:pt>
                <c:pt idx="129">
                  <c:v>534.28457362551353</c:v>
                </c:pt>
                <c:pt idx="130">
                  <c:v>534.28457362551353</c:v>
                </c:pt>
                <c:pt idx="131">
                  <c:v>534.28457362551353</c:v>
                </c:pt>
                <c:pt idx="132">
                  <c:v>534.28457362551353</c:v>
                </c:pt>
                <c:pt idx="133">
                  <c:v>534.28457362551353</c:v>
                </c:pt>
                <c:pt idx="134">
                  <c:v>534.28457362551353</c:v>
                </c:pt>
                <c:pt idx="135">
                  <c:v>534.28457362551353</c:v>
                </c:pt>
                <c:pt idx="136">
                  <c:v>534.28457362551353</c:v>
                </c:pt>
                <c:pt idx="137">
                  <c:v>534.28457362551353</c:v>
                </c:pt>
                <c:pt idx="138">
                  <c:v>534.28457362551353</c:v>
                </c:pt>
                <c:pt idx="139">
                  <c:v>534.28457362551353</c:v>
                </c:pt>
                <c:pt idx="140">
                  <c:v>534.28457362551353</c:v>
                </c:pt>
                <c:pt idx="141">
                  <c:v>534.28457362551353</c:v>
                </c:pt>
                <c:pt idx="142">
                  <c:v>534.28457362551353</c:v>
                </c:pt>
                <c:pt idx="143">
                  <c:v>534.28457362551353</c:v>
                </c:pt>
                <c:pt idx="144">
                  <c:v>534.28457362551353</c:v>
                </c:pt>
                <c:pt idx="145">
                  <c:v>534.28457362551353</c:v>
                </c:pt>
                <c:pt idx="146">
                  <c:v>534.28457362551353</c:v>
                </c:pt>
                <c:pt idx="147">
                  <c:v>534.28457362551353</c:v>
                </c:pt>
                <c:pt idx="148">
                  <c:v>534.28457362551353</c:v>
                </c:pt>
                <c:pt idx="149">
                  <c:v>534.28457362551353</c:v>
                </c:pt>
                <c:pt idx="150">
                  <c:v>534.28457362551353</c:v>
                </c:pt>
                <c:pt idx="151">
                  <c:v>534.28457362551353</c:v>
                </c:pt>
                <c:pt idx="152">
                  <c:v>534.28457362551353</c:v>
                </c:pt>
                <c:pt idx="153">
                  <c:v>534.28457362551353</c:v>
                </c:pt>
                <c:pt idx="154">
                  <c:v>534.28457362551353</c:v>
                </c:pt>
                <c:pt idx="155">
                  <c:v>534.28457362551353</c:v>
                </c:pt>
                <c:pt idx="156">
                  <c:v>534.28457362551353</c:v>
                </c:pt>
                <c:pt idx="157">
                  <c:v>534.28457362551353</c:v>
                </c:pt>
                <c:pt idx="158">
                  <c:v>534.28457362551353</c:v>
                </c:pt>
                <c:pt idx="159">
                  <c:v>534.28457362551353</c:v>
                </c:pt>
                <c:pt idx="160">
                  <c:v>534.28457362551353</c:v>
                </c:pt>
                <c:pt idx="161">
                  <c:v>534.28457362551353</c:v>
                </c:pt>
                <c:pt idx="162">
                  <c:v>534.28457362551353</c:v>
                </c:pt>
                <c:pt idx="163">
                  <c:v>534.28457362551353</c:v>
                </c:pt>
                <c:pt idx="164">
                  <c:v>534.28457362551353</c:v>
                </c:pt>
                <c:pt idx="165">
                  <c:v>534.28457362551353</c:v>
                </c:pt>
                <c:pt idx="166">
                  <c:v>534.28457362551353</c:v>
                </c:pt>
                <c:pt idx="167">
                  <c:v>534.28457362551353</c:v>
                </c:pt>
                <c:pt idx="168">
                  <c:v>534.28457362551353</c:v>
                </c:pt>
                <c:pt idx="169">
                  <c:v>534.28457362551353</c:v>
                </c:pt>
                <c:pt idx="170">
                  <c:v>534.28457362551353</c:v>
                </c:pt>
                <c:pt idx="171">
                  <c:v>534.28457362551353</c:v>
                </c:pt>
                <c:pt idx="172">
                  <c:v>534.28457362551353</c:v>
                </c:pt>
                <c:pt idx="173">
                  <c:v>534.28457362551353</c:v>
                </c:pt>
                <c:pt idx="174">
                  <c:v>534.28457362551353</c:v>
                </c:pt>
                <c:pt idx="175">
                  <c:v>534.28457362551353</c:v>
                </c:pt>
                <c:pt idx="176">
                  <c:v>534.28457362551353</c:v>
                </c:pt>
                <c:pt idx="177">
                  <c:v>534.28457362551353</c:v>
                </c:pt>
                <c:pt idx="178">
                  <c:v>534.28457362551353</c:v>
                </c:pt>
                <c:pt idx="179">
                  <c:v>534.28457362551353</c:v>
                </c:pt>
                <c:pt idx="180">
                  <c:v>534.28457362551353</c:v>
                </c:pt>
                <c:pt idx="181">
                  <c:v>534.28457362551353</c:v>
                </c:pt>
                <c:pt idx="182">
                  <c:v>534.28457362551353</c:v>
                </c:pt>
                <c:pt idx="183">
                  <c:v>534.28457362551353</c:v>
                </c:pt>
                <c:pt idx="184">
                  <c:v>534.28457362551353</c:v>
                </c:pt>
                <c:pt idx="185">
                  <c:v>534.28457362551353</c:v>
                </c:pt>
                <c:pt idx="186">
                  <c:v>534.28457362551353</c:v>
                </c:pt>
                <c:pt idx="187">
                  <c:v>534.28457362551353</c:v>
                </c:pt>
                <c:pt idx="188">
                  <c:v>534.28457362551353</c:v>
                </c:pt>
                <c:pt idx="189">
                  <c:v>534.28457362551353</c:v>
                </c:pt>
                <c:pt idx="190">
                  <c:v>534.28457362551353</c:v>
                </c:pt>
                <c:pt idx="191">
                  <c:v>534.28457362551353</c:v>
                </c:pt>
                <c:pt idx="192">
                  <c:v>534.28457362551353</c:v>
                </c:pt>
                <c:pt idx="193">
                  <c:v>534.28457362551353</c:v>
                </c:pt>
                <c:pt idx="194">
                  <c:v>534.28457362551353</c:v>
                </c:pt>
                <c:pt idx="195">
                  <c:v>534.28457362551353</c:v>
                </c:pt>
                <c:pt idx="196">
                  <c:v>534.28457362551353</c:v>
                </c:pt>
                <c:pt idx="197">
                  <c:v>534.28457362551353</c:v>
                </c:pt>
                <c:pt idx="198">
                  <c:v>534.28457362551353</c:v>
                </c:pt>
                <c:pt idx="199">
                  <c:v>534.28457362551353</c:v>
                </c:pt>
                <c:pt idx="200">
                  <c:v>534.28457362551353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1.6708208289081574</c:v>
                </c:pt>
                <c:pt idx="2">
                  <c:v>2.163178073386427</c:v>
                </c:pt>
                <c:pt idx="3">
                  <c:v>2.8012174746327188</c:v>
                </c:pt>
                <c:pt idx="4">
                  <c:v>3.6282106482914434</c:v>
                </c:pt>
                <c:pt idx="5">
                  <c:v>4.7003283237568159</c:v>
                </c:pt>
                <c:pt idx="6">
                  <c:v>6.0904983497899456</c:v>
                </c:pt>
                <c:pt idx="7">
                  <c:v>7.8934211379575494</c:v>
                </c:pt>
                <c:pt idx="8">
                  <c:v>10.232090762095874</c:v>
                </c:pt>
                <c:pt idx="9">
                  <c:v>13.266274962332382</c:v>
                </c:pt>
                <c:pt idx="10">
                  <c:v>17.203544085368073</c:v>
                </c:pt>
                <c:pt idx="11">
                  <c:v>22.313617148310872</c:v>
                </c:pt>
                <c:pt idx="12">
                  <c:v>28.947025280656934</c:v>
                </c:pt>
                <c:pt idx="13">
                  <c:v>37.559395124744732</c:v>
                </c:pt>
                <c:pt idx="14">
                  <c:v>48.743048671219157</c:v>
                </c:pt>
                <c:pt idx="15">
                  <c:v>63.26812926080428</c:v>
                </c:pt>
                <c:pt idx="16">
                  <c:v>91.465786550472217</c:v>
                </c:pt>
                <c:pt idx="17">
                  <c:v>119.44328066165535</c:v>
                </c:pt>
                <c:pt idx="18">
                  <c:v>147.26006612469442</c:v>
                </c:pt>
                <c:pt idx="19">
                  <c:v>174.95094251296169</c:v>
                </c:pt>
                <c:pt idx="20">
                  <c:v>202.53869517569197</c:v>
                </c:pt>
                <c:pt idx="21">
                  <c:v>189.07736081536709</c:v>
                </c:pt>
                <c:pt idx="22">
                  <c:v>221.52055911910176</c:v>
                </c:pt>
                <c:pt idx="23">
                  <c:v>253.85456933232786</c:v>
                </c:pt>
                <c:pt idx="24">
                  <c:v>286.09525856499152</c:v>
                </c:pt>
                <c:pt idx="25">
                  <c:v>318.25461813727674</c:v>
                </c:pt>
                <c:pt idx="26">
                  <c:v>270.40996214485261</c:v>
                </c:pt>
                <c:pt idx="27">
                  <c:v>304.08848473578604</c:v>
                </c:pt>
                <c:pt idx="28">
                  <c:v>337.6840193812842</c:v>
                </c:pt>
                <c:pt idx="29">
                  <c:v>371.20597553980701</c:v>
                </c:pt>
                <c:pt idx="30">
                  <c:v>404.66192417221941</c:v>
                </c:pt>
                <c:pt idx="31">
                  <c:v>356.03481754405396</c:v>
                </c:pt>
                <c:pt idx="32">
                  <c:v>388.46781006988311</c:v>
                </c:pt>
                <c:pt idx="33">
                  <c:v>420.84203117611963</c:v>
                </c:pt>
                <c:pt idx="34">
                  <c:v>453.16263150905041</c:v>
                </c:pt>
                <c:pt idx="35">
                  <c:v>485.43396761372065</c:v>
                </c:pt>
                <c:pt idx="36">
                  <c:v>435.74946916782238</c:v>
                </c:pt>
                <c:pt idx="37">
                  <c:v>466.78943004630463</c:v>
                </c:pt>
                <c:pt idx="38">
                  <c:v>497.78541142859484</c:v>
                </c:pt>
                <c:pt idx="39">
                  <c:v>528.7405328723429</c:v>
                </c:pt>
                <c:pt idx="40">
                  <c:v>559.65751929195142</c:v>
                </c:pt>
                <c:pt idx="41">
                  <c:v>508.66604379284121</c:v>
                </c:pt>
                <c:pt idx="42">
                  <c:v>538.14488655121613</c:v>
                </c:pt>
                <c:pt idx="43">
                  <c:v>567.58980946497468</c:v>
                </c:pt>
                <c:pt idx="44">
                  <c:v>597.00281707875183</c:v>
                </c:pt>
                <c:pt idx="45">
                  <c:v>626.38570057063134</c:v>
                </c:pt>
                <c:pt idx="46">
                  <c:v>573.85050540888926</c:v>
                </c:pt>
                <c:pt idx="47">
                  <c:v>601.58932106586462</c:v>
                </c:pt>
                <c:pt idx="48">
                  <c:v>629.30156886637451</c:v>
                </c:pt>
                <c:pt idx="49">
                  <c:v>656.98858165602678</c:v>
                </c:pt>
                <c:pt idx="50">
                  <c:v>684.65157093676453</c:v>
                </c:pt>
                <c:pt idx="51">
                  <c:v>630.96765373572316</c:v>
                </c:pt>
                <c:pt idx="52">
                  <c:v>657.40474147385248</c:v>
                </c:pt>
                <c:pt idx="53">
                  <c:v>683.81994089448472</c:v>
                </c:pt>
                <c:pt idx="54">
                  <c:v>710.21421527675409</c:v>
                </c:pt>
                <c:pt idx="55">
                  <c:v>736.58845056468351</c:v>
                </c:pt>
                <c:pt idx="56">
                  <c:v>685.48318025651076</c:v>
                </c:pt>
                <c:pt idx="57">
                  <c:v>710.21421527675409</c:v>
                </c:pt>
                <c:pt idx="58">
                  <c:v>734.92765690824933</c:v>
                </c:pt>
                <c:pt idx="59">
                  <c:v>759.62417920474752</c:v>
                </c:pt>
                <c:pt idx="60">
                  <c:v>784.30440887889836</c:v>
                </c:pt>
                <c:pt idx="61">
                  <c:v>739.07949813858215</c:v>
                </c:pt>
                <c:pt idx="62">
                  <c:v>762.32112060791712</c:v>
                </c:pt>
                <c:pt idx="63">
                  <c:v>785.5483695028073</c:v>
                </c:pt>
                <c:pt idx="64">
                  <c:v>808.7617290710632</c:v>
                </c:pt>
                <c:pt idx="65">
                  <c:v>831.96165353467279</c:v>
                </c:pt>
                <c:pt idx="66">
                  <c:v>790.10921803182828</c:v>
                </c:pt>
                <c:pt idx="67">
                  <c:v>812.49118300447708</c:v>
                </c:pt>
                <c:pt idx="68">
                  <c:v>834.86072097789531</c:v>
                </c:pt>
                <c:pt idx="69">
                  <c:v>857.21821134649679</c:v>
                </c:pt>
                <c:pt idx="70">
                  <c:v>879.56401212877552</c:v>
                </c:pt>
                <c:pt idx="71">
                  <c:v>838.58779608834539</c:v>
                </c:pt>
                <c:pt idx="72">
                  <c:v>859.70164901109058</c:v>
                </c:pt>
                <c:pt idx="73">
                  <c:v>880.8051096418734</c:v>
                </c:pt>
                <c:pt idx="74">
                  <c:v>901.89846169493296</c:v>
                </c:pt>
                <c:pt idx="75">
                  <c:v>922.98197455025081</c:v>
                </c:pt>
                <c:pt idx="76">
                  <c:v>882.25301254160865</c:v>
                </c:pt>
                <c:pt idx="77">
                  <c:v>901.48496198577732</c:v>
                </c:pt>
                <c:pt idx="78">
                  <c:v>920.70872783184029</c:v>
                </c:pt>
                <c:pt idx="79">
                  <c:v>939.92450478949831</c:v>
                </c:pt>
                <c:pt idx="80">
                  <c:v>959.13247896881603</c:v>
                </c:pt>
                <c:pt idx="81">
                  <c:v>900.24444014394294</c:v>
                </c:pt>
                <c:pt idx="82">
                  <c:v>900.24444014394294</c:v>
                </c:pt>
                <c:pt idx="83">
                  <c:v>900.24444014394294</c:v>
                </c:pt>
                <c:pt idx="84">
                  <c:v>900.24444014394294</c:v>
                </c:pt>
                <c:pt idx="85">
                  <c:v>900.24444014394294</c:v>
                </c:pt>
                <c:pt idx="86">
                  <c:v>900.24444014394294</c:v>
                </c:pt>
                <c:pt idx="87">
                  <c:v>900.24444014394294</c:v>
                </c:pt>
                <c:pt idx="88">
                  <c:v>900.24444014394294</c:v>
                </c:pt>
                <c:pt idx="89">
                  <c:v>900.24444014394294</c:v>
                </c:pt>
                <c:pt idx="90">
                  <c:v>900.24444014394294</c:v>
                </c:pt>
                <c:pt idx="91">
                  <c:v>900.24444014394294</c:v>
                </c:pt>
                <c:pt idx="92">
                  <c:v>900.24444014394294</c:v>
                </c:pt>
                <c:pt idx="93">
                  <c:v>900.24444014394294</c:v>
                </c:pt>
                <c:pt idx="94">
                  <c:v>900.24444014394294</c:v>
                </c:pt>
                <c:pt idx="95">
                  <c:v>900.24444014394294</c:v>
                </c:pt>
                <c:pt idx="96">
                  <c:v>900.24444014394294</c:v>
                </c:pt>
                <c:pt idx="97">
                  <c:v>900.24444014394294</c:v>
                </c:pt>
                <c:pt idx="98">
                  <c:v>900.24444014394294</c:v>
                </c:pt>
                <c:pt idx="99">
                  <c:v>900.24444014394294</c:v>
                </c:pt>
                <c:pt idx="100">
                  <c:v>900.24444014394294</c:v>
                </c:pt>
                <c:pt idx="101">
                  <c:v>900.24444014394294</c:v>
                </c:pt>
                <c:pt idx="102">
                  <c:v>900.24444014394294</c:v>
                </c:pt>
                <c:pt idx="103">
                  <c:v>900.24444014394294</c:v>
                </c:pt>
                <c:pt idx="104">
                  <c:v>900.24444014394294</c:v>
                </c:pt>
                <c:pt idx="105">
                  <c:v>900.24444014394294</c:v>
                </c:pt>
                <c:pt idx="106">
                  <c:v>900.24444014394294</c:v>
                </c:pt>
                <c:pt idx="107">
                  <c:v>900.24444014394294</c:v>
                </c:pt>
                <c:pt idx="108">
                  <c:v>900.24444014394294</c:v>
                </c:pt>
                <c:pt idx="109">
                  <c:v>900.24444014394294</c:v>
                </c:pt>
                <c:pt idx="110">
                  <c:v>900.24444014394294</c:v>
                </c:pt>
                <c:pt idx="111">
                  <c:v>900.24444014394294</c:v>
                </c:pt>
                <c:pt idx="112">
                  <c:v>900.24444014394294</c:v>
                </c:pt>
                <c:pt idx="113">
                  <c:v>900.24444014394294</c:v>
                </c:pt>
                <c:pt idx="114">
                  <c:v>900.24444014394294</c:v>
                </c:pt>
                <c:pt idx="115">
                  <c:v>900.24444014394294</c:v>
                </c:pt>
                <c:pt idx="116">
                  <c:v>900.24444014394294</c:v>
                </c:pt>
                <c:pt idx="117">
                  <c:v>900.24444014394294</c:v>
                </c:pt>
                <c:pt idx="118">
                  <c:v>900.24444014394294</c:v>
                </c:pt>
                <c:pt idx="119">
                  <c:v>900.24444014394294</c:v>
                </c:pt>
                <c:pt idx="120">
                  <c:v>900.24444014394294</c:v>
                </c:pt>
                <c:pt idx="121">
                  <c:v>900.24444014394294</c:v>
                </c:pt>
                <c:pt idx="122">
                  <c:v>900.24444014394294</c:v>
                </c:pt>
                <c:pt idx="123">
                  <c:v>900.24444014394294</c:v>
                </c:pt>
                <c:pt idx="124">
                  <c:v>900.24444014394294</c:v>
                </c:pt>
                <c:pt idx="125">
                  <c:v>900.24444014394294</c:v>
                </c:pt>
                <c:pt idx="126">
                  <c:v>900.24444014394294</c:v>
                </c:pt>
                <c:pt idx="127">
                  <c:v>900.24444014394294</c:v>
                </c:pt>
                <c:pt idx="128">
                  <c:v>900.24444014394294</c:v>
                </c:pt>
                <c:pt idx="129">
                  <c:v>900.24444014394294</c:v>
                </c:pt>
                <c:pt idx="130">
                  <c:v>900.24444014394294</c:v>
                </c:pt>
                <c:pt idx="131">
                  <c:v>900.24444014394294</c:v>
                </c:pt>
                <c:pt idx="132">
                  <c:v>900.24444014394294</c:v>
                </c:pt>
                <c:pt idx="133">
                  <c:v>900.24444014394294</c:v>
                </c:pt>
                <c:pt idx="134">
                  <c:v>900.24444014394294</c:v>
                </c:pt>
                <c:pt idx="135">
                  <c:v>900.24444014394294</c:v>
                </c:pt>
                <c:pt idx="136">
                  <c:v>900.24444014394294</c:v>
                </c:pt>
                <c:pt idx="137">
                  <c:v>900.24444014394294</c:v>
                </c:pt>
                <c:pt idx="138">
                  <c:v>900.24444014394294</c:v>
                </c:pt>
                <c:pt idx="139">
                  <c:v>900.24444014394294</c:v>
                </c:pt>
                <c:pt idx="140">
                  <c:v>900.24444014394294</c:v>
                </c:pt>
                <c:pt idx="141">
                  <c:v>900.24444014394294</c:v>
                </c:pt>
                <c:pt idx="142">
                  <c:v>900.24444014394294</c:v>
                </c:pt>
                <c:pt idx="143">
                  <c:v>900.24444014394294</c:v>
                </c:pt>
                <c:pt idx="144">
                  <c:v>900.24444014394294</c:v>
                </c:pt>
                <c:pt idx="145">
                  <c:v>900.24444014394294</c:v>
                </c:pt>
                <c:pt idx="146">
                  <c:v>900.24444014394294</c:v>
                </c:pt>
                <c:pt idx="147">
                  <c:v>900.24444014394294</c:v>
                </c:pt>
                <c:pt idx="148">
                  <c:v>900.24444014394294</c:v>
                </c:pt>
                <c:pt idx="149">
                  <c:v>900.24444014394294</c:v>
                </c:pt>
                <c:pt idx="150">
                  <c:v>900.24444014394294</c:v>
                </c:pt>
                <c:pt idx="151">
                  <c:v>900.24444014394294</c:v>
                </c:pt>
                <c:pt idx="152">
                  <c:v>900.24444014394294</c:v>
                </c:pt>
                <c:pt idx="153">
                  <c:v>900.24444014394294</c:v>
                </c:pt>
                <c:pt idx="154">
                  <c:v>900.24444014394294</c:v>
                </c:pt>
                <c:pt idx="155">
                  <c:v>900.24444014394294</c:v>
                </c:pt>
                <c:pt idx="156">
                  <c:v>900.24444014394294</c:v>
                </c:pt>
                <c:pt idx="157">
                  <c:v>900.24444014394294</c:v>
                </c:pt>
                <c:pt idx="158">
                  <c:v>900.24444014394294</c:v>
                </c:pt>
                <c:pt idx="159">
                  <c:v>900.24444014394294</c:v>
                </c:pt>
                <c:pt idx="160">
                  <c:v>900.24444014394294</c:v>
                </c:pt>
                <c:pt idx="161">
                  <c:v>900.24444014394294</c:v>
                </c:pt>
                <c:pt idx="162">
                  <c:v>900.24444014394294</c:v>
                </c:pt>
                <c:pt idx="163">
                  <c:v>900.24444014394294</c:v>
                </c:pt>
                <c:pt idx="164">
                  <c:v>900.24444014394294</c:v>
                </c:pt>
                <c:pt idx="165">
                  <c:v>900.24444014394294</c:v>
                </c:pt>
                <c:pt idx="166">
                  <c:v>900.24444014394294</c:v>
                </c:pt>
                <c:pt idx="167">
                  <c:v>900.24444014394294</c:v>
                </c:pt>
                <c:pt idx="168">
                  <c:v>900.24444014394294</c:v>
                </c:pt>
                <c:pt idx="169">
                  <c:v>900.24444014394294</c:v>
                </c:pt>
                <c:pt idx="170">
                  <c:v>900.24444014394294</c:v>
                </c:pt>
                <c:pt idx="171">
                  <c:v>900.24444014394294</c:v>
                </c:pt>
                <c:pt idx="172">
                  <c:v>900.24444014394294</c:v>
                </c:pt>
                <c:pt idx="173">
                  <c:v>900.24444014394294</c:v>
                </c:pt>
                <c:pt idx="174">
                  <c:v>900.24444014394294</c:v>
                </c:pt>
                <c:pt idx="175">
                  <c:v>900.24444014394294</c:v>
                </c:pt>
                <c:pt idx="176">
                  <c:v>900.24444014394294</c:v>
                </c:pt>
                <c:pt idx="177">
                  <c:v>900.24444014394294</c:v>
                </c:pt>
                <c:pt idx="178">
                  <c:v>900.24444014394294</c:v>
                </c:pt>
                <c:pt idx="179">
                  <c:v>900.24444014394294</c:v>
                </c:pt>
                <c:pt idx="180">
                  <c:v>900.24444014394294</c:v>
                </c:pt>
                <c:pt idx="181">
                  <c:v>900.24444014394294</c:v>
                </c:pt>
                <c:pt idx="182">
                  <c:v>900.24444014394294</c:v>
                </c:pt>
                <c:pt idx="183">
                  <c:v>900.24444014394294</c:v>
                </c:pt>
                <c:pt idx="184">
                  <c:v>900.24444014394294</c:v>
                </c:pt>
                <c:pt idx="185">
                  <c:v>900.24444014394294</c:v>
                </c:pt>
                <c:pt idx="186">
                  <c:v>900.24444014394294</c:v>
                </c:pt>
                <c:pt idx="187">
                  <c:v>900.24444014394294</c:v>
                </c:pt>
                <c:pt idx="188">
                  <c:v>900.24444014394294</c:v>
                </c:pt>
                <c:pt idx="189">
                  <c:v>900.24444014394294</c:v>
                </c:pt>
                <c:pt idx="190">
                  <c:v>900.24444014394294</c:v>
                </c:pt>
                <c:pt idx="191">
                  <c:v>900.24444014394294</c:v>
                </c:pt>
                <c:pt idx="192">
                  <c:v>900.24444014394294</c:v>
                </c:pt>
                <c:pt idx="193">
                  <c:v>900.24444014394294</c:v>
                </c:pt>
                <c:pt idx="194">
                  <c:v>900.24444014394294</c:v>
                </c:pt>
                <c:pt idx="195">
                  <c:v>900.24444014394294</c:v>
                </c:pt>
                <c:pt idx="196">
                  <c:v>900.24444014394294</c:v>
                </c:pt>
                <c:pt idx="197">
                  <c:v>900.24444014394294</c:v>
                </c:pt>
                <c:pt idx="198">
                  <c:v>900.24444014394294</c:v>
                </c:pt>
                <c:pt idx="199">
                  <c:v>900.24444014394294</c:v>
                </c:pt>
                <c:pt idx="200">
                  <c:v>900.24444014394294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1.9405002084632177</c:v>
                </c:pt>
                <c:pt idx="2">
                  <c:v>2.5342746942235426</c:v>
                </c:pt>
                <c:pt idx="3">
                  <c:v>3.3104831003041575</c:v>
                </c:pt>
                <c:pt idx="4">
                  <c:v>4.3253930761653416</c:v>
                </c:pt>
                <c:pt idx="5">
                  <c:v>5.65268907429805</c:v>
                </c:pt>
                <c:pt idx="6">
                  <c:v>7.3888813777618081</c:v>
                </c:pt>
                <c:pt idx="7">
                  <c:v>9.6604001100909187</c:v>
                </c:pt>
                <c:pt idx="8">
                  <c:v>12.632900587886214</c:v>
                </c:pt>
                <c:pt idx="9">
                  <c:v>16.523471220100078</c:v>
                </c:pt>
                <c:pt idx="10">
                  <c:v>21.616651745437053</c:v>
                </c:pt>
                <c:pt idx="11">
                  <c:v>28.285454206137654</c:v>
                </c:pt>
                <c:pt idx="12">
                  <c:v>37.01895308731946</c:v>
                </c:pt>
                <c:pt idx="13">
                  <c:v>48.458502658509225</c:v>
                </c:pt>
                <c:pt idx="14">
                  <c:v>63.445285769076754</c:v>
                </c:pt>
                <c:pt idx="15">
                  <c:v>83.082747886080952</c:v>
                </c:pt>
                <c:pt idx="16">
                  <c:v>99.463845481227054</c:v>
                </c:pt>
                <c:pt idx="17">
                  <c:v>115.77785737197435</c:v>
                </c:pt>
                <c:pt idx="18">
                  <c:v>132.03559267089474</c:v>
                </c:pt>
                <c:pt idx="19">
                  <c:v>148.24496805506811</c:v>
                </c:pt>
                <c:pt idx="20">
                  <c:v>164.41202153837858</c:v>
                </c:pt>
                <c:pt idx="21">
                  <c:v>138.27532721770669</c:v>
                </c:pt>
                <c:pt idx="22">
                  <c:v>158.19860641046549</c:v>
                </c:pt>
                <c:pt idx="23">
                  <c:v>178.06232809976675</c:v>
                </c:pt>
                <c:pt idx="24">
                  <c:v>197.8740758947919</c:v>
                </c:pt>
                <c:pt idx="25">
                  <c:v>217.63978751401132</c:v>
                </c:pt>
                <c:pt idx="26">
                  <c:v>178.80616524292711</c:v>
                </c:pt>
                <c:pt idx="27">
                  <c:v>200.59447324032212</c:v>
                </c:pt>
                <c:pt idx="28">
                  <c:v>222.32792135889133</c:v>
                </c:pt>
                <c:pt idx="29">
                  <c:v>244.01262705741215</c:v>
                </c:pt>
                <c:pt idx="30">
                  <c:v>265.6535305121829</c:v>
                </c:pt>
                <c:pt idx="31">
                  <c:v>228.24653971138062</c:v>
                </c:pt>
                <c:pt idx="32">
                  <c:v>251.14891265590609</c:v>
                </c:pt>
                <c:pt idx="33">
                  <c:v>274.00394782084345</c:v>
                </c:pt>
                <c:pt idx="34">
                  <c:v>296.81614745645351</c:v>
                </c:pt>
                <c:pt idx="35">
                  <c:v>319.58926505280823</c:v>
                </c:pt>
                <c:pt idx="36">
                  <c:v>282.59399476816583</c:v>
                </c:pt>
                <c:pt idx="37">
                  <c:v>305.6359985149756</c:v>
                </c:pt>
                <c:pt idx="38">
                  <c:v>328.6393922074094</c:v>
                </c:pt>
                <c:pt idx="39">
                  <c:v>351.60725672766921</c:v>
                </c:pt>
                <c:pt idx="40">
                  <c:v>374.54223769767958</c:v>
                </c:pt>
                <c:pt idx="41">
                  <c:v>337.68401938128414</c:v>
                </c:pt>
                <c:pt idx="42">
                  <c:v>360.63864570434475</c:v>
                </c:pt>
                <c:pt idx="43">
                  <c:v>383.56132980166285</c:v>
                </c:pt>
                <c:pt idx="44">
                  <c:v>406.45424763968214</c:v>
                </c:pt>
                <c:pt idx="45">
                  <c:v>429.3193102010203</c:v>
                </c:pt>
                <c:pt idx="46">
                  <c:v>391.60149271750106</c:v>
                </c:pt>
                <c:pt idx="47">
                  <c:v>413.51125124927194</c:v>
                </c:pt>
                <c:pt idx="48">
                  <c:v>435.39597412497324</c:v>
                </c:pt>
                <c:pt idx="49">
                  <c:v>457.25709576545188</c:v>
                </c:pt>
                <c:pt idx="50">
                  <c:v>479.09590234004378</c:v>
                </c:pt>
                <c:pt idx="51">
                  <c:v>440.49896397601566</c:v>
                </c:pt>
                <c:pt idx="52">
                  <c:v>461.38387629336717</c:v>
                </c:pt>
                <c:pt idx="53">
                  <c:v>482.24862214241739</c:v>
                </c:pt>
                <c:pt idx="54">
                  <c:v>503.09419611924926</c:v>
                </c:pt>
                <c:pt idx="55">
                  <c:v>523.92150373805168</c:v>
                </c:pt>
                <c:pt idx="56">
                  <c:v>486.61320422350633</c:v>
                </c:pt>
                <c:pt idx="57">
                  <c:v>506.24366075178114</c:v>
                </c:pt>
                <c:pt idx="58">
                  <c:v>525.85802900590761</c:v>
                </c:pt>
                <c:pt idx="59">
                  <c:v>545.45699307846292</c:v>
                </c:pt>
                <c:pt idx="60">
                  <c:v>565.04118393005353</c:v>
                </c:pt>
                <c:pt idx="61">
                  <c:v>531.18270081556818</c:v>
                </c:pt>
                <c:pt idx="62">
                  <c:v>549.32662698500246</c:v>
                </c:pt>
                <c:pt idx="63">
                  <c:v>567.45798988344666</c:v>
                </c:pt>
                <c:pt idx="64">
                  <c:v>585.57724715974553</c:v>
                </c:pt>
                <c:pt idx="65">
                  <c:v>603.68482585273193</c:v>
                </c:pt>
                <c:pt idx="66">
                  <c:v>571.80769908018658</c:v>
                </c:pt>
                <c:pt idx="67">
                  <c:v>588.23374634202014</c:v>
                </c:pt>
                <c:pt idx="68">
                  <c:v>604.65024314080028</c:v>
                </c:pt>
                <c:pt idx="69">
                  <c:v>621.05748512511468</c:v>
                </c:pt>
                <c:pt idx="70">
                  <c:v>637.45575105951809</c:v>
                </c:pt>
                <c:pt idx="71">
                  <c:v>608.99422554493106</c:v>
                </c:pt>
                <c:pt idx="72">
                  <c:v>623.95194130360017</c:v>
                </c:pt>
                <c:pt idx="73">
                  <c:v>638.90223484373837</c:v>
                </c:pt>
                <c:pt idx="74">
                  <c:v>653.84530420719193</c:v>
                </c:pt>
                <c:pt idx="75">
                  <c:v>668.78133765133032</c:v>
                </c:pt>
                <c:pt idx="76">
                  <c:v>642.51814872296188</c:v>
                </c:pt>
                <c:pt idx="77">
                  <c:v>656.01387029597765</c:v>
                </c:pt>
                <c:pt idx="78">
                  <c:v>669.50387362527647</c:v>
                </c:pt>
                <c:pt idx="79">
                  <c:v>682.98829010089491</c:v>
                </c:pt>
                <c:pt idx="80">
                  <c:v>696.46724550471288</c:v>
                </c:pt>
                <c:pt idx="81">
                  <c:v>673.59794188932813</c:v>
                </c:pt>
                <c:pt idx="82">
                  <c:v>685.63636918902193</c:v>
                </c:pt>
                <c:pt idx="83">
                  <c:v>697.67046222084502</c:v>
                </c:pt>
                <c:pt idx="84">
                  <c:v>709.70030624614719</c:v>
                </c:pt>
                <c:pt idx="85">
                  <c:v>721.72598340162915</c:v>
                </c:pt>
                <c:pt idx="86">
                  <c:v>701.03924325890966</c:v>
                </c:pt>
                <c:pt idx="87">
                  <c:v>711.62469251277707</c:v>
                </c:pt>
                <c:pt idx="88">
                  <c:v>722.20692494656532</c:v>
                </c:pt>
                <c:pt idx="89">
                  <c:v>732.78599431905741</c:v>
                </c:pt>
                <c:pt idx="90">
                  <c:v>743.36195271095983</c:v>
                </c:pt>
                <c:pt idx="91">
                  <c:v>724.61153474599348</c:v>
                </c:pt>
                <c:pt idx="92">
                  <c:v>733.5071806367481</c:v>
                </c:pt>
                <c:pt idx="93">
                  <c:v>742.40062916240424</c:v>
                </c:pt>
                <c:pt idx="94">
                  <c:v>751.29191034812402</c:v>
                </c:pt>
                <c:pt idx="95">
                  <c:v>760.18105345069318</c:v>
                </c:pt>
                <c:pt idx="96">
                  <c:v>744.08292877222436</c:v>
                </c:pt>
                <c:pt idx="97">
                  <c:v>752.01273094425926</c:v>
                </c:pt>
                <c:pt idx="98">
                  <c:v>759.9408342037417</c:v>
                </c:pt>
                <c:pt idx="99">
                  <c:v>767.86725876835874</c:v>
                </c:pt>
                <c:pt idx="100">
                  <c:v>775.79202440449023</c:v>
                </c:pt>
                <c:pt idx="101">
                  <c:v>755.37637499683808</c:v>
                </c:pt>
                <c:pt idx="102">
                  <c:v>755.37637499683808</c:v>
                </c:pt>
                <c:pt idx="103">
                  <c:v>755.37637499683808</c:v>
                </c:pt>
                <c:pt idx="104">
                  <c:v>755.37637499683808</c:v>
                </c:pt>
                <c:pt idx="105">
                  <c:v>755.37637499683808</c:v>
                </c:pt>
                <c:pt idx="106">
                  <c:v>755.37637499683808</c:v>
                </c:pt>
                <c:pt idx="107">
                  <c:v>755.37637499683808</c:v>
                </c:pt>
                <c:pt idx="108">
                  <c:v>755.37637499683808</c:v>
                </c:pt>
                <c:pt idx="109">
                  <c:v>755.37637499683808</c:v>
                </c:pt>
                <c:pt idx="110">
                  <c:v>755.37637499683808</c:v>
                </c:pt>
                <c:pt idx="111">
                  <c:v>755.37637499683808</c:v>
                </c:pt>
                <c:pt idx="112">
                  <c:v>755.37637499683808</c:v>
                </c:pt>
                <c:pt idx="113">
                  <c:v>755.37637499683808</c:v>
                </c:pt>
                <c:pt idx="114">
                  <c:v>755.37637499683808</c:v>
                </c:pt>
                <c:pt idx="115">
                  <c:v>755.37637499683808</c:v>
                </c:pt>
                <c:pt idx="116">
                  <c:v>755.37637499683808</c:v>
                </c:pt>
                <c:pt idx="117">
                  <c:v>755.37637499683808</c:v>
                </c:pt>
                <c:pt idx="118">
                  <c:v>755.37637499683808</c:v>
                </c:pt>
                <c:pt idx="119">
                  <c:v>755.37637499683808</c:v>
                </c:pt>
                <c:pt idx="120">
                  <c:v>755.37637499683808</c:v>
                </c:pt>
                <c:pt idx="121">
                  <c:v>755.37637499683808</c:v>
                </c:pt>
                <c:pt idx="122">
                  <c:v>755.37637499683808</c:v>
                </c:pt>
                <c:pt idx="123">
                  <c:v>755.37637499683808</c:v>
                </c:pt>
                <c:pt idx="124">
                  <c:v>755.37637499683808</c:v>
                </c:pt>
                <c:pt idx="125">
                  <c:v>755.37637499683808</c:v>
                </c:pt>
                <c:pt idx="126">
                  <c:v>755.37637499683808</c:v>
                </c:pt>
                <c:pt idx="127">
                  <c:v>755.37637499683808</c:v>
                </c:pt>
                <c:pt idx="128">
                  <c:v>755.37637499683808</c:v>
                </c:pt>
                <c:pt idx="129">
                  <c:v>755.37637499683808</c:v>
                </c:pt>
                <c:pt idx="130">
                  <c:v>755.37637499683808</c:v>
                </c:pt>
                <c:pt idx="131">
                  <c:v>755.37637499683808</c:v>
                </c:pt>
                <c:pt idx="132">
                  <c:v>755.37637499683808</c:v>
                </c:pt>
                <c:pt idx="133">
                  <c:v>755.37637499683808</c:v>
                </c:pt>
                <c:pt idx="134">
                  <c:v>755.37637499683808</c:v>
                </c:pt>
                <c:pt idx="135">
                  <c:v>755.37637499683808</c:v>
                </c:pt>
                <c:pt idx="136">
                  <c:v>755.37637499683808</c:v>
                </c:pt>
                <c:pt idx="137">
                  <c:v>755.37637499683808</c:v>
                </c:pt>
                <c:pt idx="138">
                  <c:v>755.37637499683808</c:v>
                </c:pt>
                <c:pt idx="139">
                  <c:v>755.37637499683808</c:v>
                </c:pt>
                <c:pt idx="140">
                  <c:v>755.37637499683808</c:v>
                </c:pt>
                <c:pt idx="141">
                  <c:v>755.37637499683808</c:v>
                </c:pt>
                <c:pt idx="142">
                  <c:v>755.37637499683808</c:v>
                </c:pt>
                <c:pt idx="143">
                  <c:v>755.37637499683808</c:v>
                </c:pt>
                <c:pt idx="144">
                  <c:v>755.37637499683808</c:v>
                </c:pt>
                <c:pt idx="145">
                  <c:v>755.37637499683808</c:v>
                </c:pt>
                <c:pt idx="146">
                  <c:v>755.37637499683808</c:v>
                </c:pt>
                <c:pt idx="147">
                  <c:v>755.37637499683808</c:v>
                </c:pt>
                <c:pt idx="148">
                  <c:v>755.37637499683808</c:v>
                </c:pt>
                <c:pt idx="149">
                  <c:v>755.37637499683808</c:v>
                </c:pt>
                <c:pt idx="150">
                  <c:v>755.37637499683808</c:v>
                </c:pt>
                <c:pt idx="151">
                  <c:v>755.37637499683808</c:v>
                </c:pt>
                <c:pt idx="152">
                  <c:v>755.37637499683808</c:v>
                </c:pt>
                <c:pt idx="153">
                  <c:v>755.37637499683808</c:v>
                </c:pt>
                <c:pt idx="154">
                  <c:v>755.37637499683808</c:v>
                </c:pt>
                <c:pt idx="155">
                  <c:v>755.37637499683808</c:v>
                </c:pt>
                <c:pt idx="156">
                  <c:v>755.37637499683808</c:v>
                </c:pt>
                <c:pt idx="157">
                  <c:v>755.37637499683808</c:v>
                </c:pt>
                <c:pt idx="158">
                  <c:v>755.37637499683808</c:v>
                </c:pt>
                <c:pt idx="159">
                  <c:v>755.37637499683808</c:v>
                </c:pt>
                <c:pt idx="160">
                  <c:v>755.37637499683808</c:v>
                </c:pt>
                <c:pt idx="161">
                  <c:v>755.37637499683808</c:v>
                </c:pt>
                <c:pt idx="162">
                  <c:v>755.37637499683808</c:v>
                </c:pt>
                <c:pt idx="163">
                  <c:v>755.37637499683808</c:v>
                </c:pt>
                <c:pt idx="164">
                  <c:v>755.37637499683808</c:v>
                </c:pt>
                <c:pt idx="165">
                  <c:v>755.37637499683808</c:v>
                </c:pt>
                <c:pt idx="166">
                  <c:v>755.37637499683808</c:v>
                </c:pt>
                <c:pt idx="167">
                  <c:v>755.37637499683808</c:v>
                </c:pt>
                <c:pt idx="168">
                  <c:v>755.37637499683808</c:v>
                </c:pt>
                <c:pt idx="169">
                  <c:v>755.37637499683808</c:v>
                </c:pt>
                <c:pt idx="170">
                  <c:v>755.37637499683808</c:v>
                </c:pt>
                <c:pt idx="171">
                  <c:v>755.37637499683808</c:v>
                </c:pt>
                <c:pt idx="172">
                  <c:v>755.37637499683808</c:v>
                </c:pt>
                <c:pt idx="173">
                  <c:v>755.37637499683808</c:v>
                </c:pt>
                <c:pt idx="174">
                  <c:v>755.37637499683808</c:v>
                </c:pt>
                <c:pt idx="175">
                  <c:v>755.37637499683808</c:v>
                </c:pt>
                <c:pt idx="176">
                  <c:v>755.37637499683808</c:v>
                </c:pt>
                <c:pt idx="177">
                  <c:v>755.37637499683808</c:v>
                </c:pt>
                <c:pt idx="178">
                  <c:v>755.37637499683808</c:v>
                </c:pt>
                <c:pt idx="179">
                  <c:v>755.37637499683808</c:v>
                </c:pt>
                <c:pt idx="180">
                  <c:v>755.37637499683808</c:v>
                </c:pt>
                <c:pt idx="181">
                  <c:v>755.37637499683808</c:v>
                </c:pt>
                <c:pt idx="182">
                  <c:v>755.37637499683808</c:v>
                </c:pt>
                <c:pt idx="183">
                  <c:v>755.37637499683808</c:v>
                </c:pt>
                <c:pt idx="184">
                  <c:v>755.37637499683808</c:v>
                </c:pt>
                <c:pt idx="185">
                  <c:v>755.37637499683808</c:v>
                </c:pt>
                <c:pt idx="186">
                  <c:v>755.37637499683808</c:v>
                </c:pt>
                <c:pt idx="187">
                  <c:v>755.37637499683808</c:v>
                </c:pt>
                <c:pt idx="188">
                  <c:v>755.37637499683808</c:v>
                </c:pt>
                <c:pt idx="189">
                  <c:v>755.37637499683808</c:v>
                </c:pt>
                <c:pt idx="190">
                  <c:v>755.37637499683808</c:v>
                </c:pt>
                <c:pt idx="191">
                  <c:v>755.37637499683808</c:v>
                </c:pt>
                <c:pt idx="192">
                  <c:v>755.37637499683808</c:v>
                </c:pt>
                <c:pt idx="193">
                  <c:v>755.37637499683808</c:v>
                </c:pt>
                <c:pt idx="194">
                  <c:v>755.37637499683808</c:v>
                </c:pt>
                <c:pt idx="195">
                  <c:v>755.37637499683808</c:v>
                </c:pt>
                <c:pt idx="196">
                  <c:v>755.37637499683808</c:v>
                </c:pt>
                <c:pt idx="197">
                  <c:v>755.37637499683808</c:v>
                </c:pt>
                <c:pt idx="198">
                  <c:v>755.37637499683808</c:v>
                </c:pt>
                <c:pt idx="199">
                  <c:v>755.37637499683808</c:v>
                </c:pt>
                <c:pt idx="200">
                  <c:v>755.37637499683808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2.1185138067917109</c:v>
                </c:pt>
                <c:pt idx="2">
                  <c:v>2.894402199061441</c:v>
                </c:pt>
                <c:pt idx="3">
                  <c:v>3.9556609928452722</c:v>
                </c:pt>
                <c:pt idx="4">
                  <c:v>5.4076671097938496</c:v>
                </c:pt>
                <c:pt idx="5">
                  <c:v>7.3948535408528118</c:v>
                </c:pt>
                <c:pt idx="6">
                  <c:v>10.115234305738676</c:v>
                </c:pt>
                <c:pt idx="7">
                  <c:v>13.840348195034421</c:v>
                </c:pt>
                <c:pt idx="8">
                  <c:v>18.94264864317968</c:v>
                </c:pt>
                <c:pt idx="9">
                  <c:v>25.93312754435949</c:v>
                </c:pt>
                <c:pt idx="10">
                  <c:v>35.513007205017594</c:v>
                </c:pt>
                <c:pt idx="11">
                  <c:v>48.644774650638844</c:v>
                </c:pt>
                <c:pt idx="12">
                  <c:v>66.649814557549007</c:v>
                </c:pt>
                <c:pt idx="13">
                  <c:v>91.342625587150238</c:v>
                </c:pt>
                <c:pt idx="14">
                  <c:v>125.21536151834833</c:v>
                </c:pt>
                <c:pt idx="15">
                  <c:v>171.69161142115624</c:v>
                </c:pt>
                <c:pt idx="16">
                  <c:v>175.06369642864436</c:v>
                </c:pt>
                <c:pt idx="17">
                  <c:v>205.60586751976879</c:v>
                </c:pt>
                <c:pt idx="18">
                  <c:v>236.04300605613707</c:v>
                </c:pt>
                <c:pt idx="19">
                  <c:v>266.39056723885022</c:v>
                </c:pt>
                <c:pt idx="20">
                  <c:v>296.66018896478846</c:v>
                </c:pt>
                <c:pt idx="21">
                  <c:v>238.8755995449776</c:v>
                </c:pt>
                <c:pt idx="22">
                  <c:v>271.01275486164383</c:v>
                </c:pt>
                <c:pt idx="23">
                  <c:v>303.06413469570208</c:v>
                </c:pt>
                <c:pt idx="24">
                  <c:v>335.04008037896614</c:v>
                </c:pt>
                <c:pt idx="25">
                  <c:v>366.94879686196288</c:v>
                </c:pt>
                <c:pt idx="26">
                  <c:v>311.51274483481569</c:v>
                </c:pt>
                <c:pt idx="27">
                  <c:v>345.513196505407</c:v>
                </c:pt>
                <c:pt idx="28">
                  <c:v>379.44016191597643</c:v>
                </c:pt>
                <c:pt idx="29">
                  <c:v>413.30112748447715</c:v>
                </c:pt>
                <c:pt idx="30">
                  <c:v>447.10225323882645</c:v>
                </c:pt>
                <c:pt idx="31">
                  <c:v>392.17723375565879</c:v>
                </c:pt>
                <c:pt idx="32">
                  <c:v>426.2692346413703</c:v>
                </c:pt>
                <c:pt idx="33">
                  <c:v>460.30260387098588</c:v>
                </c:pt>
                <c:pt idx="34">
                  <c:v>494.28227935737863</c:v>
                </c:pt>
                <c:pt idx="35">
                  <c:v>528.21246537398599</c:v>
                </c:pt>
                <c:pt idx="36">
                  <c:v>472.22673256387026</c:v>
                </c:pt>
                <c:pt idx="37">
                  <c:v>504.92225767518511</c:v>
                </c:pt>
                <c:pt idx="38">
                  <c:v>537.57302517405549</c:v>
                </c:pt>
                <c:pt idx="39">
                  <c:v>570.18213138839008</c:v>
                </c:pt>
                <c:pt idx="40">
                  <c:v>602.75229006275174</c:v>
                </c:pt>
                <c:pt idx="41">
                  <c:v>544.90728253687382</c:v>
                </c:pt>
                <c:pt idx="42">
                  <c:v>575.48683746818995</c:v>
                </c:pt>
                <c:pt idx="43">
                  <c:v>606.03248943815163</c:v>
                </c:pt>
                <c:pt idx="44">
                  <c:v>636.54618486892696</c:v>
                </c:pt>
                <c:pt idx="45">
                  <c:v>667.02966862520361</c:v>
                </c:pt>
                <c:pt idx="46">
                  <c:v>613.85301973416745</c:v>
                </c:pt>
                <c:pt idx="47">
                  <c:v>641.33480510237007</c:v>
                </c:pt>
                <c:pt idx="48">
                  <c:v>668.792285285802</c:v>
                </c:pt>
                <c:pt idx="49">
                  <c:v>696.22659705561784</c:v>
                </c:pt>
                <c:pt idx="50">
                  <c:v>723.63878041944702</c:v>
                </c:pt>
                <c:pt idx="51">
                  <c:v>678.61083748340923</c:v>
                </c:pt>
                <c:pt idx="52">
                  <c:v>704.02493126473883</c:v>
                </c:pt>
                <c:pt idx="53">
                  <c:v>729.42026669230836</c:v>
                </c:pt>
                <c:pt idx="54">
                  <c:v>754.7975878309262</c:v>
                </c:pt>
                <c:pt idx="55">
                  <c:v>780.15758470453693</c:v>
                </c:pt>
                <c:pt idx="56">
                  <c:v>743.24178865133274</c:v>
                </c:pt>
                <c:pt idx="57">
                  <c:v>766.60088957174946</c:v>
                </c:pt>
                <c:pt idx="58">
                  <c:v>789.94556044741057</c:v>
                </c:pt>
                <c:pt idx="59">
                  <c:v>813.27628716107131</c:v>
                </c:pt>
                <c:pt idx="60">
                  <c:v>836.59352548438801</c:v>
                </c:pt>
                <c:pt idx="61">
                  <c:v>804.99920908631259</c:v>
                </c:pt>
                <c:pt idx="62">
                  <c:v>826.064802065957</c:v>
                </c:pt>
                <c:pt idx="63">
                  <c:v>847.11958558738479</c:v>
                </c:pt>
                <c:pt idx="64">
                  <c:v>868.16386579158745</c:v>
                </c:pt>
                <c:pt idx="65">
                  <c:v>889.19793278788904</c:v>
                </c:pt>
                <c:pt idx="66">
                  <c:v>861.65126462088608</c:v>
                </c:pt>
                <c:pt idx="67">
                  <c:v>880.43496141445894</c:v>
                </c:pt>
                <c:pt idx="68">
                  <c:v>899.21064588597585</c:v>
                </c:pt>
                <c:pt idx="69">
                  <c:v>917.97850868750186</c:v>
                </c:pt>
                <c:pt idx="70">
                  <c:v>936.73873204991912</c:v>
                </c:pt>
                <c:pt idx="71">
                  <c:v>911.22296748512326</c:v>
                </c:pt>
                <c:pt idx="72">
                  <c:v>928.23503275558551</c:v>
                </c:pt>
                <c:pt idx="73">
                  <c:v>945.2408972852412</c:v>
                </c:pt>
                <c:pt idx="74">
                  <c:v>962.24068821132141</c:v>
                </c:pt>
                <c:pt idx="75">
                  <c:v>979.23452781819208</c:v>
                </c:pt>
                <c:pt idx="76">
                  <c:v>953.24154789386921</c:v>
                </c:pt>
                <c:pt idx="77">
                  <c:v>968.48910881658685</c:v>
                </c:pt>
                <c:pt idx="78">
                  <c:v>983.73191592447984</c:v>
                </c:pt>
                <c:pt idx="79">
                  <c:v>998.97005316922184</c:v>
                </c:pt>
                <c:pt idx="80">
                  <c:v>1014.2036017355778</c:v>
                </c:pt>
                <c:pt idx="81">
                  <c:v>974.23695045015677</c:v>
                </c:pt>
                <c:pt idx="82">
                  <c:v>974.23695045015677</c:v>
                </c:pt>
                <c:pt idx="83">
                  <c:v>974.23695045015677</c:v>
                </c:pt>
                <c:pt idx="84">
                  <c:v>974.23695045015677</c:v>
                </c:pt>
                <c:pt idx="85">
                  <c:v>974.23695045015677</c:v>
                </c:pt>
                <c:pt idx="86">
                  <c:v>974.23695045015677</c:v>
                </c:pt>
                <c:pt idx="87">
                  <c:v>974.23695045015677</c:v>
                </c:pt>
                <c:pt idx="88">
                  <c:v>974.23695045015677</c:v>
                </c:pt>
                <c:pt idx="89">
                  <c:v>974.23695045015677</c:v>
                </c:pt>
                <c:pt idx="90">
                  <c:v>974.23695045015677</c:v>
                </c:pt>
                <c:pt idx="91">
                  <c:v>974.23695045015677</c:v>
                </c:pt>
                <c:pt idx="92">
                  <c:v>974.23695045015677</c:v>
                </c:pt>
                <c:pt idx="93">
                  <c:v>974.23695045015677</c:v>
                </c:pt>
                <c:pt idx="94">
                  <c:v>974.23695045015677</c:v>
                </c:pt>
                <c:pt idx="95">
                  <c:v>974.23695045015677</c:v>
                </c:pt>
                <c:pt idx="96">
                  <c:v>974.23695045015677</c:v>
                </c:pt>
                <c:pt idx="97">
                  <c:v>974.23695045015677</c:v>
                </c:pt>
                <c:pt idx="98">
                  <c:v>974.23695045015677</c:v>
                </c:pt>
                <c:pt idx="99">
                  <c:v>974.23695045015677</c:v>
                </c:pt>
                <c:pt idx="100">
                  <c:v>974.23695045015677</c:v>
                </c:pt>
                <c:pt idx="101">
                  <c:v>974.23695045015677</c:v>
                </c:pt>
                <c:pt idx="102">
                  <c:v>974.23695045015677</c:v>
                </c:pt>
                <c:pt idx="103">
                  <c:v>974.23695045015677</c:v>
                </c:pt>
                <c:pt idx="104">
                  <c:v>974.23695045015677</c:v>
                </c:pt>
                <c:pt idx="105">
                  <c:v>974.23695045015677</c:v>
                </c:pt>
                <c:pt idx="106">
                  <c:v>974.23695045015677</c:v>
                </c:pt>
                <c:pt idx="107">
                  <c:v>974.23695045015677</c:v>
                </c:pt>
                <c:pt idx="108">
                  <c:v>974.23695045015677</c:v>
                </c:pt>
                <c:pt idx="109">
                  <c:v>974.23695045015677</c:v>
                </c:pt>
                <c:pt idx="110">
                  <c:v>974.23695045015677</c:v>
                </c:pt>
                <c:pt idx="111">
                  <c:v>974.23695045015677</c:v>
                </c:pt>
                <c:pt idx="112">
                  <c:v>974.23695045015677</c:v>
                </c:pt>
                <c:pt idx="113">
                  <c:v>974.23695045015677</c:v>
                </c:pt>
                <c:pt idx="114">
                  <c:v>974.23695045015677</c:v>
                </c:pt>
                <c:pt idx="115">
                  <c:v>974.23695045015677</c:v>
                </c:pt>
                <c:pt idx="116">
                  <c:v>974.23695045015677</c:v>
                </c:pt>
                <c:pt idx="117">
                  <c:v>974.23695045015677</c:v>
                </c:pt>
                <c:pt idx="118">
                  <c:v>974.23695045015677</c:v>
                </c:pt>
                <c:pt idx="119">
                  <c:v>974.23695045015677</c:v>
                </c:pt>
                <c:pt idx="120">
                  <c:v>974.23695045015677</c:v>
                </c:pt>
                <c:pt idx="121">
                  <c:v>974.23695045015677</c:v>
                </c:pt>
                <c:pt idx="122">
                  <c:v>974.23695045015677</c:v>
                </c:pt>
                <c:pt idx="123">
                  <c:v>974.23695045015677</c:v>
                </c:pt>
                <c:pt idx="124">
                  <c:v>974.23695045015677</c:v>
                </c:pt>
                <c:pt idx="125">
                  <c:v>974.23695045015677</c:v>
                </c:pt>
                <c:pt idx="126">
                  <c:v>974.23695045015677</c:v>
                </c:pt>
                <c:pt idx="127">
                  <c:v>974.23695045015677</c:v>
                </c:pt>
                <c:pt idx="128">
                  <c:v>974.23695045015677</c:v>
                </c:pt>
                <c:pt idx="129">
                  <c:v>974.23695045015677</c:v>
                </c:pt>
                <c:pt idx="130">
                  <c:v>974.23695045015677</c:v>
                </c:pt>
                <c:pt idx="131">
                  <c:v>974.23695045015677</c:v>
                </c:pt>
                <c:pt idx="132">
                  <c:v>974.23695045015677</c:v>
                </c:pt>
                <c:pt idx="133">
                  <c:v>974.23695045015677</c:v>
                </c:pt>
                <c:pt idx="134">
                  <c:v>974.23695045015677</c:v>
                </c:pt>
                <c:pt idx="135">
                  <c:v>974.23695045015677</c:v>
                </c:pt>
                <c:pt idx="136">
                  <c:v>974.23695045015677</c:v>
                </c:pt>
                <c:pt idx="137">
                  <c:v>974.23695045015677</c:v>
                </c:pt>
                <c:pt idx="138">
                  <c:v>974.23695045015677</c:v>
                </c:pt>
                <c:pt idx="139">
                  <c:v>974.23695045015677</c:v>
                </c:pt>
                <c:pt idx="140">
                  <c:v>974.23695045015677</c:v>
                </c:pt>
                <c:pt idx="141">
                  <c:v>974.23695045015677</c:v>
                </c:pt>
                <c:pt idx="142">
                  <c:v>974.23695045015677</c:v>
                </c:pt>
                <c:pt idx="143">
                  <c:v>974.23695045015677</c:v>
                </c:pt>
                <c:pt idx="144">
                  <c:v>974.23695045015677</c:v>
                </c:pt>
                <c:pt idx="145">
                  <c:v>974.23695045015677</c:v>
                </c:pt>
                <c:pt idx="146">
                  <c:v>974.23695045015677</c:v>
                </c:pt>
                <c:pt idx="147">
                  <c:v>974.23695045015677</c:v>
                </c:pt>
                <c:pt idx="148">
                  <c:v>974.23695045015677</c:v>
                </c:pt>
                <c:pt idx="149">
                  <c:v>974.23695045015677</c:v>
                </c:pt>
                <c:pt idx="150">
                  <c:v>974.23695045015677</c:v>
                </c:pt>
                <c:pt idx="151">
                  <c:v>974.23695045015677</c:v>
                </c:pt>
                <c:pt idx="152">
                  <c:v>974.23695045015677</c:v>
                </c:pt>
                <c:pt idx="153">
                  <c:v>974.23695045015677</c:v>
                </c:pt>
                <c:pt idx="154">
                  <c:v>974.23695045015677</c:v>
                </c:pt>
                <c:pt idx="155">
                  <c:v>974.23695045015677</c:v>
                </c:pt>
                <c:pt idx="156">
                  <c:v>974.23695045015677</c:v>
                </c:pt>
                <c:pt idx="157">
                  <c:v>974.23695045015677</c:v>
                </c:pt>
                <c:pt idx="158">
                  <c:v>974.23695045015677</c:v>
                </c:pt>
                <c:pt idx="159">
                  <c:v>974.23695045015677</c:v>
                </c:pt>
                <c:pt idx="160">
                  <c:v>974.23695045015677</c:v>
                </c:pt>
                <c:pt idx="161">
                  <c:v>974.23695045015677</c:v>
                </c:pt>
                <c:pt idx="162">
                  <c:v>974.23695045015677</c:v>
                </c:pt>
                <c:pt idx="163">
                  <c:v>974.23695045015677</c:v>
                </c:pt>
                <c:pt idx="164">
                  <c:v>974.23695045015677</c:v>
                </c:pt>
                <c:pt idx="165">
                  <c:v>974.23695045015677</c:v>
                </c:pt>
                <c:pt idx="166">
                  <c:v>974.23695045015677</c:v>
                </c:pt>
                <c:pt idx="167">
                  <c:v>974.23695045015677</c:v>
                </c:pt>
                <c:pt idx="168">
                  <c:v>974.23695045015677</c:v>
                </c:pt>
                <c:pt idx="169">
                  <c:v>974.23695045015677</c:v>
                </c:pt>
                <c:pt idx="170">
                  <c:v>974.23695045015677</c:v>
                </c:pt>
                <c:pt idx="171">
                  <c:v>974.23695045015677</c:v>
                </c:pt>
                <c:pt idx="172">
                  <c:v>974.23695045015677</c:v>
                </c:pt>
                <c:pt idx="173">
                  <c:v>974.23695045015677</c:v>
                </c:pt>
                <c:pt idx="174">
                  <c:v>974.23695045015677</c:v>
                </c:pt>
                <c:pt idx="175">
                  <c:v>974.23695045015677</c:v>
                </c:pt>
                <c:pt idx="176">
                  <c:v>974.23695045015677</c:v>
                </c:pt>
                <c:pt idx="177">
                  <c:v>974.23695045015677</c:v>
                </c:pt>
                <c:pt idx="178">
                  <c:v>974.23695045015677</c:v>
                </c:pt>
                <c:pt idx="179">
                  <c:v>974.23695045015677</c:v>
                </c:pt>
                <c:pt idx="180">
                  <c:v>974.23695045015677</c:v>
                </c:pt>
                <c:pt idx="181">
                  <c:v>974.23695045015677</c:v>
                </c:pt>
                <c:pt idx="182">
                  <c:v>974.23695045015677</c:v>
                </c:pt>
                <c:pt idx="183">
                  <c:v>974.23695045015677</c:v>
                </c:pt>
                <c:pt idx="184">
                  <c:v>974.23695045015677</c:v>
                </c:pt>
                <c:pt idx="185">
                  <c:v>974.23695045015677</c:v>
                </c:pt>
                <c:pt idx="186">
                  <c:v>974.23695045015677</c:v>
                </c:pt>
                <c:pt idx="187">
                  <c:v>974.23695045015677</c:v>
                </c:pt>
                <c:pt idx="188">
                  <c:v>974.23695045015677</c:v>
                </c:pt>
                <c:pt idx="189">
                  <c:v>974.23695045015677</c:v>
                </c:pt>
                <c:pt idx="190">
                  <c:v>974.23695045015677</c:v>
                </c:pt>
                <c:pt idx="191">
                  <c:v>974.23695045015677</c:v>
                </c:pt>
                <c:pt idx="192">
                  <c:v>974.23695045015677</c:v>
                </c:pt>
                <c:pt idx="193">
                  <c:v>974.23695045015677</c:v>
                </c:pt>
                <c:pt idx="194">
                  <c:v>974.23695045015677</c:v>
                </c:pt>
                <c:pt idx="195">
                  <c:v>974.23695045015677</c:v>
                </c:pt>
                <c:pt idx="196">
                  <c:v>974.23695045015677</c:v>
                </c:pt>
                <c:pt idx="197">
                  <c:v>974.23695045015677</c:v>
                </c:pt>
                <c:pt idx="198">
                  <c:v>974.23695045015677</c:v>
                </c:pt>
                <c:pt idx="199">
                  <c:v>974.23695045015677</c:v>
                </c:pt>
                <c:pt idx="200">
                  <c:v>974.23695045015677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150.5085198437738</c:v>
                </c:pt>
                <c:pt idx="14">
                  <c:v>181.66813736078151</c:v>
                </c:pt>
                <c:pt idx="15">
                  <c:v>212.70239804910193</c:v>
                </c:pt>
                <c:pt idx="16">
                  <c:v>243.63219153359822</c:v>
                </c:pt>
                <c:pt idx="17">
                  <c:v>274.47265011228387</c:v>
                </c:pt>
                <c:pt idx="18">
                  <c:v>305.23522033866374</c:v>
                </c:pt>
                <c:pt idx="19">
                  <c:v>217.97633317853592</c:v>
                </c:pt>
                <c:pt idx="20">
                  <c:v>243.81122169703403</c:v>
                </c:pt>
                <c:pt idx="21">
                  <c:v>269.58386372150011</c:v>
                </c:pt>
                <c:pt idx="22">
                  <c:v>295.30104458450194</c:v>
                </c:pt>
                <c:pt idx="23">
                  <c:v>320.9682705782111</c:v>
                </c:pt>
                <c:pt idx="24">
                  <c:v>346.59009528166484</c:v>
                </c:pt>
                <c:pt idx="25">
                  <c:v>270.34298331048649</c:v>
                </c:pt>
                <c:pt idx="26">
                  <c:v>292.58233627164475</c:v>
                </c:pt>
                <c:pt idx="27">
                  <c:v>314.78395443038511</c:v>
                </c:pt>
                <c:pt idx="28">
                  <c:v>336.95087205446197</c:v>
                </c:pt>
                <c:pt idx="29">
                  <c:v>359.08569164809904</c:v>
                </c:pt>
                <c:pt idx="30">
                  <c:v>381.19066877305704</c:v>
                </c:pt>
                <c:pt idx="31">
                  <c:v>317.25355162035788</c:v>
                </c:pt>
                <c:pt idx="32">
                  <c:v>336.72869926538851</c:v>
                </c:pt>
                <c:pt idx="33">
                  <c:v>356.17905353680152</c:v>
                </c:pt>
                <c:pt idx="34">
                  <c:v>375.60615822359978</c:v>
                </c:pt>
                <c:pt idx="35">
                  <c:v>395.01138443660466</c:v>
                </c:pt>
                <c:pt idx="36">
                  <c:v>414.39595763230847</c:v>
                </c:pt>
                <c:pt idx="37">
                  <c:v>355.24704452320003</c:v>
                </c:pt>
                <c:pt idx="38">
                  <c:v>373.74425409046029</c:v>
                </c:pt>
                <c:pt idx="39">
                  <c:v>392.22152076799495</c:v>
                </c:pt>
                <c:pt idx="40">
                  <c:v>410.6799158393672</c:v>
                </c:pt>
                <c:pt idx="41">
                  <c:v>429.12040646848072</c:v>
                </c:pt>
                <c:pt idx="42">
                  <c:v>447.54386995067097</c:v>
                </c:pt>
                <c:pt idx="43">
                  <c:v>392.26580767185396</c:v>
                </c:pt>
                <c:pt idx="44">
                  <c:v>409.44107422908195</c:v>
                </c:pt>
                <c:pt idx="45">
                  <c:v>426.60078727178939</c:v>
                </c:pt>
                <c:pt idx="46">
                  <c:v>443.74566024874019</c:v>
                </c:pt>
                <c:pt idx="47">
                  <c:v>460.87634700218206</c:v>
                </c:pt>
                <c:pt idx="48">
                  <c:v>477.99344882393416</c:v>
                </c:pt>
                <c:pt idx="49">
                  <c:v>429.42981141856944</c:v>
                </c:pt>
                <c:pt idx="50">
                  <c:v>444.71736133815199</c:v>
                </c:pt>
                <c:pt idx="51">
                  <c:v>459.99365893934191</c:v>
                </c:pt>
                <c:pt idx="52">
                  <c:v>475.25913042471711</c:v>
                </c:pt>
                <c:pt idx="53">
                  <c:v>490.51417239279317</c:v>
                </c:pt>
                <c:pt idx="54">
                  <c:v>505.75915477017446</c:v>
                </c:pt>
                <c:pt idx="55">
                  <c:v>460.01572658133705</c:v>
                </c:pt>
                <c:pt idx="56">
                  <c:v>476.31761585408549</c:v>
                </c:pt>
                <c:pt idx="57">
                  <c:v>492.60764062836614</c:v>
                </c:pt>
                <c:pt idx="58">
                  <c:v>508.88624832362757</c:v>
                </c:pt>
                <c:pt idx="59">
                  <c:v>525.15385541340027</c:v>
                </c:pt>
                <c:pt idx="60">
                  <c:v>541.41085047775289</c:v>
                </c:pt>
                <c:pt idx="61">
                  <c:v>541.41085047775289</c:v>
                </c:pt>
                <c:pt idx="62">
                  <c:v>541.41085047775289</c:v>
                </c:pt>
                <c:pt idx="63">
                  <c:v>541.41085047775289</c:v>
                </c:pt>
                <c:pt idx="64">
                  <c:v>541.41085047775289</c:v>
                </c:pt>
                <c:pt idx="65">
                  <c:v>541.41085047775289</c:v>
                </c:pt>
                <c:pt idx="66">
                  <c:v>541.41085047775289</c:v>
                </c:pt>
                <c:pt idx="67">
                  <c:v>541.41085047775289</c:v>
                </c:pt>
                <c:pt idx="68">
                  <c:v>541.41085047775289</c:v>
                </c:pt>
                <c:pt idx="69">
                  <c:v>541.41085047775289</c:v>
                </c:pt>
                <c:pt idx="70">
                  <c:v>541.41085047775289</c:v>
                </c:pt>
                <c:pt idx="71">
                  <c:v>541.41085047775289</c:v>
                </c:pt>
                <c:pt idx="72">
                  <c:v>541.41085047775289</c:v>
                </c:pt>
                <c:pt idx="73">
                  <c:v>541.41085047775289</c:v>
                </c:pt>
                <c:pt idx="74">
                  <c:v>541.41085047775289</c:v>
                </c:pt>
                <c:pt idx="75">
                  <c:v>541.41085047775289</c:v>
                </c:pt>
                <c:pt idx="76">
                  <c:v>541.41085047775289</c:v>
                </c:pt>
                <c:pt idx="77">
                  <c:v>541.41085047775289</c:v>
                </c:pt>
                <c:pt idx="78">
                  <c:v>541.41085047775289</c:v>
                </c:pt>
                <c:pt idx="79">
                  <c:v>541.41085047775289</c:v>
                </c:pt>
                <c:pt idx="80">
                  <c:v>541.41085047775289</c:v>
                </c:pt>
                <c:pt idx="81">
                  <c:v>541.41085047775289</c:v>
                </c:pt>
                <c:pt idx="82">
                  <c:v>541.41085047775289</c:v>
                </c:pt>
                <c:pt idx="83">
                  <c:v>541.41085047775289</c:v>
                </c:pt>
                <c:pt idx="84">
                  <c:v>541.41085047775289</c:v>
                </c:pt>
                <c:pt idx="85">
                  <c:v>541.41085047775289</c:v>
                </c:pt>
                <c:pt idx="86">
                  <c:v>541.41085047775289</c:v>
                </c:pt>
                <c:pt idx="87">
                  <c:v>541.41085047775289</c:v>
                </c:pt>
                <c:pt idx="88">
                  <c:v>541.41085047775289</c:v>
                </c:pt>
                <c:pt idx="89">
                  <c:v>541.41085047775289</c:v>
                </c:pt>
                <c:pt idx="90">
                  <c:v>541.41085047775289</c:v>
                </c:pt>
                <c:pt idx="91">
                  <c:v>541.41085047775289</c:v>
                </c:pt>
                <c:pt idx="92">
                  <c:v>541.41085047775289</c:v>
                </c:pt>
                <c:pt idx="93">
                  <c:v>541.41085047775289</c:v>
                </c:pt>
                <c:pt idx="94">
                  <c:v>541.41085047775289</c:v>
                </c:pt>
                <c:pt idx="95">
                  <c:v>541.41085047775289</c:v>
                </c:pt>
                <c:pt idx="96">
                  <c:v>541.41085047775289</c:v>
                </c:pt>
                <c:pt idx="97">
                  <c:v>541.41085047775289</c:v>
                </c:pt>
                <c:pt idx="98">
                  <c:v>541.41085047775289</c:v>
                </c:pt>
                <c:pt idx="99">
                  <c:v>541.41085047775289</c:v>
                </c:pt>
                <c:pt idx="100">
                  <c:v>541.41085047775289</c:v>
                </c:pt>
                <c:pt idx="101">
                  <c:v>541.41085047775289</c:v>
                </c:pt>
                <c:pt idx="102">
                  <c:v>541.41085047775289</c:v>
                </c:pt>
                <c:pt idx="103">
                  <c:v>541.41085047775289</c:v>
                </c:pt>
                <c:pt idx="104">
                  <c:v>541.41085047775289</c:v>
                </c:pt>
                <c:pt idx="105">
                  <c:v>541.41085047775289</c:v>
                </c:pt>
                <c:pt idx="106">
                  <c:v>541.41085047775289</c:v>
                </c:pt>
                <c:pt idx="107">
                  <c:v>541.41085047775289</c:v>
                </c:pt>
                <c:pt idx="108">
                  <c:v>541.41085047775289</c:v>
                </c:pt>
                <c:pt idx="109">
                  <c:v>541.41085047775289</c:v>
                </c:pt>
                <c:pt idx="110">
                  <c:v>541.41085047775289</c:v>
                </c:pt>
                <c:pt idx="111">
                  <c:v>541.41085047775289</c:v>
                </c:pt>
                <c:pt idx="112">
                  <c:v>541.41085047775289</c:v>
                </c:pt>
                <c:pt idx="113">
                  <c:v>541.41085047775289</c:v>
                </c:pt>
                <c:pt idx="114">
                  <c:v>541.41085047775289</c:v>
                </c:pt>
                <c:pt idx="115">
                  <c:v>541.41085047775289</c:v>
                </c:pt>
                <c:pt idx="116">
                  <c:v>541.41085047775289</c:v>
                </c:pt>
                <c:pt idx="117">
                  <c:v>541.41085047775289</c:v>
                </c:pt>
                <c:pt idx="118">
                  <c:v>541.41085047775289</c:v>
                </c:pt>
                <c:pt idx="119">
                  <c:v>541.41085047775289</c:v>
                </c:pt>
                <c:pt idx="120">
                  <c:v>541.41085047775289</c:v>
                </c:pt>
                <c:pt idx="121">
                  <c:v>541.41085047775289</c:v>
                </c:pt>
                <c:pt idx="122">
                  <c:v>541.41085047775289</c:v>
                </c:pt>
                <c:pt idx="123">
                  <c:v>541.41085047775289</c:v>
                </c:pt>
                <c:pt idx="124">
                  <c:v>541.41085047775289</c:v>
                </c:pt>
                <c:pt idx="125">
                  <c:v>541.41085047775289</c:v>
                </c:pt>
                <c:pt idx="126">
                  <c:v>541.41085047775289</c:v>
                </c:pt>
                <c:pt idx="127">
                  <c:v>541.41085047775289</c:v>
                </c:pt>
                <c:pt idx="128">
                  <c:v>541.41085047775289</c:v>
                </c:pt>
                <c:pt idx="129">
                  <c:v>541.41085047775289</c:v>
                </c:pt>
                <c:pt idx="130">
                  <c:v>541.41085047775289</c:v>
                </c:pt>
                <c:pt idx="131">
                  <c:v>541.41085047775289</c:v>
                </c:pt>
                <c:pt idx="132">
                  <c:v>541.41085047775289</c:v>
                </c:pt>
                <c:pt idx="133">
                  <c:v>541.41085047775289</c:v>
                </c:pt>
                <c:pt idx="134">
                  <c:v>541.41085047775289</c:v>
                </c:pt>
                <c:pt idx="135">
                  <c:v>541.41085047775289</c:v>
                </c:pt>
                <c:pt idx="136">
                  <c:v>541.41085047775289</c:v>
                </c:pt>
                <c:pt idx="137">
                  <c:v>541.41085047775289</c:v>
                </c:pt>
                <c:pt idx="138">
                  <c:v>541.41085047775289</c:v>
                </c:pt>
                <c:pt idx="139">
                  <c:v>541.41085047775289</c:v>
                </c:pt>
                <c:pt idx="140">
                  <c:v>541.41085047775289</c:v>
                </c:pt>
                <c:pt idx="141">
                  <c:v>541.41085047775289</c:v>
                </c:pt>
                <c:pt idx="142">
                  <c:v>541.41085047775289</c:v>
                </c:pt>
                <c:pt idx="143">
                  <c:v>541.41085047775289</c:v>
                </c:pt>
                <c:pt idx="144">
                  <c:v>541.41085047775289</c:v>
                </c:pt>
                <c:pt idx="145">
                  <c:v>541.41085047775289</c:v>
                </c:pt>
                <c:pt idx="146">
                  <c:v>541.41085047775289</c:v>
                </c:pt>
                <c:pt idx="147">
                  <c:v>541.41085047775289</c:v>
                </c:pt>
                <c:pt idx="148">
                  <c:v>541.41085047775289</c:v>
                </c:pt>
                <c:pt idx="149">
                  <c:v>541.41085047775289</c:v>
                </c:pt>
                <c:pt idx="150">
                  <c:v>541.41085047775289</c:v>
                </c:pt>
                <c:pt idx="151">
                  <c:v>541.41085047775289</c:v>
                </c:pt>
                <c:pt idx="152">
                  <c:v>541.41085047775289</c:v>
                </c:pt>
                <c:pt idx="153">
                  <c:v>541.41085047775289</c:v>
                </c:pt>
                <c:pt idx="154">
                  <c:v>541.41085047775289</c:v>
                </c:pt>
                <c:pt idx="155">
                  <c:v>541.41085047775289</c:v>
                </c:pt>
                <c:pt idx="156">
                  <c:v>541.41085047775289</c:v>
                </c:pt>
                <c:pt idx="157">
                  <c:v>541.41085047775289</c:v>
                </c:pt>
                <c:pt idx="158">
                  <c:v>541.41085047775289</c:v>
                </c:pt>
                <c:pt idx="159">
                  <c:v>541.41085047775289</c:v>
                </c:pt>
                <c:pt idx="160">
                  <c:v>541.41085047775289</c:v>
                </c:pt>
                <c:pt idx="161">
                  <c:v>541.41085047775289</c:v>
                </c:pt>
                <c:pt idx="162">
                  <c:v>541.41085047775289</c:v>
                </c:pt>
                <c:pt idx="163">
                  <c:v>541.41085047775289</c:v>
                </c:pt>
                <c:pt idx="164">
                  <c:v>541.41085047775289</c:v>
                </c:pt>
                <c:pt idx="165">
                  <c:v>541.41085047775289</c:v>
                </c:pt>
                <c:pt idx="166">
                  <c:v>541.41085047775289</c:v>
                </c:pt>
                <c:pt idx="167">
                  <c:v>541.41085047775289</c:v>
                </c:pt>
                <c:pt idx="168">
                  <c:v>541.41085047775289</c:v>
                </c:pt>
                <c:pt idx="169">
                  <c:v>541.41085047775289</c:v>
                </c:pt>
                <c:pt idx="170">
                  <c:v>541.41085047775289</c:v>
                </c:pt>
                <c:pt idx="171">
                  <c:v>541.41085047775289</c:v>
                </c:pt>
                <c:pt idx="172">
                  <c:v>541.41085047775289</c:v>
                </c:pt>
                <c:pt idx="173">
                  <c:v>541.41085047775289</c:v>
                </c:pt>
                <c:pt idx="174">
                  <c:v>541.41085047775289</c:v>
                </c:pt>
                <c:pt idx="175">
                  <c:v>541.41085047775289</c:v>
                </c:pt>
                <c:pt idx="176">
                  <c:v>541.41085047775289</c:v>
                </c:pt>
                <c:pt idx="177">
                  <c:v>541.41085047775289</c:v>
                </c:pt>
                <c:pt idx="178">
                  <c:v>541.41085047775289</c:v>
                </c:pt>
                <c:pt idx="179">
                  <c:v>541.41085047775289</c:v>
                </c:pt>
                <c:pt idx="180">
                  <c:v>541.41085047775289</c:v>
                </c:pt>
                <c:pt idx="181">
                  <c:v>541.41085047775289</c:v>
                </c:pt>
                <c:pt idx="182">
                  <c:v>541.41085047775289</c:v>
                </c:pt>
                <c:pt idx="183">
                  <c:v>541.41085047775289</c:v>
                </c:pt>
                <c:pt idx="184">
                  <c:v>541.41085047775289</c:v>
                </c:pt>
                <c:pt idx="185">
                  <c:v>541.41085047775289</c:v>
                </c:pt>
                <c:pt idx="186">
                  <c:v>541.41085047775289</c:v>
                </c:pt>
                <c:pt idx="187">
                  <c:v>541.41085047775289</c:v>
                </c:pt>
                <c:pt idx="188">
                  <c:v>541.41085047775289</c:v>
                </c:pt>
                <c:pt idx="189">
                  <c:v>541.41085047775289</c:v>
                </c:pt>
                <c:pt idx="190">
                  <c:v>541.41085047775289</c:v>
                </c:pt>
                <c:pt idx="191">
                  <c:v>541.41085047775289</c:v>
                </c:pt>
                <c:pt idx="192">
                  <c:v>541.41085047775289</c:v>
                </c:pt>
                <c:pt idx="193">
                  <c:v>541.41085047775289</c:v>
                </c:pt>
                <c:pt idx="194">
                  <c:v>541.41085047775289</c:v>
                </c:pt>
                <c:pt idx="195">
                  <c:v>541.41085047775289</c:v>
                </c:pt>
                <c:pt idx="196">
                  <c:v>541.41085047775289</c:v>
                </c:pt>
                <c:pt idx="197">
                  <c:v>541.41085047775289</c:v>
                </c:pt>
                <c:pt idx="198">
                  <c:v>541.41085047775289</c:v>
                </c:pt>
                <c:pt idx="199">
                  <c:v>541.41085047775289</c:v>
                </c:pt>
                <c:pt idx="200">
                  <c:v>541.41085047775289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5" zoomScaleNormal="85" workbookViewId="0">
      <selection activeCell="E22" sqref="E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1.25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23</v>
      </c>
      <c r="C9" s="264">
        <v>0.2</v>
      </c>
      <c r="D9" s="33">
        <f t="shared" ref="D9:D18" si="0">C9*$C$5</f>
        <v>0.25</v>
      </c>
      <c r="E9" s="265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22</v>
      </c>
      <c r="C10" s="264">
        <v>0.15</v>
      </c>
      <c r="D10" s="33">
        <f t="shared" si="0"/>
        <v>0.1875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21</v>
      </c>
      <c r="C11" s="264">
        <v>0.05</v>
      </c>
      <c r="D11" s="33">
        <f t="shared" si="0"/>
        <v>6.25E-2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50</v>
      </c>
      <c r="C12" s="264">
        <v>0.2</v>
      </c>
      <c r="D12" s="33">
        <f t="shared" si="0"/>
        <v>0.25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46</v>
      </c>
      <c r="C13" s="32">
        <v>0.1</v>
      </c>
      <c r="D13" s="33">
        <f t="shared" si="0"/>
        <v>0.125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41</v>
      </c>
      <c r="C14" s="32">
        <v>0.17499999999999999</v>
      </c>
      <c r="D14" s="33">
        <f t="shared" si="0"/>
        <v>0.21875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38</v>
      </c>
      <c r="C15" s="32">
        <v>0.05</v>
      </c>
      <c r="D15" s="33">
        <f t="shared" si="0"/>
        <v>6.25E-2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324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27</v>
      </c>
      <c r="C16" s="32">
        <v>7.4999999999999997E-2</v>
      </c>
      <c r="D16" s="33">
        <f t="shared" si="0"/>
        <v>9.375E-2</v>
      </c>
      <c r="E16" s="34">
        <v>60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324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G17" s="23" t="s">
        <v>324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G18" s="23" t="s">
        <v>324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1.25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Erable sycomore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10</v>
      </c>
      <c r="B36" s="259">
        <v>19</v>
      </c>
      <c r="C36" s="259">
        <v>1</v>
      </c>
      <c r="D36" s="259">
        <v>7</v>
      </c>
      <c r="E36" s="260"/>
      <c r="F36" s="260"/>
      <c r="G36" s="260"/>
      <c r="H36" s="260">
        <v>1</v>
      </c>
      <c r="I36" s="49">
        <f>IFERROR(B36/A36,"")</f>
        <v>1.9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15</v>
      </c>
      <c r="B37" s="259">
        <v>85</v>
      </c>
      <c r="C37" s="259">
        <v>2</v>
      </c>
      <c r="D37" s="259">
        <v>42</v>
      </c>
      <c r="E37" s="260"/>
      <c r="F37" s="260"/>
      <c r="G37" s="260"/>
      <c r="H37" s="260">
        <v>1</v>
      </c>
      <c r="I37" s="53">
        <f>IF(A37&lt;&gt;0,(B37-(B36-D36))/(A37-A36),"")</f>
        <v>14.6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20</v>
      </c>
      <c r="B38" s="259">
        <v>123</v>
      </c>
      <c r="C38" s="259">
        <v>3</v>
      </c>
      <c r="D38" s="259">
        <v>42</v>
      </c>
      <c r="E38" s="260"/>
      <c r="F38" s="260"/>
      <c r="G38" s="260"/>
      <c r="H38" s="260">
        <v>1</v>
      </c>
      <c r="I38" s="53">
        <f>IF(A38&lt;&gt;0,(B38-(B37-D37))/(A38-A37),"")</f>
        <v>16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25</v>
      </c>
      <c r="B39" s="259">
        <v>165</v>
      </c>
      <c r="C39" s="259">
        <v>4</v>
      </c>
      <c r="D39" s="259">
        <v>42</v>
      </c>
      <c r="E39" s="260"/>
      <c r="F39" s="260"/>
      <c r="G39" s="260"/>
      <c r="H39" s="260">
        <v>1</v>
      </c>
      <c r="I39" s="49">
        <f t="shared" ref="I39:I55" si="1">IF(A39&lt;&gt;0,(B39-(B38-D38))/(A39-A38),"")</f>
        <v>16.8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30</v>
      </c>
      <c r="B40" s="259">
        <v>205</v>
      </c>
      <c r="C40" s="259">
        <v>5</v>
      </c>
      <c r="D40" s="259">
        <v>42</v>
      </c>
      <c r="E40" s="260"/>
      <c r="F40" s="260"/>
      <c r="G40" s="260"/>
      <c r="H40" s="260">
        <v>1</v>
      </c>
      <c r="I40" s="49">
        <f t="shared" si="1"/>
        <v>16.399999999999999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35</v>
      </c>
      <c r="B41" s="259">
        <v>239</v>
      </c>
      <c r="C41" s="259">
        <v>6</v>
      </c>
      <c r="D41" s="259">
        <v>42</v>
      </c>
      <c r="E41" s="260">
        <v>1</v>
      </c>
      <c r="F41" s="260"/>
      <c r="G41" s="260"/>
      <c r="H41" s="260"/>
      <c r="I41" s="53">
        <f t="shared" si="1"/>
        <v>15.2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40</v>
      </c>
      <c r="B42" s="259">
        <v>263</v>
      </c>
      <c r="C42" s="259">
        <v>7</v>
      </c>
      <c r="D42" s="259">
        <v>40</v>
      </c>
      <c r="E42" s="260">
        <v>1</v>
      </c>
      <c r="F42" s="260"/>
      <c r="G42" s="260"/>
      <c r="H42" s="260"/>
      <c r="I42" s="53">
        <f t="shared" si="1"/>
        <v>13.2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45</v>
      </c>
      <c r="B43" s="259">
        <v>280</v>
      </c>
      <c r="C43" s="259">
        <v>8</v>
      </c>
      <c r="D43" s="259">
        <v>26</v>
      </c>
      <c r="E43" s="260">
        <v>1</v>
      </c>
      <c r="F43" s="260"/>
      <c r="G43" s="260"/>
      <c r="H43" s="260"/>
      <c r="I43" s="49">
        <f t="shared" si="1"/>
        <v>11.4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50</v>
      </c>
      <c r="B44" s="259">
        <v>303</v>
      </c>
      <c r="C44" s="259">
        <v>9</v>
      </c>
      <c r="D44" s="259">
        <v>21</v>
      </c>
      <c r="E44" s="260">
        <v>1</v>
      </c>
      <c r="F44" s="260"/>
      <c r="G44" s="260"/>
      <c r="H44" s="260"/>
      <c r="I44" s="49">
        <f t="shared" si="1"/>
        <v>9.8000000000000007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55</v>
      </c>
      <c r="B45" s="261">
        <v>324</v>
      </c>
      <c r="C45" s="259">
        <v>10</v>
      </c>
      <c r="D45" s="261">
        <v>18</v>
      </c>
      <c r="E45" s="260">
        <v>1</v>
      </c>
      <c r="F45" s="260"/>
      <c r="G45" s="260"/>
      <c r="H45" s="260"/>
      <c r="I45" s="49">
        <f t="shared" si="1"/>
        <v>8.4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60</v>
      </c>
      <c r="B46" s="262">
        <v>343</v>
      </c>
      <c r="C46" s="259">
        <v>11</v>
      </c>
      <c r="D46" s="262">
        <v>17</v>
      </c>
      <c r="E46" s="260">
        <v>1</v>
      </c>
      <c r="F46" s="260"/>
      <c r="G46" s="260"/>
      <c r="H46" s="260"/>
      <c r="I46" s="49">
        <f t="shared" si="1"/>
        <v>7.4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65</v>
      </c>
      <c r="B47" s="261">
        <v>356</v>
      </c>
      <c r="C47" s="259">
        <v>12</v>
      </c>
      <c r="D47" s="261">
        <v>16</v>
      </c>
      <c r="E47" s="260">
        <v>1</v>
      </c>
      <c r="F47" s="260"/>
      <c r="G47" s="260"/>
      <c r="H47" s="260"/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70</v>
      </c>
      <c r="B48" s="261">
        <v>366</v>
      </c>
      <c r="C48" s="259">
        <v>13</v>
      </c>
      <c r="D48" s="261">
        <v>15</v>
      </c>
      <c r="E48" s="260">
        <v>1</v>
      </c>
      <c r="F48" s="260"/>
      <c r="G48" s="260"/>
      <c r="H48" s="260"/>
      <c r="I48" s="49">
        <f t="shared" si="1"/>
        <v>5.2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75</v>
      </c>
      <c r="B49" s="261">
        <v>375</v>
      </c>
      <c r="C49" s="259">
        <v>14</v>
      </c>
      <c r="D49" s="261">
        <v>14</v>
      </c>
      <c r="E49" s="260">
        <v>1</v>
      </c>
      <c r="F49" s="260"/>
      <c r="G49" s="260"/>
      <c r="H49" s="260"/>
      <c r="I49" s="49">
        <f t="shared" si="1"/>
        <v>4.8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80</v>
      </c>
      <c r="B50" s="261">
        <v>381</v>
      </c>
      <c r="C50" s="261">
        <v>15</v>
      </c>
      <c r="D50" s="261">
        <v>13</v>
      </c>
      <c r="E50" s="260">
        <v>1</v>
      </c>
      <c r="F50" s="260"/>
      <c r="G50" s="260"/>
      <c r="H50" s="260"/>
      <c r="I50" s="49">
        <f t="shared" si="1"/>
        <v>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Erable plane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10</v>
      </c>
      <c r="B62" s="261">
        <v>19</v>
      </c>
      <c r="C62" s="261">
        <v>1</v>
      </c>
      <c r="D62" s="261">
        <v>7</v>
      </c>
      <c r="E62" s="260"/>
      <c r="F62" s="260"/>
      <c r="G62" s="260"/>
      <c r="H62" s="260">
        <v>1</v>
      </c>
      <c r="I62" s="53">
        <f>IFERROR(B62/A62,"")</f>
        <v>1.9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85</v>
      </c>
      <c r="C63" s="261">
        <v>2</v>
      </c>
      <c r="D63" s="261">
        <v>42</v>
      </c>
      <c r="E63" s="260"/>
      <c r="F63" s="260"/>
      <c r="G63" s="260"/>
      <c r="H63" s="260">
        <v>1</v>
      </c>
      <c r="I63" s="49">
        <f>IF(A63&lt;&gt;0,(B63-(B62-D62))/(A63-A62),"")</f>
        <v>14.6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20</v>
      </c>
      <c r="B64" s="261">
        <v>123</v>
      </c>
      <c r="C64" s="261">
        <v>3</v>
      </c>
      <c r="D64" s="261">
        <v>42</v>
      </c>
      <c r="E64" s="260"/>
      <c r="F64" s="260"/>
      <c r="G64" s="260"/>
      <c r="H64" s="260">
        <v>1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25</v>
      </c>
      <c r="B65" s="261">
        <v>165</v>
      </c>
      <c r="C65" s="261">
        <v>4</v>
      </c>
      <c r="D65" s="261">
        <v>42</v>
      </c>
      <c r="E65" s="260"/>
      <c r="F65" s="260"/>
      <c r="G65" s="260"/>
      <c r="H65" s="260">
        <v>1</v>
      </c>
      <c r="I65" s="49">
        <f>IF(A65&lt;&gt;0,(B65-(B64-D64))/(A65-A64),"")</f>
        <v>16.8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205</v>
      </c>
      <c r="C66" s="261">
        <v>5</v>
      </c>
      <c r="D66" s="261">
        <v>42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16.399999999999999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35</v>
      </c>
      <c r="B67" s="261">
        <v>239</v>
      </c>
      <c r="C67" s="261">
        <v>6</v>
      </c>
      <c r="D67" s="261">
        <v>42</v>
      </c>
      <c r="E67" s="260">
        <v>1</v>
      </c>
      <c r="F67" s="260"/>
      <c r="G67" s="260"/>
      <c r="H67" s="260"/>
      <c r="I67" s="49">
        <f t="shared" si="2"/>
        <v>15.2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40</v>
      </c>
      <c r="B68" s="261">
        <v>263</v>
      </c>
      <c r="C68" s="261">
        <v>7</v>
      </c>
      <c r="D68" s="261">
        <v>40</v>
      </c>
      <c r="E68" s="260">
        <v>1</v>
      </c>
      <c r="F68" s="260"/>
      <c r="G68" s="260"/>
      <c r="H68" s="260"/>
      <c r="I68" s="49">
        <f t="shared" si="2"/>
        <v>13.2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45</v>
      </c>
      <c r="B69" s="261">
        <v>280</v>
      </c>
      <c r="C69" s="261">
        <v>8</v>
      </c>
      <c r="D69" s="261">
        <v>26</v>
      </c>
      <c r="E69" s="260">
        <v>1</v>
      </c>
      <c r="F69" s="260"/>
      <c r="G69" s="260"/>
      <c r="H69" s="260"/>
      <c r="I69" s="49">
        <f t="shared" si="2"/>
        <v>11.4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50</v>
      </c>
      <c r="B70" s="261">
        <v>303</v>
      </c>
      <c r="C70" s="261">
        <v>9</v>
      </c>
      <c r="D70" s="261">
        <v>21</v>
      </c>
      <c r="E70" s="260">
        <v>1</v>
      </c>
      <c r="F70" s="260"/>
      <c r="G70" s="260"/>
      <c r="H70" s="260"/>
      <c r="I70" s="49">
        <f t="shared" si="2"/>
        <v>9.8000000000000007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55</v>
      </c>
      <c r="B71" s="261">
        <v>324</v>
      </c>
      <c r="C71" s="261">
        <v>10</v>
      </c>
      <c r="D71" s="261">
        <v>18</v>
      </c>
      <c r="E71" s="260">
        <v>1</v>
      </c>
      <c r="F71" s="260"/>
      <c r="G71" s="260"/>
      <c r="H71" s="260"/>
      <c r="I71" s="49">
        <f t="shared" si="2"/>
        <v>8.4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60</v>
      </c>
      <c r="B72" s="261">
        <v>343</v>
      </c>
      <c r="C72" s="261">
        <v>11</v>
      </c>
      <c r="D72" s="261">
        <v>17</v>
      </c>
      <c r="E72" s="260">
        <v>1</v>
      </c>
      <c r="F72" s="260"/>
      <c r="G72" s="260"/>
      <c r="H72" s="260"/>
      <c r="I72" s="49">
        <f t="shared" si="2"/>
        <v>7.4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65</v>
      </c>
      <c r="B73" s="261">
        <v>356</v>
      </c>
      <c r="C73" s="261">
        <v>12</v>
      </c>
      <c r="D73" s="261">
        <v>16</v>
      </c>
      <c r="E73" s="260">
        <v>1</v>
      </c>
      <c r="F73" s="260"/>
      <c r="G73" s="260"/>
      <c r="H73" s="260"/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70</v>
      </c>
      <c r="B74" s="261">
        <v>366</v>
      </c>
      <c r="C74" s="261">
        <v>13</v>
      </c>
      <c r="D74" s="261">
        <v>15</v>
      </c>
      <c r="E74" s="260">
        <v>1</v>
      </c>
      <c r="F74" s="260"/>
      <c r="G74" s="260"/>
      <c r="H74" s="260"/>
      <c r="I74" s="49">
        <f t="shared" si="2"/>
        <v>5.2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75</v>
      </c>
      <c r="B75" s="261">
        <v>375</v>
      </c>
      <c r="C75" s="261">
        <v>14</v>
      </c>
      <c r="D75" s="261">
        <v>14</v>
      </c>
      <c r="E75" s="260">
        <v>1</v>
      </c>
      <c r="F75" s="260"/>
      <c r="G75" s="260"/>
      <c r="H75" s="260"/>
      <c r="I75" s="49">
        <f t="shared" si="2"/>
        <v>4.8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80</v>
      </c>
      <c r="B76" s="261">
        <v>381</v>
      </c>
      <c r="C76" s="261">
        <v>15</v>
      </c>
      <c r="D76" s="261">
        <v>13</v>
      </c>
      <c r="E76" s="260">
        <v>1</v>
      </c>
      <c r="F76" s="260"/>
      <c r="G76" s="260"/>
      <c r="H76" s="260"/>
      <c r="I76" s="49">
        <f t="shared" si="2"/>
        <v>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champêtre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19</v>
      </c>
      <c r="C88" s="261">
        <v>1</v>
      </c>
      <c r="D88" s="261">
        <v>7</v>
      </c>
      <c r="E88" s="260"/>
      <c r="F88" s="260"/>
      <c r="G88" s="260"/>
      <c r="H88" s="260">
        <v>1</v>
      </c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85</v>
      </c>
      <c r="C89" s="261">
        <v>2</v>
      </c>
      <c r="D89" s="261">
        <v>42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14.6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123</v>
      </c>
      <c r="C90" s="261">
        <v>3</v>
      </c>
      <c r="D90" s="261">
        <v>42</v>
      </c>
      <c r="E90" s="260"/>
      <c r="F90" s="260"/>
      <c r="G90" s="260"/>
      <c r="H90" s="260">
        <v>1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165</v>
      </c>
      <c r="C91" s="261">
        <v>4</v>
      </c>
      <c r="D91" s="261">
        <v>42</v>
      </c>
      <c r="E91" s="260"/>
      <c r="F91" s="260"/>
      <c r="G91" s="260"/>
      <c r="H91" s="260">
        <v>1</v>
      </c>
      <c r="I91" s="53">
        <f t="shared" si="3"/>
        <v>16.8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205</v>
      </c>
      <c r="C92" s="261">
        <v>5</v>
      </c>
      <c r="D92" s="261">
        <v>42</v>
      </c>
      <c r="E92" s="260"/>
      <c r="F92" s="260"/>
      <c r="G92" s="260"/>
      <c r="H92" s="260">
        <v>1</v>
      </c>
      <c r="I92" s="53">
        <f t="shared" si="3"/>
        <v>16.399999999999999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239</v>
      </c>
      <c r="C93" s="261">
        <v>6</v>
      </c>
      <c r="D93" s="261">
        <v>42</v>
      </c>
      <c r="E93" s="260">
        <v>1</v>
      </c>
      <c r="F93" s="260"/>
      <c r="G93" s="260"/>
      <c r="H93" s="260"/>
      <c r="I93" s="53">
        <f t="shared" si="3"/>
        <v>15.2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263</v>
      </c>
      <c r="C94" s="261">
        <v>7</v>
      </c>
      <c r="D94" s="261">
        <v>40</v>
      </c>
      <c r="E94" s="260">
        <v>1</v>
      </c>
      <c r="F94" s="260"/>
      <c r="G94" s="260"/>
      <c r="H94" s="260"/>
      <c r="I94" s="53">
        <f t="shared" si="3"/>
        <v>13.2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280</v>
      </c>
      <c r="C95" s="261">
        <v>8</v>
      </c>
      <c r="D95" s="261">
        <v>26</v>
      </c>
      <c r="E95" s="260">
        <v>1</v>
      </c>
      <c r="F95" s="260"/>
      <c r="G95" s="260"/>
      <c r="H95" s="260"/>
      <c r="I95" s="53">
        <f t="shared" si="3"/>
        <v>11.4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303</v>
      </c>
      <c r="C96" s="261">
        <v>9</v>
      </c>
      <c r="D96" s="261">
        <v>21</v>
      </c>
      <c r="E96" s="260">
        <v>1</v>
      </c>
      <c r="F96" s="260"/>
      <c r="G96" s="260"/>
      <c r="H96" s="260"/>
      <c r="I96" s="53">
        <f t="shared" si="3"/>
        <v>9.8000000000000007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324</v>
      </c>
      <c r="C97" s="261">
        <v>10</v>
      </c>
      <c r="D97" s="261">
        <v>18</v>
      </c>
      <c r="E97" s="260">
        <v>1</v>
      </c>
      <c r="F97" s="260"/>
      <c r="G97" s="260"/>
      <c r="H97" s="260"/>
      <c r="I97" s="53">
        <f t="shared" si="3"/>
        <v>8.4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343</v>
      </c>
      <c r="C98" s="261">
        <v>11</v>
      </c>
      <c r="D98" s="261">
        <v>17</v>
      </c>
      <c r="E98" s="260">
        <v>1</v>
      </c>
      <c r="F98" s="260"/>
      <c r="G98" s="260"/>
      <c r="H98" s="260"/>
      <c r="I98" s="53">
        <f t="shared" si="3"/>
        <v>7.4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356</v>
      </c>
      <c r="C99" s="261">
        <v>12</v>
      </c>
      <c r="D99" s="261">
        <v>16</v>
      </c>
      <c r="E99" s="260">
        <v>1</v>
      </c>
      <c r="F99" s="260"/>
      <c r="G99" s="260"/>
      <c r="H99" s="260"/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366</v>
      </c>
      <c r="C100" s="261">
        <v>13</v>
      </c>
      <c r="D100" s="261">
        <v>15</v>
      </c>
      <c r="E100" s="260">
        <v>1</v>
      </c>
      <c r="F100" s="260"/>
      <c r="G100" s="260"/>
      <c r="H100" s="260"/>
      <c r="I100" s="53">
        <f t="shared" si="3"/>
        <v>5.2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375</v>
      </c>
      <c r="C101" s="261">
        <v>14</v>
      </c>
      <c r="D101" s="261">
        <v>14</v>
      </c>
      <c r="E101" s="260">
        <v>1</v>
      </c>
      <c r="F101" s="260"/>
      <c r="G101" s="260"/>
      <c r="H101" s="260"/>
      <c r="I101" s="53">
        <f t="shared" si="3"/>
        <v>4.8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381</v>
      </c>
      <c r="C102" s="261">
        <v>15</v>
      </c>
      <c r="D102" s="261">
        <v>13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Tilleul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19</v>
      </c>
      <c r="C114" s="50">
        <v>1</v>
      </c>
      <c r="D114" s="60">
        <v>7</v>
      </c>
      <c r="E114" s="63"/>
      <c r="F114" s="63"/>
      <c r="G114" s="63"/>
      <c r="H114" s="260">
        <v>1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85</v>
      </c>
      <c r="C115" s="50">
        <v>2</v>
      </c>
      <c r="D115" s="60">
        <v>42</v>
      </c>
      <c r="E115" s="63"/>
      <c r="F115" s="63"/>
      <c r="G115" s="63"/>
      <c r="H115" s="260">
        <v>1</v>
      </c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20</v>
      </c>
      <c r="B116" s="60">
        <v>123</v>
      </c>
      <c r="C116" s="50">
        <v>3</v>
      </c>
      <c r="D116" s="60">
        <v>42</v>
      </c>
      <c r="E116" s="63"/>
      <c r="F116" s="63"/>
      <c r="G116" s="63"/>
      <c r="H116" s="260">
        <v>1</v>
      </c>
      <c r="I116" s="53">
        <f t="shared" si="4"/>
        <v>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5">
        <v>25</v>
      </c>
      <c r="B117" s="55">
        <v>165</v>
      </c>
      <c r="C117" s="55">
        <v>4</v>
      </c>
      <c r="D117" s="55">
        <v>42</v>
      </c>
      <c r="E117" s="63"/>
      <c r="F117" s="63"/>
      <c r="G117" s="63"/>
      <c r="H117" s="260">
        <v>1</v>
      </c>
      <c r="I117" s="53">
        <f t="shared" si="4"/>
        <v>16.8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5">
        <v>30</v>
      </c>
      <c r="B118" s="55">
        <v>205</v>
      </c>
      <c r="C118" s="55">
        <v>5</v>
      </c>
      <c r="D118" s="55">
        <v>42</v>
      </c>
      <c r="E118" s="63"/>
      <c r="F118" s="63"/>
      <c r="G118" s="63"/>
      <c r="H118" s="260">
        <v>1</v>
      </c>
      <c r="I118" s="53">
        <f t="shared" si="4"/>
        <v>16.399999999999999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5">
        <v>35</v>
      </c>
      <c r="B119" s="55">
        <v>239</v>
      </c>
      <c r="C119" s="55">
        <v>6</v>
      </c>
      <c r="D119" s="55">
        <v>42</v>
      </c>
      <c r="E119" s="63">
        <v>1</v>
      </c>
      <c r="F119" s="63"/>
      <c r="G119" s="63"/>
      <c r="H119" s="260"/>
      <c r="I119" s="53">
        <f t="shared" si="4"/>
        <v>15.2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5">
        <v>40</v>
      </c>
      <c r="B120" s="55">
        <v>263</v>
      </c>
      <c r="C120" s="55">
        <v>7</v>
      </c>
      <c r="D120" s="55">
        <v>40</v>
      </c>
      <c r="E120" s="63">
        <v>1</v>
      </c>
      <c r="F120" s="63"/>
      <c r="G120" s="63"/>
      <c r="H120" s="260"/>
      <c r="I120" s="53">
        <f t="shared" si="4"/>
        <v>13.2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5">
        <v>45</v>
      </c>
      <c r="B121" s="55">
        <v>280</v>
      </c>
      <c r="C121" s="55">
        <v>8</v>
      </c>
      <c r="D121" s="55">
        <v>26</v>
      </c>
      <c r="E121" s="63">
        <v>1</v>
      </c>
      <c r="F121" s="63"/>
      <c r="G121" s="63"/>
      <c r="H121" s="260"/>
      <c r="I121" s="53">
        <f t="shared" si="4"/>
        <v>11.4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5">
        <v>50</v>
      </c>
      <c r="B122" s="55">
        <v>303</v>
      </c>
      <c r="C122" s="55">
        <v>9</v>
      </c>
      <c r="D122" s="55">
        <v>21</v>
      </c>
      <c r="E122" s="63">
        <v>1</v>
      </c>
      <c r="F122" s="63"/>
      <c r="G122" s="63"/>
      <c r="H122" s="260"/>
      <c r="I122" s="53">
        <f t="shared" si="4"/>
        <v>9.8000000000000007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55">
        <v>55</v>
      </c>
      <c r="B123" s="55">
        <v>324</v>
      </c>
      <c r="C123" s="55">
        <v>10</v>
      </c>
      <c r="D123" s="55">
        <v>18</v>
      </c>
      <c r="E123" s="63">
        <v>1</v>
      </c>
      <c r="F123" s="63"/>
      <c r="G123" s="63"/>
      <c r="H123" s="260"/>
      <c r="I123" s="53">
        <f t="shared" si="4"/>
        <v>8.4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5">
        <v>60</v>
      </c>
      <c r="B124" s="55">
        <v>343</v>
      </c>
      <c r="C124" s="55">
        <v>11</v>
      </c>
      <c r="D124" s="55">
        <v>17</v>
      </c>
      <c r="E124" s="63">
        <v>1</v>
      </c>
      <c r="F124" s="63"/>
      <c r="G124" s="63"/>
      <c r="H124" s="260"/>
      <c r="I124" s="53">
        <f t="shared" si="4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5">
        <v>65</v>
      </c>
      <c r="B125" s="55">
        <v>356</v>
      </c>
      <c r="C125" s="55">
        <v>12</v>
      </c>
      <c r="D125" s="55">
        <v>16</v>
      </c>
      <c r="E125" s="63">
        <v>1</v>
      </c>
      <c r="F125" s="63"/>
      <c r="G125" s="63"/>
      <c r="H125" s="260"/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5">
        <v>70</v>
      </c>
      <c r="B126" s="55">
        <v>366</v>
      </c>
      <c r="C126" s="55">
        <v>13</v>
      </c>
      <c r="D126" s="55">
        <v>15</v>
      </c>
      <c r="E126" s="64">
        <v>1</v>
      </c>
      <c r="F126" s="64"/>
      <c r="G126" s="64"/>
      <c r="H126" s="260"/>
      <c r="I126" s="53">
        <f t="shared" si="4"/>
        <v>5.2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86">
        <v>75</v>
      </c>
      <c r="B127" s="60">
        <v>375</v>
      </c>
      <c r="C127" s="86">
        <v>14</v>
      </c>
      <c r="D127" s="60">
        <v>14</v>
      </c>
      <c r="E127" s="54">
        <v>1</v>
      </c>
      <c r="F127" s="54"/>
      <c r="G127" s="54"/>
      <c r="H127" s="260"/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80</v>
      </c>
      <c r="B128" s="50">
        <v>381</v>
      </c>
      <c r="C128" s="50">
        <v>15</v>
      </c>
      <c r="D128" s="50">
        <v>13</v>
      </c>
      <c r="E128" s="54">
        <v>1</v>
      </c>
      <c r="F128" s="54"/>
      <c r="G128" s="54"/>
      <c r="H128" s="260"/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Sapin pectiné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56</v>
      </c>
      <c r="C140" s="60"/>
      <c r="D140" s="60">
        <v>0</v>
      </c>
      <c r="E140" s="51"/>
      <c r="F140" s="51"/>
      <c r="G140" s="51"/>
      <c r="H140" s="51"/>
      <c r="I140" s="57">
        <f>IFERROR(B140/A140,"")</f>
        <v>3.7333333333333334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185</v>
      </c>
      <c r="C141" s="60">
        <v>1</v>
      </c>
      <c r="D141" s="60">
        <v>43</v>
      </c>
      <c r="E141" s="51"/>
      <c r="F141" s="51"/>
      <c r="G141" s="51">
        <v>1</v>
      </c>
      <c r="H141" s="51"/>
      <c r="I141" s="57">
        <f t="shared" ref="I141:I159" si="5">IF(A141&lt;&gt;0,(B141-(B140-D140))/(A141-A140),"")</f>
        <v>25.8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294</v>
      </c>
      <c r="C142" s="60">
        <v>2</v>
      </c>
      <c r="D142" s="60">
        <v>77</v>
      </c>
      <c r="E142" s="51"/>
      <c r="F142" s="51">
        <v>1</v>
      </c>
      <c r="G142" s="51"/>
      <c r="H142" s="51"/>
      <c r="I142" s="57">
        <f t="shared" si="5"/>
        <v>30.4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376</v>
      </c>
      <c r="C143" s="60">
        <v>3</v>
      </c>
      <c r="D143" s="60">
        <v>77</v>
      </c>
      <c r="E143" s="51"/>
      <c r="F143" s="51">
        <v>1</v>
      </c>
      <c r="G143" s="51"/>
      <c r="H143" s="51"/>
      <c r="I143" s="57">
        <f t="shared" si="5"/>
        <v>31.8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453</v>
      </c>
      <c r="C144" s="60">
        <v>4</v>
      </c>
      <c r="D144" s="60">
        <v>77</v>
      </c>
      <c r="E144" s="51">
        <v>1</v>
      </c>
      <c r="F144" s="51"/>
      <c r="G144" s="51"/>
      <c r="H144" s="51"/>
      <c r="I144" s="57">
        <f t="shared" si="5"/>
        <v>30.8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524</v>
      </c>
      <c r="C145" s="60">
        <v>5</v>
      </c>
      <c r="D145" s="60">
        <v>77</v>
      </c>
      <c r="E145" s="51">
        <v>1</v>
      </c>
      <c r="F145" s="51"/>
      <c r="G145" s="51"/>
      <c r="H145" s="51"/>
      <c r="I145" s="57">
        <f t="shared" si="5"/>
        <v>29.6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588</v>
      </c>
      <c r="C146" s="60">
        <v>6</v>
      </c>
      <c r="D146" s="60">
        <v>77</v>
      </c>
      <c r="E146" s="51">
        <v>1</v>
      </c>
      <c r="F146" s="51"/>
      <c r="G146" s="51"/>
      <c r="H146" s="51"/>
      <c r="I146" s="57">
        <f t="shared" si="5"/>
        <v>28.2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50">
        <v>644</v>
      </c>
      <c r="C147" s="50">
        <v>7</v>
      </c>
      <c r="D147" s="50">
        <v>77</v>
      </c>
      <c r="E147" s="51">
        <v>1</v>
      </c>
      <c r="F147" s="51"/>
      <c r="G147" s="51"/>
      <c r="H147" s="51"/>
      <c r="I147" s="57">
        <f>IF(A147&lt;&gt;0,(B147-(B146-D146))/(A147-A146),"")</f>
        <v>26.6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50">
        <v>694</v>
      </c>
      <c r="C148" s="50">
        <v>8</v>
      </c>
      <c r="D148" s="50">
        <v>73</v>
      </c>
      <c r="E148" s="51">
        <v>1</v>
      </c>
      <c r="F148" s="51"/>
      <c r="G148" s="51"/>
      <c r="H148" s="51"/>
      <c r="I148" s="57">
        <f t="shared" si="5"/>
        <v>25.4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50">
        <v>740</v>
      </c>
      <c r="C149" s="50">
        <v>9</v>
      </c>
      <c r="D149" s="50">
        <v>66</v>
      </c>
      <c r="E149" s="51">
        <v>1</v>
      </c>
      <c r="F149" s="51"/>
      <c r="G149" s="51"/>
      <c r="H149" s="51"/>
      <c r="I149" s="57">
        <f t="shared" si="5"/>
        <v>23.8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50">
        <v>786</v>
      </c>
      <c r="C150" s="50">
        <v>10</v>
      </c>
      <c r="D150" s="50">
        <v>62</v>
      </c>
      <c r="E150" s="51">
        <v>1</v>
      </c>
      <c r="F150" s="51"/>
      <c r="G150" s="51"/>
      <c r="H150" s="51"/>
      <c r="I150" s="57">
        <f t="shared" si="5"/>
        <v>22.4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50">
        <v>832</v>
      </c>
      <c r="C151" s="50">
        <v>11</v>
      </c>
      <c r="D151" s="50">
        <v>60</v>
      </c>
      <c r="E151" s="51">
        <v>1</v>
      </c>
      <c r="F151" s="51"/>
      <c r="G151" s="51"/>
      <c r="H151" s="51"/>
      <c r="I151" s="57">
        <f t="shared" si="5"/>
        <v>21.6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50">
        <v>874</v>
      </c>
      <c r="C152" s="50">
        <v>12</v>
      </c>
      <c r="D152" s="50">
        <v>58</v>
      </c>
      <c r="E152" s="51">
        <v>1</v>
      </c>
      <c r="F152" s="51"/>
      <c r="G152" s="51"/>
      <c r="H152" s="54"/>
      <c r="I152" s="57">
        <f t="shared" si="5"/>
        <v>20.399999999999999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50">
        <v>909</v>
      </c>
      <c r="C153" s="50">
        <v>13</v>
      </c>
      <c r="D153" s="50">
        <v>57</v>
      </c>
      <c r="E153" s="51">
        <v>1</v>
      </c>
      <c r="F153" s="51"/>
      <c r="G153" s="51"/>
      <c r="H153" s="54"/>
      <c r="I153" s="57">
        <f t="shared" si="5"/>
        <v>18.600000000000001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Pin sylvestre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64</v>
      </c>
      <c r="C166" s="60">
        <v>0</v>
      </c>
      <c r="D166" s="60">
        <v>0</v>
      </c>
      <c r="E166" s="51"/>
      <c r="F166" s="51"/>
      <c r="G166" s="51"/>
      <c r="H166" s="51"/>
      <c r="I166" s="49">
        <f>IFERROR(B166/A166,"")</f>
        <v>4.2666666666666666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129</v>
      </c>
      <c r="C167" s="60">
        <v>1</v>
      </c>
      <c r="D167" s="60">
        <v>37</v>
      </c>
      <c r="E167" s="51"/>
      <c r="F167" s="51"/>
      <c r="G167" s="51">
        <v>1</v>
      </c>
      <c r="H167" s="51"/>
      <c r="I167" s="49">
        <f t="shared" ref="I167:I185" si="6">IF(A167&lt;&gt;0,(B167-(B166-D166))/(A167-A166),"")</f>
        <v>13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172</v>
      </c>
      <c r="C168" s="60">
        <v>2</v>
      </c>
      <c r="D168" s="60">
        <v>49</v>
      </c>
      <c r="E168" s="51"/>
      <c r="F168" s="51">
        <v>1</v>
      </c>
      <c r="G168" s="51"/>
      <c r="H168" s="51"/>
      <c r="I168" s="49">
        <f t="shared" si="6"/>
        <v>16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30</v>
      </c>
      <c r="B169" s="60">
        <v>211</v>
      </c>
      <c r="C169" s="60">
        <v>3</v>
      </c>
      <c r="D169" s="60">
        <v>49</v>
      </c>
      <c r="E169" s="51"/>
      <c r="F169" s="51">
        <v>1</v>
      </c>
      <c r="G169" s="51"/>
      <c r="H169" s="51"/>
      <c r="I169" s="49">
        <f t="shared" si="6"/>
        <v>17.600000000000001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35</v>
      </c>
      <c r="B170" s="60">
        <v>255</v>
      </c>
      <c r="C170" s="60">
        <v>4</v>
      </c>
      <c r="D170" s="60">
        <v>49</v>
      </c>
      <c r="E170" s="51">
        <v>1</v>
      </c>
      <c r="F170" s="51"/>
      <c r="G170" s="51"/>
      <c r="H170" s="51"/>
      <c r="I170" s="49">
        <f t="shared" si="6"/>
        <v>18.600000000000001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40</v>
      </c>
      <c r="B171" s="60">
        <v>300</v>
      </c>
      <c r="C171" s="60">
        <v>5</v>
      </c>
      <c r="D171" s="60">
        <v>49</v>
      </c>
      <c r="E171" s="51">
        <v>1</v>
      </c>
      <c r="F171" s="51"/>
      <c r="G171" s="51"/>
      <c r="H171" s="51"/>
      <c r="I171" s="49">
        <f t="shared" si="6"/>
        <v>18.8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45</v>
      </c>
      <c r="B172" s="60">
        <v>345</v>
      </c>
      <c r="C172" s="60">
        <v>6</v>
      </c>
      <c r="D172" s="60">
        <v>49</v>
      </c>
      <c r="E172" s="51">
        <v>1</v>
      </c>
      <c r="F172" s="51"/>
      <c r="G172" s="51"/>
      <c r="H172" s="51"/>
      <c r="I172" s="49">
        <f t="shared" si="6"/>
        <v>18.8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50</v>
      </c>
      <c r="B173" s="50">
        <v>386</v>
      </c>
      <c r="C173" s="50">
        <v>7</v>
      </c>
      <c r="D173" s="50">
        <v>49</v>
      </c>
      <c r="E173" s="51">
        <v>1</v>
      </c>
      <c r="F173" s="51"/>
      <c r="G173" s="51"/>
      <c r="H173" s="51"/>
      <c r="I173" s="49">
        <f t="shared" si="6"/>
        <v>18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55</v>
      </c>
      <c r="B174" s="50">
        <v>423</v>
      </c>
      <c r="C174" s="50">
        <v>8</v>
      </c>
      <c r="D174" s="50">
        <v>47</v>
      </c>
      <c r="E174" s="51">
        <v>1</v>
      </c>
      <c r="F174" s="51"/>
      <c r="G174" s="51"/>
      <c r="H174" s="51"/>
      <c r="I174" s="49">
        <f t="shared" si="6"/>
        <v>17.2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60</v>
      </c>
      <c r="B175" s="50">
        <v>457</v>
      </c>
      <c r="C175" s="50">
        <v>9</v>
      </c>
      <c r="D175" s="50">
        <v>43</v>
      </c>
      <c r="E175" s="51">
        <v>1</v>
      </c>
      <c r="F175" s="51"/>
      <c r="G175" s="51"/>
      <c r="H175" s="51"/>
      <c r="I175" s="49">
        <f t="shared" si="6"/>
        <v>16.2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65</v>
      </c>
      <c r="B176" s="50">
        <v>489</v>
      </c>
      <c r="C176" s="50">
        <v>10</v>
      </c>
      <c r="D176" s="50">
        <v>40</v>
      </c>
      <c r="E176" s="51">
        <v>1</v>
      </c>
      <c r="F176" s="51"/>
      <c r="G176" s="51"/>
      <c r="H176" s="51"/>
      <c r="I176" s="49">
        <f t="shared" si="6"/>
        <v>15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70</v>
      </c>
      <c r="B177" s="50">
        <v>517</v>
      </c>
      <c r="C177" s="50">
        <v>11</v>
      </c>
      <c r="D177" s="50">
        <v>36</v>
      </c>
      <c r="E177" s="51">
        <v>1</v>
      </c>
      <c r="F177" s="51"/>
      <c r="G177" s="51"/>
      <c r="H177" s="51"/>
      <c r="I177" s="49">
        <f t="shared" si="6"/>
        <v>13.6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75</v>
      </c>
      <c r="B178" s="50">
        <v>543</v>
      </c>
      <c r="C178" s="50">
        <v>12</v>
      </c>
      <c r="D178" s="50">
        <v>33</v>
      </c>
      <c r="E178" s="51">
        <v>1</v>
      </c>
      <c r="F178" s="51"/>
      <c r="G178" s="51"/>
      <c r="H178" s="51"/>
      <c r="I178" s="49">
        <f t="shared" si="6"/>
        <v>12.4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80</v>
      </c>
      <c r="B179" s="50">
        <v>566</v>
      </c>
      <c r="C179" s="50">
        <v>13</v>
      </c>
      <c r="D179" s="50">
        <v>29</v>
      </c>
      <c r="E179" s="51">
        <v>1</v>
      </c>
      <c r="F179" s="51"/>
      <c r="G179" s="51"/>
      <c r="H179" s="51"/>
      <c r="I179" s="49">
        <f t="shared" si="6"/>
        <v>11.2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85</v>
      </c>
      <c r="B180" s="50">
        <v>587</v>
      </c>
      <c r="C180" s="50">
        <v>14</v>
      </c>
      <c r="D180" s="50">
        <v>26</v>
      </c>
      <c r="E180" s="51">
        <v>1</v>
      </c>
      <c r="F180" s="51"/>
      <c r="G180" s="51"/>
      <c r="H180" s="51"/>
      <c r="I180" s="49">
        <f t="shared" si="6"/>
        <v>10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90</v>
      </c>
      <c r="B181" s="50">
        <v>605</v>
      </c>
      <c r="C181" s="50">
        <v>15</v>
      </c>
      <c r="D181" s="50">
        <v>23</v>
      </c>
      <c r="E181" s="51">
        <v>1</v>
      </c>
      <c r="F181" s="51"/>
      <c r="G181" s="51"/>
      <c r="H181" s="51"/>
      <c r="I181" s="49">
        <f t="shared" si="6"/>
        <v>8.8000000000000007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95</v>
      </c>
      <c r="B182" s="50">
        <v>619</v>
      </c>
      <c r="C182" s="50">
        <v>16</v>
      </c>
      <c r="D182" s="50">
        <v>20</v>
      </c>
      <c r="E182" s="51">
        <v>1</v>
      </c>
      <c r="F182" s="51"/>
      <c r="G182" s="51"/>
      <c r="H182" s="51"/>
      <c r="I182" s="49">
        <f t="shared" si="6"/>
        <v>7.4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100</v>
      </c>
      <c r="B183" s="50">
        <v>632</v>
      </c>
      <c r="C183" s="50">
        <v>17</v>
      </c>
      <c r="D183" s="50">
        <v>17</v>
      </c>
      <c r="E183" s="51">
        <v>1</v>
      </c>
      <c r="F183" s="51"/>
      <c r="G183" s="51"/>
      <c r="H183" s="51"/>
      <c r="I183" s="49">
        <f t="shared" si="6"/>
        <v>6.6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Pin noir d'Autriche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15</v>
      </c>
      <c r="B192" s="60">
        <v>129</v>
      </c>
      <c r="C192" s="60">
        <v>1</v>
      </c>
      <c r="D192" s="60">
        <v>21</v>
      </c>
      <c r="E192" s="51"/>
      <c r="F192" s="51"/>
      <c r="G192" s="51">
        <v>1</v>
      </c>
      <c r="H192" s="51"/>
      <c r="I192" s="49">
        <f>IFERROR(B192/A192,"")</f>
        <v>8.6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226</v>
      </c>
      <c r="C193" s="60">
        <v>2</v>
      </c>
      <c r="D193" s="60">
        <v>70</v>
      </c>
      <c r="E193" s="51"/>
      <c r="F193" s="51">
        <v>1</v>
      </c>
      <c r="G193" s="51"/>
      <c r="H193" s="51"/>
      <c r="I193" s="49">
        <f t="shared" ref="I193:I211" si="7">IF(A193&lt;&gt;0,(B193-(B192-D192))/(A193-A192),"")</f>
        <v>23.6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281</v>
      </c>
      <c r="C194" s="60">
        <v>3</v>
      </c>
      <c r="D194" s="60">
        <v>70</v>
      </c>
      <c r="E194" s="51"/>
      <c r="F194" s="51">
        <v>1</v>
      </c>
      <c r="G194" s="51"/>
      <c r="H194" s="51"/>
      <c r="I194" s="49">
        <f t="shared" si="7"/>
        <v>25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30</v>
      </c>
      <c r="B195" s="60">
        <v>344</v>
      </c>
      <c r="C195" s="60">
        <v>4</v>
      </c>
      <c r="D195" s="60">
        <v>70</v>
      </c>
      <c r="E195" s="51"/>
      <c r="F195" s="51">
        <v>1</v>
      </c>
      <c r="G195" s="51"/>
      <c r="H195" s="51"/>
      <c r="I195" s="49">
        <f t="shared" si="7"/>
        <v>26.6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35</v>
      </c>
      <c r="B196" s="60">
        <v>408</v>
      </c>
      <c r="C196" s="60">
        <v>5</v>
      </c>
      <c r="D196" s="60">
        <v>70</v>
      </c>
      <c r="E196" s="51">
        <v>1</v>
      </c>
      <c r="F196" s="51"/>
      <c r="G196" s="51"/>
      <c r="H196" s="51"/>
      <c r="I196" s="49">
        <f t="shared" si="7"/>
        <v>26.8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40</v>
      </c>
      <c r="B197" s="60">
        <v>467</v>
      </c>
      <c r="C197" s="60">
        <v>6</v>
      </c>
      <c r="D197" s="60">
        <v>70</v>
      </c>
      <c r="E197" s="51">
        <v>1</v>
      </c>
      <c r="F197" s="51"/>
      <c r="G197" s="51"/>
      <c r="H197" s="51"/>
      <c r="I197" s="49">
        <f t="shared" si="7"/>
        <v>25.8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45</v>
      </c>
      <c r="B198" s="60">
        <v>518</v>
      </c>
      <c r="C198" s="60">
        <v>7</v>
      </c>
      <c r="D198" s="60">
        <v>64</v>
      </c>
      <c r="E198" s="51">
        <v>1</v>
      </c>
      <c r="F198" s="51"/>
      <c r="G198" s="51"/>
      <c r="H198" s="51"/>
      <c r="I198" s="49">
        <f t="shared" si="7"/>
        <v>24.2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50</v>
      </c>
      <c r="B199" s="50">
        <v>563</v>
      </c>
      <c r="C199" s="50">
        <v>8</v>
      </c>
      <c r="D199" s="50">
        <v>56</v>
      </c>
      <c r="E199" s="51">
        <v>1</v>
      </c>
      <c r="F199" s="51"/>
      <c r="G199" s="51"/>
      <c r="H199" s="51"/>
      <c r="I199" s="49">
        <f t="shared" si="7"/>
        <v>21.8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55</v>
      </c>
      <c r="B200" s="50">
        <v>608</v>
      </c>
      <c r="C200" s="50">
        <v>9</v>
      </c>
      <c r="D200" s="50">
        <v>48</v>
      </c>
      <c r="E200" s="51">
        <v>1</v>
      </c>
      <c r="F200" s="51"/>
      <c r="G200" s="51"/>
      <c r="H200" s="51"/>
      <c r="I200" s="49">
        <f t="shared" si="7"/>
        <v>20.2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60</v>
      </c>
      <c r="B201" s="50">
        <v>653</v>
      </c>
      <c r="C201" s="50">
        <v>10</v>
      </c>
      <c r="D201" s="50">
        <v>42</v>
      </c>
      <c r="E201" s="51">
        <v>1</v>
      </c>
      <c r="F201" s="51"/>
      <c r="G201" s="51"/>
      <c r="H201" s="51"/>
      <c r="I201" s="49">
        <f t="shared" si="7"/>
        <v>18.600000000000001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65</v>
      </c>
      <c r="B202" s="50">
        <v>695</v>
      </c>
      <c r="C202" s="50">
        <v>11</v>
      </c>
      <c r="D202" s="50">
        <v>37</v>
      </c>
      <c r="E202" s="51">
        <v>1</v>
      </c>
      <c r="F202" s="51"/>
      <c r="G202" s="51"/>
      <c r="H202" s="51"/>
      <c r="I202" s="49">
        <f t="shared" si="7"/>
        <v>16.8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70</v>
      </c>
      <c r="B203" s="50">
        <v>733</v>
      </c>
      <c r="C203" s="50">
        <v>12</v>
      </c>
      <c r="D203" s="50">
        <v>34</v>
      </c>
      <c r="E203" s="51">
        <v>1</v>
      </c>
      <c r="F203" s="51"/>
      <c r="G203" s="51"/>
      <c r="H203" s="51"/>
      <c r="I203" s="49">
        <f t="shared" si="7"/>
        <v>15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75</v>
      </c>
      <c r="B204" s="50">
        <v>767</v>
      </c>
      <c r="C204" s="50">
        <v>13</v>
      </c>
      <c r="D204" s="50">
        <v>33</v>
      </c>
      <c r="E204" s="51">
        <v>1</v>
      </c>
      <c r="F204" s="51"/>
      <c r="G204" s="51"/>
      <c r="H204" s="51"/>
      <c r="I204" s="49">
        <f t="shared" si="7"/>
        <v>13.6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80</v>
      </c>
      <c r="B205" s="50">
        <v>795</v>
      </c>
      <c r="C205" s="50">
        <v>14</v>
      </c>
      <c r="D205" s="50">
        <v>32</v>
      </c>
      <c r="E205" s="51">
        <v>1</v>
      </c>
      <c r="F205" s="51"/>
      <c r="G205" s="51"/>
      <c r="H205" s="51"/>
      <c r="I205" s="49">
        <f t="shared" si="7"/>
        <v>12.2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Mélèze d'Europe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12</v>
      </c>
      <c r="B218" s="60">
        <v>103</v>
      </c>
      <c r="C218" s="50">
        <v>1</v>
      </c>
      <c r="D218" s="60">
        <v>18</v>
      </c>
      <c r="E218" s="63"/>
      <c r="F218" s="63"/>
      <c r="G218" s="63">
        <v>1</v>
      </c>
      <c r="H218" s="63"/>
      <c r="I218" s="53">
        <f>IFERROR(B218/A218,"")</f>
        <v>8.5833333333333339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18</v>
      </c>
      <c r="B219" s="60">
        <v>223</v>
      </c>
      <c r="C219" s="50">
        <v>2</v>
      </c>
      <c r="D219" s="60">
        <v>84.3</v>
      </c>
      <c r="E219" s="63"/>
      <c r="F219" s="63">
        <v>1</v>
      </c>
      <c r="G219" s="63"/>
      <c r="H219" s="63"/>
      <c r="I219" s="53">
        <f t="shared" ref="I219:I237" si="8">IF(A219&lt;&gt;0,(B219-(B218-D218))/(A219-A218),"")</f>
        <v>23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24</v>
      </c>
      <c r="B220" s="60">
        <v>254</v>
      </c>
      <c r="C220" s="50">
        <v>3</v>
      </c>
      <c r="D220" s="60">
        <v>73.7</v>
      </c>
      <c r="E220" s="63"/>
      <c r="F220" s="63">
        <v>1</v>
      </c>
      <c r="G220" s="63"/>
      <c r="H220" s="63"/>
      <c r="I220" s="53">
        <f t="shared" si="8"/>
        <v>19.216666666666669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30</v>
      </c>
      <c r="B221" s="55">
        <v>280</v>
      </c>
      <c r="C221" s="55">
        <v>4</v>
      </c>
      <c r="D221" s="55">
        <v>62.6</v>
      </c>
      <c r="E221" s="63"/>
      <c r="F221" s="63">
        <v>1</v>
      </c>
      <c r="G221" s="63"/>
      <c r="H221" s="63"/>
      <c r="I221" s="53">
        <f t="shared" si="8"/>
        <v>16.616666666666664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36</v>
      </c>
      <c r="B222" s="55">
        <v>305</v>
      </c>
      <c r="C222" s="55">
        <v>5</v>
      </c>
      <c r="D222" s="55">
        <v>58.4</v>
      </c>
      <c r="E222" s="63">
        <v>1</v>
      </c>
      <c r="F222" s="63"/>
      <c r="G222" s="63"/>
      <c r="H222" s="63"/>
      <c r="I222" s="53">
        <f t="shared" si="8"/>
        <v>14.6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42</v>
      </c>
      <c r="B223" s="55">
        <v>330</v>
      </c>
      <c r="C223" s="55">
        <v>6</v>
      </c>
      <c r="D223" s="55">
        <v>54.6</v>
      </c>
      <c r="E223" s="63">
        <v>1</v>
      </c>
      <c r="F223" s="63"/>
      <c r="G223" s="63"/>
      <c r="H223" s="63"/>
      <c r="I223" s="53">
        <f t="shared" si="8"/>
        <v>13.9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48</v>
      </c>
      <c r="B224" s="55">
        <v>353</v>
      </c>
      <c r="C224" s="55">
        <v>7</v>
      </c>
      <c r="D224" s="55">
        <v>48.2</v>
      </c>
      <c r="E224" s="63">
        <v>1</v>
      </c>
      <c r="F224" s="63"/>
      <c r="G224" s="63"/>
      <c r="H224" s="63"/>
      <c r="I224" s="53">
        <f t="shared" si="8"/>
        <v>12.933333333333337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54</v>
      </c>
      <c r="B225" s="55">
        <v>374</v>
      </c>
      <c r="C225" s="55">
        <v>8</v>
      </c>
      <c r="D225" s="55">
        <v>46.9</v>
      </c>
      <c r="E225" s="63">
        <v>1</v>
      </c>
      <c r="F225" s="63"/>
      <c r="G225" s="63"/>
      <c r="H225" s="63"/>
      <c r="I225" s="53">
        <f t="shared" si="8"/>
        <v>11.533333333333331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60</v>
      </c>
      <c r="B226" s="55">
        <v>401</v>
      </c>
      <c r="C226" s="55"/>
      <c r="D226" s="55">
        <v>0</v>
      </c>
      <c r="E226" s="63"/>
      <c r="F226" s="63"/>
      <c r="G226" s="63"/>
      <c r="H226" s="63"/>
      <c r="I226" s="53">
        <f t="shared" si="8"/>
        <v>12.316666666666663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phoneticPr fontId="35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21" sqref="G21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Erable sycomore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Erable plane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Erable champêtre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Tilleul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Sapin pectiné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Pin sylvestre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Pin noir d'Autriche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Mélèze d'Europe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331.52724290297675</v>
      </c>
      <c r="T3" s="59">
        <f>IF('Données projet'!E9&gt;30,$R$33-$H$33,LOOKUP('Données projet'!$E$9,$A$3:$A$203,R3:R203)-LOOKUP('Données projet'!$E$9,$A$3:$A$203,$H$3:$H$203))</f>
        <v>322.79102610158054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331.52724290297675</v>
      </c>
      <c r="AO3" s="59">
        <f>IF('Données projet'!E10&gt;30,$AM$33-$H$33,LOOKUP('Données projet'!$E$10,$A$3:$A$203,AM3:AM203)-LOOKUP('Données projet'!$E$10,$A$3:$A$203,$H$3:$H$203))</f>
        <v>322.79102610158054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367.48156275901096</v>
      </c>
      <c r="BJ3" s="59">
        <f>IF('Données projet'!E11&gt;30,$BH$33-$H$33,LOOKUP('Données projet'!$E$11,$A$3:$A$203,BH3:BH203)-LOOKUP('Données projet'!$E$11,$A$3:$A$203,$H$3:$H$203))</f>
        <v>356.87322542996685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273.84349636755343</v>
      </c>
      <c r="CE3" s="59">
        <f>IF('Données projet'!E12&gt;30,$CC$33-$H$33,LOOKUP('Données projet'!$E$12,$A$3:$A$203,CC3:CC203)-LOOKUP('Données projet'!$E$12,$A$3:$A$203,$H$3:$H$203))</f>
        <v>268.10688874775451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434.08297999735811</v>
      </c>
      <c r="CZ3" s="59">
        <f>IF('Données projet'!E13&gt;30,$CX$33-$H$33,LOOKUP('Données projet'!$E$13,$A$3:$A$203,CX3:CX203)-LOOKUP('Données projet'!$E$13,$A$3:$A$203,$H$3:$H$203))</f>
        <v>371.04090283546122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362.57172983134313</v>
      </c>
      <c r="DU3" s="59">
        <f>IF('Données projet'!E14&gt;30,$DS$33-$H$33,LOOKUP('Données projet'!$E$14,$A$3:$A$203,DS3:DS203)-LOOKUP('Données projet'!$E$14,$A$3:$A$203,$H$3:$H$203))</f>
        <v>232.03250917542471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481.17250315093412</v>
      </c>
      <c r="EP3" s="59">
        <f>IF('Données projet'!E15&gt;30,$EN$33-$H$33,LOOKUP('Données projet'!$E$15,$A$3:$A$203,EN3:EN203)-LOOKUP('Données projet'!$E$15,$A$3:$A$203,$H$3:$H$203))</f>
        <v>413.48123190206832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269.77739619445515</v>
      </c>
      <c r="FK3" s="59">
        <f>IF('Données projet'!E16&gt;30,$FI$33-$H$33,LOOKUP('Données projet'!$E$16,$A$3:$A$203,FI3:FI203)-LOOKUP('Données projet'!$E$16,$A$3:$A$203,$H$3:$H$203))</f>
        <v>347.56964743629885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1.9</v>
      </c>
      <c r="N4" s="13">
        <f>IF('Données projet'!$A$36&gt;35,N3+M4-V3,IF(A4&lt;'Données projet'!$A$36,$K$205^A4,IF(A4='Données projet'!$A$36,'Données projet'!$B$36,N3+M4-V3)))</f>
        <v>1.3423796509621049</v>
      </c>
      <c r="O4" s="13">
        <f>N4*VLOOKUP('Données projet'!$B$9,Paramètres!$A$1:$I$89,3,0)*VLOOKUP('Données projet'!$B$9,Paramètres!$A$1:$I$89,5,0)</f>
        <v>1.0679972503054507</v>
      </c>
      <c r="P4" s="13">
        <f>EXP(-1.0587+0.8836*LN(O4)+0.284)</f>
        <v>0.48842359485523285</v>
      </c>
      <c r="Q4" s="20">
        <f t="shared" ref="Q4:Q34" si="2">(O4+P4)*0.475*44/12</f>
        <v>2.7107663053215236</v>
      </c>
      <c r="R4" s="59">
        <f t="shared" si="0"/>
        <v>296.04409963865481</v>
      </c>
      <c r="S4" s="59">
        <f ca="1">AVERAGE(OFFSET($R$3,0,0,'Données projet'!$E$9+1,1))-AVERAGE(OFFSET($H$3,0,0,'Données projet'!$E$9+1,1))</f>
        <v>331.52724290297675</v>
      </c>
      <c r="T4" s="59">
        <f>$T$3</f>
        <v>322.79102610158054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</v>
      </c>
      <c r="AI4" s="13">
        <f>IF('Données projet'!$A$62&gt;35,AI3+AH4-AQ3,IF(A4&lt;'Données projet'!$A$62,$AF$205^A4,IF(A4='Données projet'!$A$62,'Données projet'!$B$62,AI3+AH4-AQ3)))</f>
        <v>1.3423796509621049</v>
      </c>
      <c r="AJ4" s="13">
        <f>AI4*VLOOKUP('Données projet'!$B$10,Paramètres!$A$1:$I$89,3,0)*VLOOKUP('Données projet'!$B$10,Paramètres!$A$1:$I$89,5,0)</f>
        <v>1.0679972503054507</v>
      </c>
      <c r="AK4" s="13">
        <f>EXP(-1.0587+0.8836*LN(AJ4)+0.284)</f>
        <v>0.48842359485523285</v>
      </c>
      <c r="AL4" s="20">
        <f t="shared" ref="AL4:AL67" si="4">(AJ4+AK4)*0.475*44/12</f>
        <v>2.7107663053215236</v>
      </c>
      <c r="AM4" s="59">
        <f t="shared" ref="AM4:AM67" si="5">AL4+(AD4+AE4)*44/12</f>
        <v>296.04409963865481</v>
      </c>
      <c r="AN4" s="59">
        <f ca="1">AVERAGE(OFFSET($AM$3,0,0,'Données projet'!$E$10+1,1))-AVERAGE(OFFSET($H$3,0,0,'Données projet'!$E$10+1,1))</f>
        <v>331.52724290297675</v>
      </c>
      <c r="AO4" s="59">
        <f>$AO$3</f>
        <v>322.79102610158054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1.172702863080495</v>
      </c>
      <c r="BF4" s="13">
        <f>EXP(-1.0587+0.8836*LN(BE4)+0.284)</f>
        <v>0.53050144210698502</v>
      </c>
      <c r="BG4" s="20">
        <f t="shared" ref="BG4:BG67" si="7">(BE4+BF4)*0.475*44/12</f>
        <v>2.9664141648681945</v>
      </c>
      <c r="BH4" s="59">
        <f t="shared" ref="BH4:BH67" si="8">BG4+(AY4+AZ4)*44/12</f>
        <v>296.2997474982015</v>
      </c>
      <c r="BI4" s="59">
        <f ca="1">AVERAGE(OFFSET($BH$3,0,0,'Données projet'!$E$11+1,1))-AVERAGE(OFFSET($H$3,0,0,'Données projet'!$E$11+1,1))</f>
        <v>367.48156275901096</v>
      </c>
      <c r="BJ4" s="59">
        <f>$BJ$3</f>
        <v>356.87322542996685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0.90046826986537998</v>
      </c>
      <c r="CA4" s="13">
        <f>EXP(-1.0587+0.8836*LN(BZ4)+0.284)</f>
        <v>0.42006873167570724</v>
      </c>
      <c r="CB4" s="20">
        <f t="shared" ref="CB4:CB67" si="10">(BZ4+CA4)*0.475*44/12</f>
        <v>2.2999352776840598</v>
      </c>
      <c r="CC4" s="59">
        <f t="shared" ref="CC4:CC67" si="11">CB4+(BT4+BU4)*44/12</f>
        <v>295.6332686110174</v>
      </c>
      <c r="CD4" s="59">
        <f ca="1">AVERAGE(OFFSET($CC$3,0,0,'Données projet'!$E$12+1,1))-AVERAGE(OFFSET($H$3,0,0,'Données projet'!$E$12+1,1))</f>
        <v>273.84349636755343</v>
      </c>
      <c r="CE4" s="59">
        <f>$CE$3</f>
        <v>268.10688874775451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3.7333333333333334</v>
      </c>
      <c r="CT4" s="12">
        <f>IF('Données projet'!$A$140&gt;35,CT3+CS4-DB3,IF(A4&lt;'Données projet'!$A$140,$CQ$205^A4,IF(A4='Données projet'!$A$140,'Données projet'!$B$140,CT3+CS4-DB3)))</f>
        <v>1.3078136577370625</v>
      </c>
      <c r="CU4" s="17">
        <f>CT4*VLOOKUP('Données projet'!$B$13,Paramètres!$A$1:$I$89,3,0)*VLOOKUP('Données projet'!$B$13,Paramètres!$A$1:$I$89,5,0)</f>
        <v>0.64605994692210889</v>
      </c>
      <c r="CV4" s="13">
        <f>EXP(-1.0587+0.8836*LN(CU4)+0.284)</f>
        <v>0.31326301704429743</v>
      </c>
      <c r="CW4" s="20">
        <f t="shared" ref="CW4:CW67" si="13">(CU4+CV4)*0.475*44/12</f>
        <v>1.6708208289081574</v>
      </c>
      <c r="CX4" s="59">
        <f t="shared" ref="CX4:CX67" si="14">CW4+(CO4+CP4)*44/12</f>
        <v>295.00415416224149</v>
      </c>
      <c r="CY4" s="59">
        <f ca="1">AVERAGE(OFFSET($CX$3,0,0,'Données projet'!$E$13+1,1))-AVERAGE(OFFSET($H$3,0,0,'Données projet'!$E$13+1,1))</f>
        <v>434.08297999735811</v>
      </c>
      <c r="CZ4" s="59">
        <f>$CZ$3</f>
        <v>371.04090283546122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4.2666666666666666</v>
      </c>
      <c r="DO4" s="12">
        <f>IF('Données projet'!$A$166&gt;35,DO3+DN4-DW3,IF(A4&lt;'Données projet'!$A$166,$DL$205^A4,IF(A4='Données projet'!$A$166,'Données projet'!$B$166,DO3+DN4-DW3)))</f>
        <v>1.3195079107728942</v>
      </c>
      <c r="DP4" s="17">
        <f>DO4*VLOOKUP('Données projet'!$B$14,Paramètres!$A$1:$I$89,3,0)*VLOOKUP('Données projet'!$B$14,Paramètres!$A$1:$I$89,5,0)</f>
        <v>0.75475852496209561</v>
      </c>
      <c r="DQ4" s="13">
        <f>EXP(-1.0587+0.8836*LN(DP4)+0.284)</f>
        <v>0.35940427415554149</v>
      </c>
      <c r="DR4" s="20">
        <f t="shared" ref="DR4:DR67" si="16">(DP4+DQ4)*0.475*44/12</f>
        <v>1.9405002084632177</v>
      </c>
      <c r="DS4" s="59">
        <f t="shared" ref="DS4:DS67" si="17">DR4+(DJ4+DK4)*44/12</f>
        <v>295.27383354179653</v>
      </c>
      <c r="DT4" s="59">
        <f ca="1">AVERAGE(OFFSET($DS$3,0,0,'Données projet'!$E$14+1,1))-AVERAGE(OFFSET($H$3,0,0,'Données projet'!$E$14+1,1))</f>
        <v>362.57172983134313</v>
      </c>
      <c r="DU4" s="59">
        <f>$DU$3</f>
        <v>232.03250917542471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8.6</v>
      </c>
      <c r="EJ4" s="12">
        <f>IF('Données projet'!$A$192&gt;35,EJ3+EI4-ER3,IF(A4&lt;'Données projet'!$A$192,$EG$205^A4,IF(A4='Données projet'!$A$192,'Données projet'!$B$192,EJ3+EI4-ER3)))</f>
        <v>1.3826300153206645</v>
      </c>
      <c r="EK4" s="17">
        <f>EJ4*VLOOKUP('Données projet'!$B$15,Paramètres!$A$1:$I$89,3,0)*VLOOKUP('Données projet'!$B$15,Paramètres!$A$1:$I$89,5,0)</f>
        <v>0.82681274916175751</v>
      </c>
      <c r="EL4" s="13">
        <f>EXP(-1.0587+0.8836*LN(EK4)+0.284)</f>
        <v>0.38955881454640179</v>
      </c>
      <c r="EM4" s="20">
        <f t="shared" ref="EM4:EM67" si="19">(EK4+EL4)*0.475*44/12</f>
        <v>2.1185138067917109</v>
      </c>
      <c r="EN4" s="59">
        <f t="shared" ref="EN4:EN67" si="20">EM4+(EE4+EF4)*44/12</f>
        <v>295.45184714012504</v>
      </c>
      <c r="EO4" s="59">
        <f ca="1">AVERAGE(OFFSET($EN$3,0,0,'Données projet'!$E$15+1,1))-AVERAGE(OFFSET($H$3,0,0,'Données projet'!$E$15+1,1))</f>
        <v>481.17250315093412</v>
      </c>
      <c r="EP4" s="59">
        <f>$EP$3</f>
        <v>413.48123190206832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8.5833333333333339</v>
      </c>
      <c r="FE4" s="12">
        <f>IF('Données projet'!$A$218&gt;35,FE3+FD4-FM3,IF(A4&lt;'Données projet'!$A$218,$FB$205^A4,IF(A4='Données projet'!$A$218,'Données projet'!$B$218,FE3+FD4-FM3)))</f>
        <v>1.4714192565876152</v>
      </c>
      <c r="FF4" s="17">
        <f>FE4*VLOOKUP('Données projet'!$B$16,Paramètres!$A$1:$I$89,3,0)*VLOOKUP('Données projet'!$B$16,Paramètres!$A$1:$I$89,5,0)</f>
        <v>0.91816561611067193</v>
      </c>
      <c r="FG4" s="13">
        <f>EXP(-1.0587+0.8836*LN(FF4)+0.284)</f>
        <v>0.42735528842602116</v>
      </c>
      <c r="FH4" s="20">
        <f t="shared" ref="FH4:FH67" si="22">(FF4+FG4)*0.475*44/12</f>
        <v>2.3434489087347408</v>
      </c>
      <c r="FI4" s="59">
        <f t="shared" ref="FI4:FI67" si="23">FH4+(EZ4+FA4)*44/12</f>
        <v>295.67678224206804</v>
      </c>
      <c r="FJ4" s="59">
        <f ca="1">AVERAGE(OFFSET($FI$3,0,0,'Données projet'!$E$16+1,1))-AVERAGE(OFFSET($H$3,0,0,'Données projet'!$E$16+1,1))</f>
        <v>269.77739619445515</v>
      </c>
      <c r="FK4" s="59">
        <f>$FK$3</f>
        <v>347.56964743629885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1.9</v>
      </c>
      <c r="N5" s="13">
        <f>IF('Données projet'!$A$36&gt;35,N4+M5-V4,IF(A5&lt;'Données projet'!$A$36,$K$205^A5,IF(A5='Données projet'!$A$36,'Données projet'!$B$36,N4+M5-V4)))</f>
        <v>1.8019831273171425</v>
      </c>
      <c r="O5" s="13">
        <f>N5*VLOOKUP('Données projet'!$B$9,Paramètres!$A$1:$I$89,3,0)*VLOOKUP('Données projet'!$B$9,Paramètres!$A$1:$I$89,5,0)</f>
        <v>1.4336577760935185</v>
      </c>
      <c r="P5" s="13">
        <f t="shared" ref="P5:P68" si="33">EXP(-1.0587+0.8836*LN(O5)+0.284)</f>
        <v>0.63355934907379652</v>
      </c>
      <c r="Q5" s="20">
        <f t="shared" si="2"/>
        <v>3.6004031596664068</v>
      </c>
      <c r="R5" s="59">
        <f t="shared" si="0"/>
        <v>296.93373649299974</v>
      </c>
      <c r="S5" s="59">
        <f ca="1">AVERAGE(OFFSET($R$3,0,0,'Données projet'!$E$9+1,1))-AVERAGE(OFFSET($H$3,0,0,'Données projet'!$E$9+1,1))</f>
        <v>331.52724290297675</v>
      </c>
      <c r="T5" s="59">
        <f t="shared" ref="T5:T68" si="34">$T$3</f>
        <v>322.79102610158054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</v>
      </c>
      <c r="AI5" s="13">
        <f>IF('Données projet'!$A$62&gt;35,AI4+AH5-AQ4,IF(A5&lt;'Données projet'!$A$62,$AF$205^A5,IF(A5='Données projet'!$A$62,'Données projet'!$B$62,AI4+AH5-AQ4)))</f>
        <v>1.8019831273171425</v>
      </c>
      <c r="AJ5" s="13">
        <f>AI5*VLOOKUP('Données projet'!$B$10,Paramètres!$A$1:$I$89,3,0)*VLOOKUP('Données projet'!$B$10,Paramètres!$A$1:$I$89,5,0)</f>
        <v>1.4336577760935185</v>
      </c>
      <c r="AK5" s="13">
        <f t="shared" ref="AK5:AK68" si="35">EXP(-1.0587+0.8836*LN(AJ5)+0.284)</f>
        <v>0.63355934907379652</v>
      </c>
      <c r="AL5" s="20">
        <f t="shared" si="4"/>
        <v>3.6004031596664068</v>
      </c>
      <c r="AM5" s="59">
        <f t="shared" si="5"/>
        <v>296.93373649299974</v>
      </c>
      <c r="AN5" s="59">
        <f ca="1">AVERAGE(OFFSET($AM$3,0,0,'Données projet'!$E$10+1,1))-AVERAGE(OFFSET($H$3,0,0,'Données projet'!$E$10+1,1))</f>
        <v>331.52724290297675</v>
      </c>
      <c r="AO5" s="59">
        <f t="shared" ref="AO5:AO68" si="36">$AO$3</f>
        <v>322.79102610158054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1.574212460024256</v>
      </c>
      <c r="BF5" s="13">
        <f t="shared" ref="BF5:BF68" si="37">EXP(-1.0587+0.8836*LN(BE5)+0.284)</f>
        <v>0.68814068747770463</v>
      </c>
      <c r="BG5" s="20">
        <f t="shared" si="7"/>
        <v>3.9402650652325808</v>
      </c>
      <c r="BH5" s="59">
        <f t="shared" si="8"/>
        <v>297.27359839856592</v>
      </c>
      <c r="BI5" s="59">
        <f ca="1">AVERAGE(OFFSET($BH$3,0,0,'Données projet'!$E$11+1,1))-AVERAGE(OFFSET($H$3,0,0,'Données projet'!$E$11+1,1))</f>
        <v>367.48156275901096</v>
      </c>
      <c r="BJ5" s="59">
        <f t="shared" ref="BJ5:BJ68" si="38">$BJ$3</f>
        <v>356.87322542996685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1.2087702818043391</v>
      </c>
      <c r="CA5" s="13">
        <f t="shared" ref="CA5:CA68" si="39">EXP(-1.0587+0.8836*LN(BZ5)+0.284)</f>
        <v>0.54489274271362542</v>
      </c>
      <c r="CB5" s="20">
        <f t="shared" si="10"/>
        <v>3.0542964343687884</v>
      </c>
      <c r="CC5" s="59">
        <f t="shared" si="11"/>
        <v>296.38762976770209</v>
      </c>
      <c r="CD5" s="59">
        <f ca="1">AVERAGE(OFFSET($CC$3,0,0,'Données projet'!$E$12+1,1))-AVERAGE(OFFSET($H$3,0,0,'Données projet'!$E$12+1,1))</f>
        <v>273.84349636755343</v>
      </c>
      <c r="CE5" s="59">
        <f t="shared" ref="CE5:CE68" si="40">$CE$3</f>
        <v>268.10688874775451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3.7333333333333334</v>
      </c>
      <c r="CT5" s="12">
        <f>IF('Données projet'!$A$140&gt;35,CT4+CS5-DB4,IF(A5&lt;'Données projet'!$A$140,$CQ$205^A5,IF(A5='Données projet'!$A$140,'Données projet'!$B$140,CT4+CS5-DB4)))</f>
        <v>1.7103765633635943</v>
      </c>
      <c r="CU5" s="17">
        <f>CT5*VLOOKUP('Données projet'!$B$13,Paramètres!$A$1:$I$89,3,0)*VLOOKUP('Données projet'!$B$13,Paramètres!$A$1:$I$89,5,0)</f>
        <v>0.84492602230161562</v>
      </c>
      <c r="CV5" s="13">
        <f t="shared" ref="CV5:CV68" si="41">EXP(-1.0587+0.8836*LN(CU5)+0.284)</f>
        <v>0.3970900963891561</v>
      </c>
      <c r="CW5" s="20">
        <f t="shared" si="13"/>
        <v>2.163178073386427</v>
      </c>
      <c r="CX5" s="59">
        <f t="shared" si="14"/>
        <v>295.49651140671972</v>
      </c>
      <c r="CY5" s="59">
        <f ca="1">AVERAGE(OFFSET($CX$3,0,0,'Données projet'!$E$13+1,1))-AVERAGE(OFFSET($H$3,0,0,'Données projet'!$E$13+1,1))</f>
        <v>434.08297999735811</v>
      </c>
      <c r="CZ5" s="59">
        <f t="shared" ref="CZ5:CZ68" si="42">$CZ$3</f>
        <v>371.04090283546122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4.2666666666666666</v>
      </c>
      <c r="DO5" s="12">
        <f>IF('Données projet'!$A$166&gt;35,DO4+DN5-DW4,IF(A5&lt;'Données projet'!$A$166,$DL$205^A5,IF(A5='Données projet'!$A$166,'Données projet'!$B$166,DO4+DN5-DW4)))</f>
        <v>1.741101126592248</v>
      </c>
      <c r="DP5" s="17">
        <f>DO5*VLOOKUP('Données projet'!$B$14,Paramètres!$A$1:$I$89,3,0)*VLOOKUP('Données projet'!$B$14,Paramètres!$A$1:$I$89,5,0)</f>
        <v>0.99590984441076591</v>
      </c>
      <c r="DQ5" s="13">
        <f t="shared" ref="DQ5:DQ68" si="43">EXP(-1.0587+0.8836*LN(DP5)+0.284)</f>
        <v>0.45917610442571793</v>
      </c>
      <c r="DR5" s="20">
        <f t="shared" si="16"/>
        <v>2.5342746942235426</v>
      </c>
      <c r="DS5" s="59">
        <f t="shared" si="17"/>
        <v>295.86760802755686</v>
      </c>
      <c r="DT5" s="59">
        <f ca="1">AVERAGE(OFFSET($DS$3,0,0,'Données projet'!$E$14+1,1))-AVERAGE(OFFSET($H$3,0,0,'Données projet'!$E$14+1,1))</f>
        <v>362.57172983134313</v>
      </c>
      <c r="DU5" s="59">
        <f t="shared" ref="DU5:DU68" si="44">$DU$3</f>
        <v>232.03250917542471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8.6</v>
      </c>
      <c r="EJ5" s="12">
        <f>IF('Données projet'!$A$192&gt;35,EJ4+EI5-ER4,IF(A5&lt;'Données projet'!$A$192,$EG$205^A5,IF(A5='Données projet'!$A$192,'Données projet'!$B$192,EJ4+EI5-ER4)))</f>
        <v>1.911665759265621</v>
      </c>
      <c r="EK5" s="17">
        <f>EJ5*VLOOKUP('Données projet'!$B$15,Paramètres!$A$1:$I$89,3,0)*VLOOKUP('Données projet'!$B$15,Paramètres!$A$1:$I$89,5,0)</f>
        <v>1.1431761240408413</v>
      </c>
      <c r="EL5" s="13">
        <f t="shared" ref="EL5:EL68" si="45">EXP(-1.0587+0.8836*LN(EK5)+0.284)</f>
        <v>0.51868159790831159</v>
      </c>
      <c r="EM5" s="20">
        <f t="shared" si="19"/>
        <v>2.894402199061441</v>
      </c>
      <c r="EN5" s="59">
        <f t="shared" si="20"/>
        <v>296.22773553239477</v>
      </c>
      <c r="EO5" s="59">
        <f ca="1">AVERAGE(OFFSET($EN$3,0,0,'Données projet'!$E$15+1,1))-AVERAGE(OFFSET($H$3,0,0,'Données projet'!$E$15+1,1))</f>
        <v>481.17250315093412</v>
      </c>
      <c r="EP5" s="59">
        <f t="shared" ref="EP5:EP68" si="46">$EP$3</f>
        <v>413.48123190206832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8.5833333333333339</v>
      </c>
      <c r="FE5" s="12">
        <f>IF('Données projet'!$A$218&gt;35,FE4+FD5-FM4,IF(A5&lt;'Données projet'!$A$218,$FB$205^A5,IF(A5='Données projet'!$A$218,'Données projet'!$B$218,FE4+FD5-FM4)))</f>
        <v>2.1650746286568503</v>
      </c>
      <c r="FF5" s="17">
        <f>FE5*VLOOKUP('Données projet'!$B$16,Paramètres!$A$1:$I$89,3,0)*VLOOKUP('Données projet'!$B$16,Paramètres!$A$1:$I$89,5,0)</f>
        <v>1.3510065682818746</v>
      </c>
      <c r="FG5" s="13">
        <f t="shared" ref="FG5:FG68" si="47">EXP(-1.0587+0.8836*LN(FF5)+0.284)</f>
        <v>0.60117511749976371</v>
      </c>
      <c r="FH5" s="20">
        <f t="shared" si="22"/>
        <v>3.4000497694030201</v>
      </c>
      <c r="FI5" s="59">
        <f t="shared" si="23"/>
        <v>296.73338310273635</v>
      </c>
      <c r="FJ5" s="59">
        <f ca="1">AVERAGE(OFFSET($FI$3,0,0,'Données projet'!$E$16+1,1))-AVERAGE(OFFSET($H$3,0,0,'Données projet'!$E$16+1,1))</f>
        <v>269.77739619445515</v>
      </c>
      <c r="FK5" s="59">
        <f t="shared" ref="FK5:FK68" si="48">$FK$3</f>
        <v>347.56964743629885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1.9</v>
      </c>
      <c r="N6" s="13">
        <f>IF('Données projet'!$A$36&gt;35,N5+M6-V5,IF(A6&lt;'Données projet'!$A$36,$K$205^A6,IF(A6='Données projet'!$A$36,'Données projet'!$B$36,N5+M6-V5)))</f>
        <v>2.4189454814875879</v>
      </c>
      <c r="O6" s="13">
        <f>N6*VLOOKUP('Données projet'!$B$9,Paramètres!$A$1:$I$89,3,0)*VLOOKUP('Données projet'!$B$9,Paramètres!$A$1:$I$89,5,0)</f>
        <v>1.9245130250715252</v>
      </c>
      <c r="P6" s="13">
        <f t="shared" si="33"/>
        <v>0.82182239561499026</v>
      </c>
      <c r="Q6" s="20">
        <f t="shared" si="2"/>
        <v>4.7832008576956815</v>
      </c>
      <c r="R6" s="59">
        <f t="shared" si="0"/>
        <v>298.11653419102902</v>
      </c>
      <c r="S6" s="59">
        <f ca="1">AVERAGE(OFFSET($R$3,0,0,'Données projet'!$E$9+1,1))-AVERAGE(OFFSET($H$3,0,0,'Données projet'!$E$9+1,1))</f>
        <v>331.52724290297675</v>
      </c>
      <c r="T6" s="59">
        <f t="shared" si="34"/>
        <v>322.79102610158054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</v>
      </c>
      <c r="AI6" s="13">
        <f>IF('Données projet'!$A$62&gt;35,AI5+AH6-AQ5,IF(A6&lt;'Données projet'!$A$62,$AF$205^A6,IF(A6='Données projet'!$A$62,'Données projet'!$B$62,AI5+AH6-AQ5)))</f>
        <v>2.4189454814875879</v>
      </c>
      <c r="AJ6" s="13">
        <f>AI6*VLOOKUP('Données projet'!$B$10,Paramètres!$A$1:$I$89,3,0)*VLOOKUP('Données projet'!$B$10,Paramètres!$A$1:$I$89,5,0)</f>
        <v>1.9245130250715252</v>
      </c>
      <c r="AK6" s="13">
        <f t="shared" si="35"/>
        <v>0.82182239561499026</v>
      </c>
      <c r="AL6" s="20">
        <f t="shared" si="4"/>
        <v>4.7832008576956815</v>
      </c>
      <c r="AM6" s="59">
        <f t="shared" si="5"/>
        <v>298.11653419102902</v>
      </c>
      <c r="AN6" s="59">
        <f ca="1">AVERAGE(OFFSET($AM$3,0,0,'Données projet'!$E$10+1,1))-AVERAGE(OFFSET($H$3,0,0,'Données projet'!$E$10+1,1))</f>
        <v>331.52724290297675</v>
      </c>
      <c r="AO6" s="59">
        <f t="shared" si="36"/>
        <v>322.79102610158054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2.1131907726275569</v>
      </c>
      <c r="BF6" s="13">
        <f t="shared" si="37"/>
        <v>0.89262265505169125</v>
      </c>
      <c r="BG6" s="20">
        <f t="shared" si="7"/>
        <v>5.2351250532080238</v>
      </c>
      <c r="BH6" s="59">
        <f t="shared" si="8"/>
        <v>298.56845838654135</v>
      </c>
      <c r="BI6" s="59">
        <f ca="1">AVERAGE(OFFSET($BH$3,0,0,'Données projet'!$E$11+1,1))-AVERAGE(OFFSET($H$3,0,0,'Données projet'!$E$11+1,1))</f>
        <v>367.48156275901096</v>
      </c>
      <c r="BJ6" s="59">
        <f t="shared" si="38"/>
        <v>356.87322542996685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1.6226286289818741</v>
      </c>
      <c r="CA6" s="13">
        <f t="shared" si="39"/>
        <v>0.70680838318427885</v>
      </c>
      <c r="CB6" s="20">
        <f t="shared" si="10"/>
        <v>4.0571027961893833</v>
      </c>
      <c r="CC6" s="59">
        <f t="shared" si="11"/>
        <v>297.3904361295227</v>
      </c>
      <c r="CD6" s="59">
        <f ca="1">AVERAGE(OFFSET($CC$3,0,0,'Données projet'!$E$12+1,1))-AVERAGE(OFFSET($H$3,0,0,'Données projet'!$E$12+1,1))</f>
        <v>273.84349636755343</v>
      </c>
      <c r="CE6" s="59">
        <f t="shared" si="40"/>
        <v>268.10688874775451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3.7333333333333334</v>
      </c>
      <c r="CT6" s="12">
        <f>IF('Données projet'!$A$140&gt;35,CT5+CS6-DB5,IF(A6&lt;'Données projet'!$A$140,$CQ$205^A6,IF(A6='Données projet'!$A$140,'Données projet'!$B$140,CT5+CS6-DB5)))</f>
        <v>2.2368538294402889</v>
      </c>
      <c r="CU6" s="17">
        <f>CT6*VLOOKUP('Données projet'!$B$13,Paramètres!$A$1:$I$89,3,0)*VLOOKUP('Données projet'!$B$13,Paramètres!$A$1:$I$89,5,0)</f>
        <v>1.1050057917435028</v>
      </c>
      <c r="CV6" s="13">
        <f t="shared" si="41"/>
        <v>0.50334873914609668</v>
      </c>
      <c r="CW6" s="20">
        <f t="shared" si="13"/>
        <v>2.8012174746327188</v>
      </c>
      <c r="CX6" s="59">
        <f t="shared" si="14"/>
        <v>296.13455080796604</v>
      </c>
      <c r="CY6" s="59">
        <f ca="1">AVERAGE(OFFSET($CX$3,0,0,'Données projet'!$E$13+1,1))-AVERAGE(OFFSET($H$3,0,0,'Données projet'!$E$13+1,1))</f>
        <v>434.08297999735811</v>
      </c>
      <c r="CZ6" s="59">
        <f t="shared" si="42"/>
        <v>371.04090283546122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4.2666666666666666</v>
      </c>
      <c r="DO6" s="12">
        <f>IF('Données projet'!$A$166&gt;35,DO5+DN6-DW5,IF(A6&lt;'Données projet'!$A$166,$DL$205^A6,IF(A6='Données projet'!$A$166,'Données projet'!$B$166,DO5+DN6-DW5)))</f>
        <v>2.2973967099940698</v>
      </c>
      <c r="DP6" s="17">
        <f>DO6*VLOOKUP('Données projet'!$B$14,Paramètres!$A$1:$I$89,3,0)*VLOOKUP('Données projet'!$B$14,Paramètres!$A$1:$I$89,5,0)</f>
        <v>1.314110918116608</v>
      </c>
      <c r="DQ6" s="13">
        <f t="shared" si="43"/>
        <v>0.58664492894797993</v>
      </c>
      <c r="DR6" s="20">
        <f t="shared" si="16"/>
        <v>3.3104831003041575</v>
      </c>
      <c r="DS6" s="59">
        <f t="shared" si="17"/>
        <v>296.64381643363748</v>
      </c>
      <c r="DT6" s="59">
        <f ca="1">AVERAGE(OFFSET($DS$3,0,0,'Données projet'!$E$14+1,1))-AVERAGE(OFFSET($H$3,0,0,'Données projet'!$E$14+1,1))</f>
        <v>362.57172983134313</v>
      </c>
      <c r="DU6" s="59">
        <f t="shared" si="44"/>
        <v>232.03250917542471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8.6</v>
      </c>
      <c r="EJ6" s="12">
        <f>IF('Données projet'!$A$192&gt;35,EJ5+EI6-ER5,IF(A6&lt;'Données projet'!$A$192,$EG$205^A6,IF(A6='Données projet'!$A$192,'Données projet'!$B$192,EJ5+EI6-ER5)))</f>
        <v>2.6431264580214155</v>
      </c>
      <c r="EK6" s="17">
        <f>EJ6*VLOOKUP('Données projet'!$B$15,Paramètres!$A$1:$I$89,3,0)*VLOOKUP('Données projet'!$B$15,Paramètres!$A$1:$I$89,5,0)</f>
        <v>1.5805896218968065</v>
      </c>
      <c r="EL6" s="13">
        <f t="shared" si="45"/>
        <v>0.69060329265550291</v>
      </c>
      <c r="EM6" s="20">
        <f t="shared" si="19"/>
        <v>3.9556609928452722</v>
      </c>
      <c r="EN6" s="59">
        <f t="shared" si="20"/>
        <v>297.28899432617857</v>
      </c>
      <c r="EO6" s="59">
        <f ca="1">AVERAGE(OFFSET($EN$3,0,0,'Données projet'!$E$15+1,1))-AVERAGE(OFFSET($H$3,0,0,'Données projet'!$E$15+1,1))</f>
        <v>481.17250315093412</v>
      </c>
      <c r="EP6" s="59">
        <f t="shared" si="46"/>
        <v>413.48123190206832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8.5833333333333339</v>
      </c>
      <c r="FE6" s="12">
        <f>IF('Données projet'!$A$218&gt;35,FE5+FD6-FM5,IF(A6&lt;'Données projet'!$A$218,$FB$205^A6,IF(A6='Données projet'!$A$218,'Données projet'!$B$218,FE5+FD6-FM5)))</f>
        <v>3.1857325005549697</v>
      </c>
      <c r="FF6" s="17">
        <f>FE6*VLOOKUP('Données projet'!$B$16,Paramètres!$A$1:$I$89,3,0)*VLOOKUP('Données projet'!$B$16,Paramètres!$A$1:$I$89,5,0)</f>
        <v>1.9878970803463012</v>
      </c>
      <c r="FG6" s="13">
        <f t="shared" si="47"/>
        <v>0.84569334155652565</v>
      </c>
      <c r="FH6" s="20">
        <f t="shared" si="22"/>
        <v>4.93516998481409</v>
      </c>
      <c r="FI6" s="59">
        <f t="shared" si="23"/>
        <v>298.2685033181474</v>
      </c>
      <c r="FJ6" s="59">
        <f ca="1">AVERAGE(OFFSET($FI$3,0,0,'Données projet'!$E$16+1,1))-AVERAGE(OFFSET($H$3,0,0,'Données projet'!$E$16+1,1))</f>
        <v>269.77739619445515</v>
      </c>
      <c r="FK6" s="59">
        <f t="shared" si="48"/>
        <v>347.56964743629885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1.9</v>
      </c>
      <c r="N7" s="13">
        <f>IF('Données projet'!$A$36&gt;35,N6+M7-V6,IF(A7&lt;'Données projet'!$A$36,$K$205^A7,IF(A7='Données projet'!$A$36,'Données projet'!$B$36,N6+M7-V6)))</f>
        <v>3.247143191135669</v>
      </c>
      <c r="O7" s="13">
        <f>N7*VLOOKUP('Données projet'!$B$9,Paramètres!$A$1:$I$89,3,0)*VLOOKUP('Données projet'!$B$9,Paramètres!$A$1:$I$89,5,0)</f>
        <v>2.5834271228675387</v>
      </c>
      <c r="P7" s="13">
        <f t="shared" si="33"/>
        <v>1.066028069701316</v>
      </c>
      <c r="Q7" s="20">
        <f t="shared" si="2"/>
        <v>6.3561344603907548</v>
      </c>
      <c r="R7" s="59">
        <f t="shared" si="0"/>
        <v>299.68946779372408</v>
      </c>
      <c r="S7" s="59">
        <f ca="1">AVERAGE(OFFSET($R$3,0,0,'Données projet'!$E$9+1,1))-AVERAGE(OFFSET($H$3,0,0,'Données projet'!$E$9+1,1))</f>
        <v>331.52724290297675</v>
      </c>
      <c r="T7" s="59">
        <f t="shared" si="34"/>
        <v>322.79102610158054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</v>
      </c>
      <c r="AI7" s="13">
        <f>IF('Données projet'!$A$62&gt;35,AI6+AH7-AQ6,IF(A7&lt;'Données projet'!$A$62,$AF$205^A7,IF(A7='Données projet'!$A$62,'Données projet'!$B$62,AI6+AH7-AQ6)))</f>
        <v>3.247143191135669</v>
      </c>
      <c r="AJ7" s="13">
        <f>AI7*VLOOKUP('Données projet'!$B$10,Paramètres!$A$1:$I$89,3,0)*VLOOKUP('Données projet'!$B$10,Paramètres!$A$1:$I$89,5,0)</f>
        <v>2.5834271228675387</v>
      </c>
      <c r="AK7" s="13">
        <f t="shared" si="35"/>
        <v>1.066028069701316</v>
      </c>
      <c r="AL7" s="20">
        <f t="shared" si="4"/>
        <v>6.3561344603907548</v>
      </c>
      <c r="AM7" s="59">
        <f t="shared" si="5"/>
        <v>299.68946779372408</v>
      </c>
      <c r="AN7" s="59">
        <f ca="1">AVERAGE(OFFSET($AM$3,0,0,'Données projet'!$E$10+1,1))-AVERAGE(OFFSET($H$3,0,0,'Données projet'!$E$10+1,1))</f>
        <v>331.52724290297675</v>
      </c>
      <c r="AO7" s="59">
        <f t="shared" si="36"/>
        <v>322.79102610158054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2.8367042917761207</v>
      </c>
      <c r="BF7" s="13">
        <f t="shared" si="37"/>
        <v>1.157866725236103</v>
      </c>
      <c r="BG7" s="20">
        <f t="shared" si="7"/>
        <v>6.9572111879629555</v>
      </c>
      <c r="BH7" s="59">
        <f t="shared" si="8"/>
        <v>300.29054452129628</v>
      </c>
      <c r="BI7" s="59">
        <f ca="1">AVERAGE(OFFSET($BH$3,0,0,'Données projet'!$E$11+1,1))-AVERAGE(OFFSET($H$3,0,0,'Données projet'!$E$11+1,1))</f>
        <v>367.48156275901096</v>
      </c>
      <c r="BJ7" s="59">
        <f t="shared" si="38"/>
        <v>356.87322542996685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2.1781836526138068</v>
      </c>
      <c r="CA7" s="13">
        <f t="shared" si="39"/>
        <v>0.91683748264221798</v>
      </c>
      <c r="CB7" s="20">
        <f t="shared" si="10"/>
        <v>5.3904951439042428</v>
      </c>
      <c r="CC7" s="59">
        <f t="shared" si="11"/>
        <v>298.72382847723753</v>
      </c>
      <c r="CD7" s="59">
        <f ca="1">AVERAGE(OFFSET($CC$3,0,0,'Données projet'!$E$12+1,1))-AVERAGE(OFFSET($H$3,0,0,'Données projet'!$E$12+1,1))</f>
        <v>273.84349636755343</v>
      </c>
      <c r="CE7" s="59">
        <f t="shared" si="40"/>
        <v>268.10688874775451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3.7333333333333334</v>
      </c>
      <c r="CT7" s="12">
        <f>IF('Données projet'!$A$140&gt;35,CT6+CS7-DB6,IF(A7&lt;'Données projet'!$A$140,$CQ$205^A7,IF(A7='Données projet'!$A$140,'Données projet'!$B$140,CT6+CS7-DB6)))</f>
        <v>2.9253879885034593</v>
      </c>
      <c r="CU7" s="17">
        <f>CT7*VLOOKUP('Données projet'!$B$13,Paramètres!$A$1:$I$89,3,0)*VLOOKUP('Données projet'!$B$13,Paramètres!$A$1:$I$89,5,0)</f>
        <v>1.4451416663207091</v>
      </c>
      <c r="CV7" s="13">
        <f t="shared" si="41"/>
        <v>0.63804148102366054</v>
      </c>
      <c r="CW7" s="20">
        <f t="shared" si="13"/>
        <v>3.6282106482914434</v>
      </c>
      <c r="CX7" s="59">
        <f t="shared" si="14"/>
        <v>296.96154398162474</v>
      </c>
      <c r="CY7" s="59">
        <f ca="1">AVERAGE(OFFSET($CX$3,0,0,'Données projet'!$E$13+1,1))-AVERAGE(OFFSET($H$3,0,0,'Données projet'!$E$13+1,1))</f>
        <v>434.08297999735811</v>
      </c>
      <c r="CZ7" s="59">
        <f t="shared" si="42"/>
        <v>371.04090283546122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4.2666666666666666</v>
      </c>
      <c r="DO7" s="12">
        <f>IF('Données projet'!$A$166&gt;35,DO6+DN7-DW6,IF(A7&lt;'Données projet'!$A$166,$DL$205^A7,IF(A7='Données projet'!$A$166,'Données projet'!$B$166,DO6+DN7-DW6)))</f>
        <v>3.0314331330207951</v>
      </c>
      <c r="DP7" s="17">
        <f>DO7*VLOOKUP('Données projet'!$B$14,Paramètres!$A$1:$I$89,3,0)*VLOOKUP('Données projet'!$B$14,Paramètres!$A$1:$I$89,5,0)</f>
        <v>1.7339797520878948</v>
      </c>
      <c r="DQ7" s="13">
        <f t="shared" si="43"/>
        <v>0.74949952609316284</v>
      </c>
      <c r="DR7" s="20">
        <f t="shared" si="16"/>
        <v>4.3253930761653416</v>
      </c>
      <c r="DS7" s="59">
        <f t="shared" si="17"/>
        <v>297.65872640949868</v>
      </c>
      <c r="DT7" s="59">
        <f ca="1">AVERAGE(OFFSET($DS$3,0,0,'Données projet'!$E$14+1,1))-AVERAGE(OFFSET($H$3,0,0,'Données projet'!$E$14+1,1))</f>
        <v>362.57172983134313</v>
      </c>
      <c r="DU7" s="59">
        <f t="shared" si="44"/>
        <v>232.03250917542471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8.6</v>
      </c>
      <c r="EJ7" s="12">
        <f>IF('Données projet'!$A$192&gt;35,EJ6+EI7-ER6,IF(A7&lt;'Données projet'!$A$192,$EG$205^A7,IF(A7='Données projet'!$A$192,'Données projet'!$B$192,EJ6+EI7-ER6)))</f>
        <v>3.6544659751486033</v>
      </c>
      <c r="EK7" s="17">
        <f>EJ7*VLOOKUP('Données projet'!$B$15,Paramètres!$A$1:$I$89,3,0)*VLOOKUP('Données projet'!$B$15,Paramètres!$A$1:$I$89,5,0)</f>
        <v>2.185370653138865</v>
      </c>
      <c r="EL7" s="13">
        <f t="shared" si="45"/>
        <v>0.9195099840633455</v>
      </c>
      <c r="EM7" s="20">
        <f t="shared" si="19"/>
        <v>5.4076671097938496</v>
      </c>
      <c r="EN7" s="59">
        <f t="shared" si="20"/>
        <v>298.74100044312718</v>
      </c>
      <c r="EO7" s="59">
        <f ca="1">AVERAGE(OFFSET($EN$3,0,0,'Données projet'!$E$15+1,1))-AVERAGE(OFFSET($H$3,0,0,'Données projet'!$E$15+1,1))</f>
        <v>481.17250315093412</v>
      </c>
      <c r="EP7" s="59">
        <f t="shared" si="46"/>
        <v>413.48123190206832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8.5833333333333339</v>
      </c>
      <c r="FE7" s="12">
        <f>IF('Données projet'!$A$218&gt;35,FE6+FD7-FM6,IF(A7&lt;'Données projet'!$A$218,$FB$205^A7,IF(A7='Données projet'!$A$218,'Données projet'!$B$218,FE6+FD7-FM6)))</f>
        <v>4.6875481476535983</v>
      </c>
      <c r="FF7" s="17">
        <f>FE7*VLOOKUP('Données projet'!$B$16,Paramètres!$A$1:$I$89,3,0)*VLOOKUP('Données projet'!$B$16,Paramètres!$A$1:$I$89,5,0)</f>
        <v>2.9250300441358457</v>
      </c>
      <c r="FG7" s="13">
        <f t="shared" si="47"/>
        <v>1.1896653855660013</v>
      </c>
      <c r="FH7" s="20">
        <f t="shared" si="22"/>
        <v>7.1664278733973825</v>
      </c>
      <c r="FI7" s="59">
        <f t="shared" si="23"/>
        <v>300.49976120673068</v>
      </c>
      <c r="FJ7" s="59">
        <f ca="1">AVERAGE(OFFSET($FI$3,0,0,'Données projet'!$E$16+1,1))-AVERAGE(OFFSET($H$3,0,0,'Données projet'!$E$16+1,1))</f>
        <v>269.77739619445515</v>
      </c>
      <c r="FK7" s="59">
        <f t="shared" si="48"/>
        <v>347.56964743629885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1.9</v>
      </c>
      <c r="N8" s="13">
        <f>IF('Données projet'!$A$36&gt;35,N7+M8-V7,IF(A8&lt;'Données projet'!$A$36,$K$205^A8,IF(A8='Données projet'!$A$36,'Données projet'!$B$36,N7+M8-V7)))</f>
        <v>4.3588989435406749</v>
      </c>
      <c r="O8" s="13">
        <f>N8*VLOOKUP('Données projet'!$B$9,Paramètres!$A$1:$I$89,3,0)*VLOOKUP('Données projet'!$B$9,Paramètres!$A$1:$I$89,5,0)</f>
        <v>3.467939999480961</v>
      </c>
      <c r="P8" s="13">
        <f t="shared" si="33"/>
        <v>1.382799801337496</v>
      </c>
      <c r="Q8" s="20">
        <f t="shared" si="2"/>
        <v>8.4483718197588118</v>
      </c>
      <c r="R8" s="59">
        <f t="shared" si="0"/>
        <v>301.7817051530921</v>
      </c>
      <c r="S8" s="59">
        <f ca="1">AVERAGE(OFFSET($R$3,0,0,'Données projet'!$E$9+1,1))-AVERAGE(OFFSET($H$3,0,0,'Données projet'!$E$9+1,1))</f>
        <v>331.52724290297675</v>
      </c>
      <c r="T8" s="59">
        <f t="shared" si="34"/>
        <v>322.79102610158054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</v>
      </c>
      <c r="AI8" s="13">
        <f>IF('Données projet'!$A$62&gt;35,AI7+AH8-AQ7,IF(A8&lt;'Données projet'!$A$62,$AF$205^A8,IF(A8='Données projet'!$A$62,'Données projet'!$B$62,AI7+AH8-AQ7)))</f>
        <v>4.3588989435406749</v>
      </c>
      <c r="AJ8" s="13">
        <f>AI8*VLOOKUP('Données projet'!$B$10,Paramètres!$A$1:$I$89,3,0)*VLOOKUP('Données projet'!$B$10,Paramètres!$A$1:$I$89,5,0)</f>
        <v>3.467939999480961</v>
      </c>
      <c r="AK8" s="13">
        <f t="shared" si="35"/>
        <v>1.382799801337496</v>
      </c>
      <c r="AL8" s="20">
        <f t="shared" si="4"/>
        <v>8.4483718197588118</v>
      </c>
      <c r="AM8" s="59">
        <f t="shared" si="5"/>
        <v>301.7817051530921</v>
      </c>
      <c r="AN8" s="59">
        <f ca="1">AVERAGE(OFFSET($AM$3,0,0,'Données projet'!$E$10+1,1))-AVERAGE(OFFSET($H$3,0,0,'Données projet'!$E$10+1,1))</f>
        <v>331.52724290297675</v>
      </c>
      <c r="AO8" s="59">
        <f t="shared" si="36"/>
        <v>322.79102610158054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3.8079341170771337</v>
      </c>
      <c r="BF8" s="13">
        <f t="shared" si="37"/>
        <v>1.501928441790827</v>
      </c>
      <c r="BG8" s="20">
        <f t="shared" si="7"/>
        <v>9.2480106233616972</v>
      </c>
      <c r="BH8" s="59">
        <f t="shared" si="8"/>
        <v>302.58134395669504</v>
      </c>
      <c r="BI8" s="59">
        <f ca="1">AVERAGE(OFFSET($BH$3,0,0,'Données projet'!$E$11+1,1))-AVERAGE(OFFSET($H$3,0,0,'Données projet'!$E$11+1,1))</f>
        <v>367.48156275901096</v>
      </c>
      <c r="BJ8" s="59">
        <f t="shared" si="38"/>
        <v>356.87322542996685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2.9239494113270847</v>
      </c>
      <c r="CA8" s="13">
        <f t="shared" si="39"/>
        <v>1.1892770227069605</v>
      </c>
      <c r="CB8" s="20">
        <f t="shared" si="10"/>
        <v>7.1638693726092955</v>
      </c>
      <c r="CC8" s="59">
        <f t="shared" si="11"/>
        <v>300.49720270594258</v>
      </c>
      <c r="CD8" s="59">
        <f ca="1">AVERAGE(OFFSET($CC$3,0,0,'Données projet'!$E$12+1,1))-AVERAGE(OFFSET($H$3,0,0,'Données projet'!$E$12+1,1))</f>
        <v>273.84349636755343</v>
      </c>
      <c r="CE8" s="59">
        <f t="shared" si="40"/>
        <v>268.10688874775451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3.7333333333333334</v>
      </c>
      <c r="CT8" s="12">
        <f>IF('Données projet'!$A$140&gt;35,CT7+CS8-DB7,IF(A8&lt;'Données projet'!$A$140,$CQ$205^A8,IF(A8='Données projet'!$A$140,'Données projet'!$B$140,CT7+CS8-DB7)))</f>
        <v>3.8258623655447765</v>
      </c>
      <c r="CU8" s="17">
        <f>CT8*VLOOKUP('Données projet'!$B$13,Paramètres!$A$1:$I$89,3,0)*VLOOKUP('Données projet'!$B$13,Paramètres!$A$1:$I$89,5,0)</f>
        <v>1.8899760085791197</v>
      </c>
      <c r="CV8" s="13">
        <f t="shared" si="41"/>
        <v>0.80877709597024838</v>
      </c>
      <c r="CW8" s="20">
        <f t="shared" si="13"/>
        <v>4.7003283237568159</v>
      </c>
      <c r="CX8" s="59">
        <f t="shared" si="14"/>
        <v>298.03366165709014</v>
      </c>
      <c r="CY8" s="59">
        <f ca="1">AVERAGE(OFFSET($CX$3,0,0,'Données projet'!$E$13+1,1))-AVERAGE(OFFSET($H$3,0,0,'Données projet'!$E$13+1,1))</f>
        <v>434.08297999735811</v>
      </c>
      <c r="CZ8" s="59">
        <f t="shared" si="42"/>
        <v>371.04090283546122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4.2666666666666666</v>
      </c>
      <c r="DO8" s="12">
        <f>IF('Données projet'!$A$166&gt;35,DO7+DN8-DW7,IF(A8&lt;'Données projet'!$A$166,$DL$205^A8,IF(A8='Données projet'!$A$166,'Données projet'!$B$166,DO7+DN8-DW7)))</f>
        <v>3.9999999999999982</v>
      </c>
      <c r="DP8" s="17">
        <f>DO8*VLOOKUP('Données projet'!$B$14,Paramètres!$A$1:$I$89,3,0)*VLOOKUP('Données projet'!$B$14,Paramètres!$A$1:$I$89,5,0)</f>
        <v>2.2879999999999989</v>
      </c>
      <c r="DQ8" s="13">
        <f t="shared" si="43"/>
        <v>0.95756310486012641</v>
      </c>
      <c r="DR8" s="20">
        <f t="shared" si="16"/>
        <v>5.65268907429805</v>
      </c>
      <c r="DS8" s="59">
        <f t="shared" si="17"/>
        <v>298.98602240763137</v>
      </c>
      <c r="DT8" s="59">
        <f ca="1">AVERAGE(OFFSET($DS$3,0,0,'Données projet'!$E$14+1,1))-AVERAGE(OFFSET($H$3,0,0,'Données projet'!$E$14+1,1))</f>
        <v>362.57172983134313</v>
      </c>
      <c r="DU8" s="59">
        <f t="shared" si="44"/>
        <v>232.03250917542471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8.6</v>
      </c>
      <c r="EJ8" s="12">
        <f>IF('Données projet'!$A$192&gt;35,EJ7+EI8-ER7,IF(A8&lt;'Données projet'!$A$192,$EG$205^A8,IF(A8='Données projet'!$A$192,'Données projet'!$B$192,EJ7+EI8-ER7)))</f>
        <v>5.0527743472085609</v>
      </c>
      <c r="EK8" s="17">
        <f>EJ8*VLOOKUP('Données projet'!$B$15,Paramètres!$A$1:$I$89,3,0)*VLOOKUP('Données projet'!$B$15,Paramètres!$A$1:$I$89,5,0)</f>
        <v>3.0215590596307198</v>
      </c>
      <c r="EL8" s="13">
        <f t="shared" si="45"/>
        <v>1.2242898633469712</v>
      </c>
      <c r="EM8" s="20">
        <f t="shared" si="19"/>
        <v>7.3948535408528118</v>
      </c>
      <c r="EN8" s="59">
        <f t="shared" si="20"/>
        <v>300.72818687418612</v>
      </c>
      <c r="EO8" s="59">
        <f ca="1">AVERAGE(OFFSET($EN$3,0,0,'Données projet'!$E$15+1,1))-AVERAGE(OFFSET($H$3,0,0,'Données projet'!$E$15+1,1))</f>
        <v>481.17250315093412</v>
      </c>
      <c r="EP8" s="59">
        <f t="shared" si="46"/>
        <v>413.48123190206832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8.5833333333333339</v>
      </c>
      <c r="FE8" s="12">
        <f>IF('Données projet'!$A$218&gt;35,FE7+FD8-FM7,IF(A8&lt;'Données projet'!$A$218,$FB$205^A8,IF(A8='Données projet'!$A$218,'Données projet'!$B$218,FE7+FD8-FM7)))</f>
        <v>6.89734861063911</v>
      </c>
      <c r="FF8" s="17">
        <f>FE8*VLOOKUP('Données projet'!$B$16,Paramètres!$A$1:$I$89,3,0)*VLOOKUP('Données projet'!$B$16,Paramètres!$A$1:$I$89,5,0)</f>
        <v>4.3039455330388048</v>
      </c>
      <c r="FG8" s="13">
        <f t="shared" si="47"/>
        <v>1.6735424770035323</v>
      </c>
      <c r="FH8" s="20">
        <f t="shared" si="22"/>
        <v>10.410791617490402</v>
      </c>
      <c r="FI8" s="59">
        <f t="shared" si="23"/>
        <v>303.74412495082373</v>
      </c>
      <c r="FJ8" s="59">
        <f ca="1">AVERAGE(OFFSET($FI$3,0,0,'Données projet'!$E$16+1,1))-AVERAGE(OFFSET($H$3,0,0,'Données projet'!$E$16+1,1))</f>
        <v>269.77739619445515</v>
      </c>
      <c r="FK8" s="59">
        <f t="shared" si="48"/>
        <v>347.56964743629885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1.9</v>
      </c>
      <c r="N9" s="13">
        <f>IF('Données projet'!$A$36&gt;35,N8+M9-V8,IF(A9&lt;'Données projet'!$A$36,$K$205^A9,IF(A9='Données projet'!$A$36,'Données projet'!$B$36,N8+M9-V8)))</f>
        <v>5.8512972424092187</v>
      </c>
      <c r="O9" s="13">
        <f>N9*VLOOKUP('Données projet'!$B$9,Paramètres!$A$1:$I$89,3,0)*VLOOKUP('Données projet'!$B$9,Paramètres!$A$1:$I$89,5,0)</f>
        <v>4.6552920860607747</v>
      </c>
      <c r="P9" s="13">
        <f t="shared" si="33"/>
        <v>1.7937006960002178</v>
      </c>
      <c r="Q9" s="20">
        <f t="shared" si="2"/>
        <v>11.231995762089561</v>
      </c>
      <c r="R9" s="59">
        <f t="shared" si="0"/>
        <v>304.5653290954229</v>
      </c>
      <c r="S9" s="59">
        <f ca="1">AVERAGE(OFFSET($R$3,0,0,'Données projet'!$E$9+1,1))-AVERAGE(OFFSET($H$3,0,0,'Données projet'!$E$9+1,1))</f>
        <v>331.52724290297675</v>
      </c>
      <c r="T9" s="59">
        <f t="shared" si="34"/>
        <v>322.79102610158054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</v>
      </c>
      <c r="AI9" s="13">
        <f>IF('Données projet'!$A$62&gt;35,AI8+AH9-AQ8,IF(A9&lt;'Données projet'!$A$62,$AF$205^A9,IF(A9='Données projet'!$A$62,'Données projet'!$B$62,AI8+AH9-AQ8)))</f>
        <v>5.8512972424092187</v>
      </c>
      <c r="AJ9" s="13">
        <f>AI9*VLOOKUP('Données projet'!$B$10,Paramètres!$A$1:$I$89,3,0)*VLOOKUP('Données projet'!$B$10,Paramètres!$A$1:$I$89,5,0)</f>
        <v>4.6552920860607747</v>
      </c>
      <c r="AK9" s="13">
        <f t="shared" si="35"/>
        <v>1.7937006960002178</v>
      </c>
      <c r="AL9" s="20">
        <f t="shared" si="4"/>
        <v>11.231995762089561</v>
      </c>
      <c r="AM9" s="59">
        <f t="shared" si="5"/>
        <v>304.5653290954229</v>
      </c>
      <c r="AN9" s="59">
        <f ca="1">AVERAGE(OFFSET($AM$3,0,0,'Données projet'!$E$10+1,1))-AVERAGE(OFFSET($H$3,0,0,'Données projet'!$E$10+1,1))</f>
        <v>331.52724290297675</v>
      </c>
      <c r="AO9" s="59">
        <f t="shared" si="36"/>
        <v>322.79102610158054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5.1116932709686944</v>
      </c>
      <c r="BF9" s="13">
        <f t="shared" si="37"/>
        <v>1.9482285785527167</v>
      </c>
      <c r="BG9" s="20">
        <f t="shared" si="7"/>
        <v>12.296030554583124</v>
      </c>
      <c r="BH9" s="59">
        <f t="shared" si="8"/>
        <v>305.62936388791644</v>
      </c>
      <c r="BI9" s="59">
        <f ca="1">AVERAGE(OFFSET($BH$3,0,0,'Données projet'!$E$11+1,1))-AVERAGE(OFFSET($H$3,0,0,'Données projet'!$E$11+1,1))</f>
        <v>367.48156275901096</v>
      </c>
      <c r="BJ9" s="59">
        <f t="shared" si="38"/>
        <v>356.87322542996685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3.9250501902081041</v>
      </c>
      <c r="CA9" s="13">
        <f t="shared" si="39"/>
        <v>1.5426723530790381</v>
      </c>
      <c r="CB9" s="20">
        <f t="shared" si="10"/>
        <v>9.5229500962251041</v>
      </c>
      <c r="CC9" s="59">
        <f t="shared" si="11"/>
        <v>302.8562834295584</v>
      </c>
      <c r="CD9" s="59">
        <f ca="1">AVERAGE(OFFSET($CC$3,0,0,'Données projet'!$E$12+1,1))-AVERAGE(OFFSET($H$3,0,0,'Données projet'!$E$12+1,1))</f>
        <v>273.84349636755343</v>
      </c>
      <c r="CE9" s="59">
        <f t="shared" si="40"/>
        <v>268.10688874775451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3.7333333333333334</v>
      </c>
      <c r="CT9" s="12">
        <f>IF('Données projet'!$A$140&gt;35,CT8+CS9-DB8,IF(A9&lt;'Données projet'!$A$140,$CQ$205^A9,IF(A9='Données projet'!$A$140,'Données projet'!$B$140,CT8+CS9-DB8)))</f>
        <v>5.0035150542816851</v>
      </c>
      <c r="CU9" s="17">
        <f>CT9*VLOOKUP('Données projet'!$B$13,Paramètres!$A$1:$I$89,3,0)*VLOOKUP('Données projet'!$B$13,Paramètres!$A$1:$I$89,5,0)</f>
        <v>2.4717364368151524</v>
      </c>
      <c r="CV9" s="13">
        <f t="shared" si="41"/>
        <v>1.0252004147388838</v>
      </c>
      <c r="CW9" s="20">
        <f t="shared" si="13"/>
        <v>6.0904983497899456</v>
      </c>
      <c r="CX9" s="59">
        <f t="shared" si="14"/>
        <v>299.42383168312324</v>
      </c>
      <c r="CY9" s="59">
        <f ca="1">AVERAGE(OFFSET($CX$3,0,0,'Données projet'!$E$13+1,1))-AVERAGE(OFFSET($H$3,0,0,'Données projet'!$E$13+1,1))</f>
        <v>434.08297999735811</v>
      </c>
      <c r="CZ9" s="59">
        <f t="shared" si="42"/>
        <v>371.04090283546122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4.2666666666666666</v>
      </c>
      <c r="DO9" s="12">
        <f>IF('Données projet'!$A$166&gt;35,DO8+DN9-DW8,IF(A9&lt;'Données projet'!$A$166,$DL$205^A9,IF(A9='Données projet'!$A$166,'Données projet'!$B$166,DO8+DN9-DW8)))</f>
        <v>5.2780316430915741</v>
      </c>
      <c r="DP9" s="17">
        <f>DO9*VLOOKUP('Données projet'!$B$14,Paramètres!$A$1:$I$89,3,0)*VLOOKUP('Données projet'!$B$14,Paramètres!$A$1:$I$89,5,0)</f>
        <v>3.0190340998483807</v>
      </c>
      <c r="DQ9" s="13">
        <f t="shared" si="43"/>
        <v>1.2233858299670111</v>
      </c>
      <c r="DR9" s="20">
        <f t="shared" si="16"/>
        <v>7.3888813777618081</v>
      </c>
      <c r="DS9" s="59">
        <f t="shared" si="17"/>
        <v>300.72221471109515</v>
      </c>
      <c r="DT9" s="59">
        <f ca="1">AVERAGE(OFFSET($DS$3,0,0,'Données projet'!$E$14+1,1))-AVERAGE(OFFSET($H$3,0,0,'Données projet'!$E$14+1,1))</f>
        <v>362.57172983134313</v>
      </c>
      <c r="DU9" s="59">
        <f t="shared" si="44"/>
        <v>232.03250917542471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8.6</v>
      </c>
      <c r="EJ9" s="12">
        <f>IF('Données projet'!$A$192&gt;35,EJ8+EI9-ER8,IF(A9&lt;'Données projet'!$A$192,$EG$205^A9,IF(A9='Données projet'!$A$192,'Données projet'!$B$192,EJ8+EI9-ER8)))</f>
        <v>6.9861174730928326</v>
      </c>
      <c r="EK9" s="17">
        <f>EJ9*VLOOKUP('Données projet'!$B$15,Paramètres!$A$1:$I$89,3,0)*VLOOKUP('Données projet'!$B$15,Paramètres!$A$1:$I$89,5,0)</f>
        <v>4.1776982489095138</v>
      </c>
      <c r="EL9" s="13">
        <f t="shared" si="45"/>
        <v>1.6300917830935544</v>
      </c>
      <c r="EM9" s="20">
        <f t="shared" si="19"/>
        <v>10.115234305738676</v>
      </c>
      <c r="EN9" s="59">
        <f t="shared" si="20"/>
        <v>303.448567639072</v>
      </c>
      <c r="EO9" s="59">
        <f ca="1">AVERAGE(OFFSET($EN$3,0,0,'Données projet'!$E$15+1,1))-AVERAGE(OFFSET($H$3,0,0,'Données projet'!$E$15+1,1))</f>
        <v>481.17250315093412</v>
      </c>
      <c r="EP9" s="59">
        <f t="shared" si="46"/>
        <v>413.48123190206832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8.5833333333333339</v>
      </c>
      <c r="FE9" s="12">
        <f>IF('Données projet'!$A$218&gt;35,FE8+FD9-FM8,IF(A9&lt;'Données projet'!$A$218,$FB$205^A9,IF(A9='Données projet'!$A$218,'Données projet'!$B$218,FE8+FD9-FM8)))</f>
        <v>10.148891565092221</v>
      </c>
      <c r="FF9" s="17">
        <f>FE9*VLOOKUP('Données projet'!$B$16,Paramètres!$A$1:$I$89,3,0)*VLOOKUP('Données projet'!$B$16,Paramètres!$A$1:$I$89,5,0)</f>
        <v>6.3329083366175452</v>
      </c>
      <c r="FG9" s="13">
        <f t="shared" si="47"/>
        <v>2.3542287237369877</v>
      </c>
      <c r="FH9" s="20">
        <f t="shared" si="22"/>
        <v>15.130097046784146</v>
      </c>
      <c r="FI9" s="59">
        <f t="shared" si="23"/>
        <v>308.46343038011747</v>
      </c>
      <c r="FJ9" s="59">
        <f ca="1">AVERAGE(OFFSET($FI$3,0,0,'Données projet'!$E$16+1,1))-AVERAGE(OFFSET($H$3,0,0,'Données projet'!$E$16+1,1))</f>
        <v>269.77739619445515</v>
      </c>
      <c r="FK9" s="59">
        <f t="shared" si="48"/>
        <v>347.56964743629885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1.9</v>
      </c>
      <c r="N10" s="13">
        <f>IF('Données projet'!$A$36&gt;35,N9+M10-V9,IF(A10&lt;'Données projet'!$A$36,$K$205^A10,IF(A10='Données projet'!$A$36,'Données projet'!$B$36,N9+M10-V9)))</f>
        <v>7.8546623499408135</v>
      </c>
      <c r="O10" s="13">
        <f>N10*VLOOKUP('Données projet'!$B$9,Paramètres!$A$1:$I$89,3,0)*VLOOKUP('Données projet'!$B$9,Paramètres!$A$1:$I$89,5,0)</f>
        <v>6.2491693656129108</v>
      </c>
      <c r="P10" s="13">
        <f t="shared" si="33"/>
        <v>2.326701366112224</v>
      </c>
      <c r="Q10" s="20">
        <f t="shared" si="2"/>
        <v>14.936308191087944</v>
      </c>
      <c r="R10" s="59">
        <f t="shared" si="0"/>
        <v>308.26964152442127</v>
      </c>
      <c r="S10" s="59">
        <f ca="1">AVERAGE(OFFSET($R$3,0,0,'Données projet'!$E$9+1,1))-AVERAGE(OFFSET($H$3,0,0,'Données projet'!$E$9+1,1))</f>
        <v>331.52724290297675</v>
      </c>
      <c r="T10" s="59">
        <f t="shared" si="34"/>
        <v>322.79102610158054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</v>
      </c>
      <c r="AI10" s="13">
        <f>IF('Données projet'!$A$62&gt;35,AI9+AH10-AQ9,IF(A10&lt;'Données projet'!$A$62,$AF$205^A10,IF(A10='Données projet'!$A$62,'Données projet'!$B$62,AI9+AH10-AQ9)))</f>
        <v>7.8546623499408135</v>
      </c>
      <c r="AJ10" s="13">
        <f>AI10*VLOOKUP('Données projet'!$B$10,Paramètres!$A$1:$I$89,3,0)*VLOOKUP('Données projet'!$B$10,Paramètres!$A$1:$I$89,5,0)</f>
        <v>6.2491693656129108</v>
      </c>
      <c r="AK10" s="13">
        <f t="shared" si="35"/>
        <v>2.326701366112224</v>
      </c>
      <c r="AL10" s="20">
        <f t="shared" si="4"/>
        <v>14.936308191087944</v>
      </c>
      <c r="AM10" s="59">
        <f t="shared" si="5"/>
        <v>308.26964152442127</v>
      </c>
      <c r="AN10" s="59">
        <f ca="1">AVERAGE(OFFSET($AM$3,0,0,'Données projet'!$E$10+1,1))-AVERAGE(OFFSET($H$3,0,0,'Données projet'!$E$10+1,1))</f>
        <v>331.52724290297675</v>
      </c>
      <c r="AO10" s="59">
        <f t="shared" si="36"/>
        <v>322.79102610158054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6.8618330289082952</v>
      </c>
      <c r="BF10" s="13">
        <f t="shared" si="37"/>
        <v>2.5271474250556527</v>
      </c>
      <c r="BG10" s="20">
        <f t="shared" si="7"/>
        <v>16.352474290653873</v>
      </c>
      <c r="BH10" s="59">
        <f t="shared" si="8"/>
        <v>309.68580762398722</v>
      </c>
      <c r="BI10" s="59">
        <f ca="1">AVERAGE(OFFSET($BH$3,0,0,'Données projet'!$E$11+1,1))-AVERAGE(OFFSET($H$3,0,0,'Données projet'!$E$11+1,1))</f>
        <v>367.48156275901096</v>
      </c>
      <c r="BJ10" s="59">
        <f t="shared" si="38"/>
        <v>356.87322542996685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5.268907504340298</v>
      </c>
      <c r="CA10" s="13">
        <f t="shared" si="39"/>
        <v>2.0010796000561526</v>
      </c>
      <c r="CB10" s="20">
        <f t="shared" si="10"/>
        <v>12.661894206823819</v>
      </c>
      <c r="CC10" s="59">
        <f t="shared" si="11"/>
        <v>305.99522754015715</v>
      </c>
      <c r="CD10" s="59">
        <f ca="1">AVERAGE(OFFSET($CC$3,0,0,'Données projet'!$E$12+1,1))-AVERAGE(OFFSET($H$3,0,0,'Données projet'!$E$12+1,1))</f>
        <v>273.84349636755343</v>
      </c>
      <c r="CE10" s="59">
        <f t="shared" si="40"/>
        <v>268.10688874775451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3.7333333333333334</v>
      </c>
      <c r="CT10" s="12">
        <f>IF('Données projet'!$A$140&gt;35,CT9+CS10-DB9,IF(A10&lt;'Données projet'!$A$140,$CQ$205^A10,IF(A10='Données projet'!$A$140,'Données projet'!$B$140,CT9+CS10-DB9)))</f>
        <v>6.5436653246825864</v>
      </c>
      <c r="CU10" s="17">
        <f>CT10*VLOOKUP('Données projet'!$B$13,Paramètres!$A$1:$I$89,3,0)*VLOOKUP('Données projet'!$B$13,Paramètres!$A$1:$I$89,5,0)</f>
        <v>3.2325706703931978</v>
      </c>
      <c r="CV10" s="13">
        <f t="shared" si="41"/>
        <v>1.2995371600130508</v>
      </c>
      <c r="CW10" s="20">
        <f t="shared" si="13"/>
        <v>7.8934211379575494</v>
      </c>
      <c r="CX10" s="59">
        <f t="shared" si="14"/>
        <v>301.22675447129086</v>
      </c>
      <c r="CY10" s="59">
        <f ca="1">AVERAGE(OFFSET($CX$3,0,0,'Données projet'!$E$13+1,1))-AVERAGE(OFFSET($H$3,0,0,'Données projet'!$E$13+1,1))</f>
        <v>434.08297999735811</v>
      </c>
      <c r="CZ10" s="59">
        <f t="shared" si="42"/>
        <v>371.04090283546122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4.2666666666666666</v>
      </c>
      <c r="DO10" s="12">
        <f>IF('Données projet'!$A$166&gt;35,DO9+DN10-DW9,IF(A10&lt;'Données projet'!$A$166,$DL$205^A10,IF(A10='Données projet'!$A$166,'Données projet'!$B$166,DO9+DN10-DW9)))</f>
        <v>6.9644045063689894</v>
      </c>
      <c r="DP10" s="17">
        <f>DO10*VLOOKUP('Données projet'!$B$14,Paramètres!$A$1:$I$89,3,0)*VLOOKUP('Données projet'!$B$14,Paramètres!$A$1:$I$89,5,0)</f>
        <v>3.9836393776430623</v>
      </c>
      <c r="DQ10" s="13">
        <f t="shared" si="43"/>
        <v>1.5630018338923937</v>
      </c>
      <c r="DR10" s="20">
        <f t="shared" si="16"/>
        <v>9.6604001100909187</v>
      </c>
      <c r="DS10" s="59">
        <f t="shared" si="17"/>
        <v>302.99373344342422</v>
      </c>
      <c r="DT10" s="59">
        <f ca="1">AVERAGE(OFFSET($DS$3,0,0,'Données projet'!$E$14+1,1))-AVERAGE(OFFSET($H$3,0,0,'Données projet'!$E$14+1,1))</f>
        <v>362.57172983134313</v>
      </c>
      <c r="DU10" s="59">
        <f t="shared" si="44"/>
        <v>232.03250917542471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8.6</v>
      </c>
      <c r="EJ10" s="12">
        <f>IF('Données projet'!$A$192&gt;35,EJ9+EI10-ER9,IF(A10&lt;'Données projet'!$A$192,$EG$205^A10,IF(A10='Données projet'!$A$192,'Données projet'!$B$192,EJ9+EI10-ER9)))</f>
        <v>9.6592157088543065</v>
      </c>
      <c r="EK10" s="17">
        <f>EJ10*VLOOKUP('Données projet'!$B$15,Paramètres!$A$1:$I$89,3,0)*VLOOKUP('Données projet'!$B$15,Paramètres!$A$1:$I$89,5,0)</f>
        <v>5.7762109938948756</v>
      </c>
      <c r="EL10" s="13">
        <f t="shared" si="45"/>
        <v>2.1704004099526384</v>
      </c>
      <c r="EM10" s="20">
        <f t="shared" si="19"/>
        <v>13.840348195034421</v>
      </c>
      <c r="EN10" s="59">
        <f t="shared" si="20"/>
        <v>307.17368152836775</v>
      </c>
      <c r="EO10" s="59">
        <f ca="1">AVERAGE(OFFSET($EN$3,0,0,'Données projet'!$E$15+1,1))-AVERAGE(OFFSET($H$3,0,0,'Données projet'!$E$15+1,1))</f>
        <v>481.17250315093412</v>
      </c>
      <c r="EP10" s="59">
        <f t="shared" si="46"/>
        <v>413.48123190206832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8.5833333333333339</v>
      </c>
      <c r="FE10" s="12">
        <f>IF('Données projet'!$A$218&gt;35,FE9+FD10-FM9,IF(A10&lt;'Données projet'!$A$218,$FB$205^A10,IF(A10='Données projet'!$A$218,'Données projet'!$B$218,FE9+FD10-FM9)))</f>
        <v>14.933274481896314</v>
      </c>
      <c r="FF10" s="17">
        <f>FE10*VLOOKUP('Données projet'!$B$16,Paramètres!$A$1:$I$89,3,0)*VLOOKUP('Données projet'!$B$16,Paramètres!$A$1:$I$89,5,0)</f>
        <v>9.3183632767033</v>
      </c>
      <c r="FG10" s="13">
        <f t="shared" si="47"/>
        <v>3.3117730561532612</v>
      </c>
      <c r="FH10" s="20">
        <f t="shared" si="22"/>
        <v>21.997487446391844</v>
      </c>
      <c r="FI10" s="59">
        <f t="shared" si="23"/>
        <v>315.33082077972517</v>
      </c>
      <c r="FJ10" s="59">
        <f ca="1">AVERAGE(OFFSET($FI$3,0,0,'Données projet'!$E$16+1,1))-AVERAGE(OFFSET($H$3,0,0,'Données projet'!$E$16+1,1))</f>
        <v>269.77739619445515</v>
      </c>
      <c r="FK10" s="59">
        <f t="shared" si="48"/>
        <v>347.56964743629885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1.9</v>
      </c>
      <c r="N11" s="13">
        <f>IF('Données projet'!$A$36&gt;35,N10+M11-V10,IF(A11&lt;'Données projet'!$A$36,$K$205^A11,IF(A11='Données projet'!$A$36,'Données projet'!$B$36,N10+M11-V10)))</f>
        <v>10.543938903738736</v>
      </c>
      <c r="O11" s="13">
        <f>N11*VLOOKUP('Données projet'!$B$9,Paramètres!$A$1:$I$89,3,0)*VLOOKUP('Données projet'!$B$9,Paramètres!$A$1:$I$89,5,0)</f>
        <v>8.3887577918145393</v>
      </c>
      <c r="P11" s="13">
        <f t="shared" si="33"/>
        <v>3.0180839306915423</v>
      </c>
      <c r="Q11" s="20">
        <f t="shared" si="2"/>
        <v>19.866916000031427</v>
      </c>
      <c r="R11" s="59">
        <f t="shared" si="0"/>
        <v>313.20024933336475</v>
      </c>
      <c r="S11" s="59">
        <f ca="1">AVERAGE(OFFSET($R$3,0,0,'Données projet'!$E$9+1,1))-AVERAGE(OFFSET($H$3,0,0,'Données projet'!$E$9+1,1))</f>
        <v>331.52724290297675</v>
      </c>
      <c r="T11" s="59">
        <f t="shared" si="34"/>
        <v>322.79102610158054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</v>
      </c>
      <c r="AI11" s="13">
        <f>IF('Données projet'!$A$62&gt;35,AI10+AH11-AQ10,IF(A11&lt;'Données projet'!$A$62,$AF$205^A11,IF(A11='Données projet'!$A$62,'Données projet'!$B$62,AI10+AH11-AQ10)))</f>
        <v>10.543938903738736</v>
      </c>
      <c r="AJ11" s="13">
        <f>AI11*VLOOKUP('Données projet'!$B$10,Paramètres!$A$1:$I$89,3,0)*VLOOKUP('Données projet'!$B$10,Paramètres!$A$1:$I$89,5,0)</f>
        <v>8.3887577918145393</v>
      </c>
      <c r="AK11" s="13">
        <f t="shared" si="35"/>
        <v>3.0180839306915423</v>
      </c>
      <c r="AL11" s="20">
        <f t="shared" si="4"/>
        <v>19.866916000031427</v>
      </c>
      <c r="AM11" s="59">
        <f t="shared" si="5"/>
        <v>313.20024933336475</v>
      </c>
      <c r="AN11" s="59">
        <f ca="1">AVERAGE(OFFSET($AM$3,0,0,'Données projet'!$E$10+1,1))-AVERAGE(OFFSET($H$3,0,0,'Données projet'!$E$10+1,1))</f>
        <v>331.52724290297675</v>
      </c>
      <c r="AO11" s="59">
        <f t="shared" si="36"/>
        <v>322.79102610158054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9.2111850263061612</v>
      </c>
      <c r="BF11" s="13">
        <f t="shared" si="37"/>
        <v>3.278092816352046</v>
      </c>
      <c r="BG11" s="20">
        <f t="shared" si="7"/>
        <v>21.75215890929638</v>
      </c>
      <c r="BH11" s="59">
        <f t="shared" si="8"/>
        <v>315.0854922426297</v>
      </c>
      <c r="BI11" s="59">
        <f ca="1">AVERAGE(OFFSET($BH$3,0,0,'Données projet'!$E$11+1,1))-AVERAGE(OFFSET($H$3,0,0,'Données projet'!$E$11+1,1))</f>
        <v>367.48156275901096</v>
      </c>
      <c r="BJ11" s="59">
        <f t="shared" si="38"/>
        <v>356.87322542996685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7.0728742166279446</v>
      </c>
      <c r="CA11" s="13">
        <f t="shared" si="39"/>
        <v>2.5957032015052466</v>
      </c>
      <c r="CB11" s="20">
        <f t="shared" si="10"/>
        <v>16.839439003248639</v>
      </c>
      <c r="CC11" s="59">
        <f t="shared" si="11"/>
        <v>310.17277233658194</v>
      </c>
      <c r="CD11" s="59">
        <f ca="1">AVERAGE(OFFSET($CC$3,0,0,'Données projet'!$E$12+1,1))-AVERAGE(OFFSET($H$3,0,0,'Données projet'!$E$12+1,1))</f>
        <v>273.84349636755343</v>
      </c>
      <c r="CE11" s="59">
        <f t="shared" si="40"/>
        <v>268.10688874775451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3.7333333333333334</v>
      </c>
      <c r="CT11" s="12">
        <f>IF('Données projet'!$A$140&gt;35,CT10+CS11-DB10,IF(A11&lt;'Données projet'!$A$140,$CQ$205^A11,IF(A11='Données projet'!$A$140,'Données projet'!$B$140,CT10+CS11-DB10)))</f>
        <v>8.5578948832803157</v>
      </c>
      <c r="CU11" s="17">
        <f>CT11*VLOOKUP('Données projet'!$B$13,Paramètres!$A$1:$I$89,3,0)*VLOOKUP('Données projet'!$B$13,Paramètres!$A$1:$I$89,5,0)</f>
        <v>4.2276000723404765</v>
      </c>
      <c r="CV11" s="13">
        <f t="shared" si="41"/>
        <v>1.6472845757528478</v>
      </c>
      <c r="CW11" s="20">
        <f t="shared" si="13"/>
        <v>10.232090762095874</v>
      </c>
      <c r="CX11" s="59">
        <f t="shared" si="14"/>
        <v>303.56542409542919</v>
      </c>
      <c r="CY11" s="59">
        <f ca="1">AVERAGE(OFFSET($CX$3,0,0,'Données projet'!$E$13+1,1))-AVERAGE(OFFSET($H$3,0,0,'Données projet'!$E$13+1,1))</f>
        <v>434.08297999735811</v>
      </c>
      <c r="CZ11" s="59">
        <f t="shared" si="42"/>
        <v>371.04090283546122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4.2666666666666666</v>
      </c>
      <c r="DO11" s="12">
        <f>IF('Données projet'!$A$166&gt;35,DO10+DN11-DW10,IF(A11&lt;'Données projet'!$A$166,$DL$205^A11,IF(A11='Données projet'!$A$166,'Données projet'!$B$166,DO10+DN11-DW10)))</f>
        <v>9.1895868399762737</v>
      </c>
      <c r="DP11" s="17">
        <f>DO11*VLOOKUP('Données projet'!$B$14,Paramètres!$A$1:$I$89,3,0)*VLOOKUP('Données projet'!$B$14,Paramètres!$A$1:$I$89,5,0)</f>
        <v>5.2564436724664292</v>
      </c>
      <c r="DQ11" s="13">
        <f t="shared" si="43"/>
        <v>1.9968963779945548</v>
      </c>
      <c r="DR11" s="20">
        <f t="shared" si="16"/>
        <v>12.632900587886214</v>
      </c>
      <c r="DS11" s="59">
        <f t="shared" si="17"/>
        <v>305.96623392121955</v>
      </c>
      <c r="DT11" s="59">
        <f ca="1">AVERAGE(OFFSET($DS$3,0,0,'Données projet'!$E$14+1,1))-AVERAGE(OFFSET($H$3,0,0,'Données projet'!$E$14+1,1))</f>
        <v>362.57172983134313</v>
      </c>
      <c r="DU11" s="59">
        <f t="shared" si="44"/>
        <v>232.03250917542471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8.6</v>
      </c>
      <c r="EJ11" s="12">
        <f>IF('Données projet'!$A$192&gt;35,EJ10+EI11-ER10,IF(A11&lt;'Données projet'!$A$192,$EG$205^A11,IF(A11='Données projet'!$A$192,'Données projet'!$B$192,EJ10+EI11-ER10)))</f>
        <v>13.355121563518832</v>
      </c>
      <c r="EK11" s="17">
        <f>EJ11*VLOOKUP('Données projet'!$B$15,Paramètres!$A$1:$I$89,3,0)*VLOOKUP('Données projet'!$B$15,Paramètres!$A$1:$I$89,5,0)</f>
        <v>7.9863626949842619</v>
      </c>
      <c r="EL11" s="13">
        <f t="shared" si="45"/>
        <v>2.8897992054059851</v>
      </c>
      <c r="EM11" s="20">
        <f t="shared" si="19"/>
        <v>18.94264864317968</v>
      </c>
      <c r="EN11" s="59">
        <f t="shared" si="20"/>
        <v>312.27598197651298</v>
      </c>
      <c r="EO11" s="59">
        <f ca="1">AVERAGE(OFFSET($EN$3,0,0,'Données projet'!$E$15+1,1))-AVERAGE(OFFSET($H$3,0,0,'Données projet'!$E$15+1,1))</f>
        <v>481.17250315093412</v>
      </c>
      <c r="EP11" s="59">
        <f t="shared" si="46"/>
        <v>413.48123190206832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8.5833333333333339</v>
      </c>
      <c r="FE11" s="12">
        <f>IF('Données projet'!$A$218&gt;35,FE10+FD11-FM10,IF(A11&lt;'Données projet'!$A$218,$FB$205^A11,IF(A11='Données projet'!$A$218,'Données projet'!$B$218,FE10+FD11-FM10)))</f>
        <v>21.973107636570681</v>
      </c>
      <c r="FF11" s="17">
        <f>FE11*VLOOKUP('Données projet'!$B$16,Paramètres!$A$1:$I$89,3,0)*VLOOKUP('Données projet'!$B$16,Paramètres!$A$1:$I$89,5,0)</f>
        <v>13.711219165220106</v>
      </c>
      <c r="FG11" s="13">
        <f t="shared" si="47"/>
        <v>4.6587830081577177</v>
      </c>
      <c r="FH11" s="20">
        <f t="shared" si="22"/>
        <v>31.994420451966377</v>
      </c>
      <c r="FI11" s="59">
        <f t="shared" si="23"/>
        <v>325.32775378529971</v>
      </c>
      <c r="FJ11" s="59">
        <f ca="1">AVERAGE(OFFSET($FI$3,0,0,'Données projet'!$E$16+1,1))-AVERAGE(OFFSET($H$3,0,0,'Données projet'!$E$16+1,1))</f>
        <v>269.77739619445515</v>
      </c>
      <c r="FK11" s="59">
        <f t="shared" si="48"/>
        <v>347.56964743629885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1.9</v>
      </c>
      <c r="N12" s="13">
        <f>IF('Données projet'!$A$36&gt;35,N11+M12-V11,IF(A12&lt;'Données projet'!$A$36,$K$205^A12,IF(A12='Données projet'!$A$36,'Données projet'!$B$36,N11+M12-V11)))</f>
        <v>14.153969025366564</v>
      </c>
      <c r="O12" s="13">
        <f>N12*VLOOKUP('Données projet'!$B$9,Paramètres!$A$1:$I$89,3,0)*VLOOKUP('Données projet'!$B$9,Paramètres!$A$1:$I$89,5,0)</f>
        <v>11.260897756581638</v>
      </c>
      <c r="P12" s="13">
        <f t="shared" si="33"/>
        <v>3.9149117911590028</v>
      </c>
      <c r="Q12" s="20">
        <f t="shared" si="2"/>
        <v>26.431201628981615</v>
      </c>
      <c r="R12" s="59">
        <f t="shared" si="0"/>
        <v>319.76453496231494</v>
      </c>
      <c r="S12" s="59">
        <f ca="1">AVERAGE(OFFSET($R$3,0,0,'Données projet'!$E$9+1,1))-AVERAGE(OFFSET($H$3,0,0,'Données projet'!$E$9+1,1))</f>
        <v>331.52724290297675</v>
      </c>
      <c r="T12" s="59">
        <f t="shared" si="34"/>
        <v>322.79102610158054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</v>
      </c>
      <c r="AI12" s="13">
        <f>IF('Données projet'!$A$62&gt;35,AI11+AH12-AQ11,IF(A12&lt;'Données projet'!$A$62,$AF$205^A12,IF(A12='Données projet'!$A$62,'Données projet'!$B$62,AI11+AH12-AQ11)))</f>
        <v>14.153969025366564</v>
      </c>
      <c r="AJ12" s="13">
        <f>AI12*VLOOKUP('Données projet'!$B$10,Paramètres!$A$1:$I$89,3,0)*VLOOKUP('Données projet'!$B$10,Paramètres!$A$1:$I$89,5,0)</f>
        <v>11.260897756581638</v>
      </c>
      <c r="AK12" s="13">
        <f t="shared" si="35"/>
        <v>3.9149117911590028</v>
      </c>
      <c r="AL12" s="20">
        <f t="shared" si="4"/>
        <v>26.431201628981615</v>
      </c>
      <c r="AM12" s="59">
        <f t="shared" si="5"/>
        <v>319.76453496231494</v>
      </c>
      <c r="AN12" s="59">
        <f ca="1">AVERAGE(OFFSET($AM$3,0,0,'Données projet'!$E$10+1,1))-AVERAGE(OFFSET($H$3,0,0,'Données projet'!$E$10+1,1))</f>
        <v>331.52724290297675</v>
      </c>
      <c r="AO12" s="59">
        <f t="shared" si="36"/>
        <v>322.79102610158054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12.364907340560231</v>
      </c>
      <c r="BF12" s="13">
        <f t="shared" si="37"/>
        <v>4.2521826807877039</v>
      </c>
      <c r="BG12" s="20">
        <f t="shared" si="7"/>
        <v>28.941431787180985</v>
      </c>
      <c r="BH12" s="59">
        <f t="shared" si="8"/>
        <v>322.2747651205143</v>
      </c>
      <c r="BI12" s="59">
        <f ca="1">AVERAGE(OFFSET($BH$3,0,0,'Données projet'!$E$11+1,1))-AVERAGE(OFFSET($H$3,0,0,'Données projet'!$E$11+1,1))</f>
        <v>367.48156275901096</v>
      </c>
      <c r="BJ12" s="59">
        <f t="shared" si="38"/>
        <v>356.87322542996685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9.4944824222158921</v>
      </c>
      <c r="CA12" s="13">
        <f t="shared" si="39"/>
        <v>3.3670200376414416</v>
      </c>
      <c r="CB12" s="20">
        <f t="shared" si="10"/>
        <v>22.400450117584857</v>
      </c>
      <c r="CC12" s="59">
        <f t="shared" si="11"/>
        <v>315.73378345091817</v>
      </c>
      <c r="CD12" s="59">
        <f ca="1">AVERAGE(OFFSET($CC$3,0,0,'Données projet'!$E$12+1,1))-AVERAGE(OFFSET($H$3,0,0,'Données projet'!$E$12+1,1))</f>
        <v>273.84349636755343</v>
      </c>
      <c r="CE12" s="59">
        <f t="shared" si="40"/>
        <v>268.10688874775451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3.7333333333333334</v>
      </c>
      <c r="CT12" s="12">
        <f>IF('Données projet'!$A$140&gt;35,CT11+CS12-DB11,IF(A12&lt;'Données projet'!$A$140,$CQ$205^A12,IF(A12='Données projet'!$A$140,'Données projet'!$B$140,CT11+CS12-DB11)))</f>
        <v>11.192131809832121</v>
      </c>
      <c r="CU12" s="17">
        <f>CT12*VLOOKUP('Données projet'!$B$13,Paramètres!$A$1:$I$89,3,0)*VLOOKUP('Données projet'!$B$13,Paramètres!$A$1:$I$89,5,0)</f>
        <v>5.5289131140570689</v>
      </c>
      <c r="CV12" s="13">
        <f t="shared" si="41"/>
        <v>2.0880868643155912</v>
      </c>
      <c r="CW12" s="20">
        <f t="shared" si="13"/>
        <v>13.266274962332382</v>
      </c>
      <c r="CX12" s="59">
        <f t="shared" si="14"/>
        <v>306.59960829566569</v>
      </c>
      <c r="CY12" s="59">
        <f ca="1">AVERAGE(OFFSET($CX$3,0,0,'Données projet'!$E$13+1,1))-AVERAGE(OFFSET($H$3,0,0,'Données projet'!$E$13+1,1))</f>
        <v>434.08297999735811</v>
      </c>
      <c r="CZ12" s="59">
        <f t="shared" si="42"/>
        <v>371.04090283546122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4.2666666666666666</v>
      </c>
      <c r="DO12" s="12">
        <f>IF('Données projet'!$A$166&gt;35,DO11+DN12-DW11,IF(A12&lt;'Données projet'!$A$166,$DL$205^A12,IF(A12='Données projet'!$A$166,'Données projet'!$B$166,DO11+DN12-DW11)))</f>
        <v>12.125732532083175</v>
      </c>
      <c r="DP12" s="17">
        <f>DO12*VLOOKUP('Données projet'!$B$14,Paramètres!$A$1:$I$89,3,0)*VLOOKUP('Données projet'!$B$14,Paramètres!$A$1:$I$89,5,0)</f>
        <v>6.9359190083515765</v>
      </c>
      <c r="DQ12" s="13">
        <f t="shared" si="43"/>
        <v>2.5512415007967935</v>
      </c>
      <c r="DR12" s="20">
        <f t="shared" si="16"/>
        <v>16.523471220100078</v>
      </c>
      <c r="DS12" s="59">
        <f t="shared" si="17"/>
        <v>309.85680455343339</v>
      </c>
      <c r="DT12" s="59">
        <f ca="1">AVERAGE(OFFSET($DS$3,0,0,'Données projet'!$E$14+1,1))-AVERAGE(OFFSET($H$3,0,0,'Données projet'!$E$14+1,1))</f>
        <v>362.57172983134313</v>
      </c>
      <c r="DU12" s="59">
        <f t="shared" si="44"/>
        <v>232.03250917542471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8.6</v>
      </c>
      <c r="EJ12" s="12">
        <f>IF('Données projet'!$A$192&gt;35,EJ11+EI12-ER11,IF(A12&lt;'Données projet'!$A$192,$EG$205^A12,IF(A12='Données projet'!$A$192,'Données projet'!$B$192,EJ11+EI12-ER11)))</f>
        <v>18.46519193197738</v>
      </c>
      <c r="EK12" s="17">
        <f>EJ12*VLOOKUP('Données projet'!$B$15,Paramètres!$A$1:$I$89,3,0)*VLOOKUP('Données projet'!$B$15,Paramètres!$A$1:$I$89,5,0)</f>
        <v>11.042184775322474</v>
      </c>
      <c r="EL12" s="13">
        <f t="shared" si="45"/>
        <v>3.8476492214389557</v>
      </c>
      <c r="EM12" s="20">
        <f t="shared" si="19"/>
        <v>25.93312754435949</v>
      </c>
      <c r="EN12" s="59">
        <f t="shared" si="20"/>
        <v>319.26646087769279</v>
      </c>
      <c r="EO12" s="59">
        <f ca="1">AVERAGE(OFFSET($EN$3,0,0,'Données projet'!$E$15+1,1))-AVERAGE(OFFSET($H$3,0,0,'Données projet'!$E$15+1,1))</f>
        <v>481.17250315093412</v>
      </c>
      <c r="EP12" s="59">
        <f t="shared" si="46"/>
        <v>413.48123190206832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8.5833333333333339</v>
      </c>
      <c r="FE12" s="12">
        <f>IF('Données projet'!$A$218&gt;35,FE11+FD12-FM11,IF(A12&lt;'Données projet'!$A$218,$FB$205^A12,IF(A12='Données projet'!$A$218,'Données projet'!$B$218,FE11+FD12-FM11)))</f>
        <v>32.331653703522484</v>
      </c>
      <c r="FF12" s="17">
        <f>FE12*VLOOKUP('Données projet'!$B$16,Paramètres!$A$1:$I$89,3,0)*VLOOKUP('Données projet'!$B$16,Paramètres!$A$1:$I$89,5,0)</f>
        <v>20.174951910998029</v>
      </c>
      <c r="FG12" s="13">
        <f t="shared" si="47"/>
        <v>6.55366740084217</v>
      </c>
      <c r="FH12" s="20">
        <f t="shared" si="22"/>
        <v>46.552345301455006</v>
      </c>
      <c r="FI12" s="59">
        <f t="shared" si="23"/>
        <v>339.88567863478829</v>
      </c>
      <c r="FJ12" s="59">
        <f ca="1">AVERAGE(OFFSET($FI$3,0,0,'Données projet'!$E$16+1,1))-AVERAGE(OFFSET($H$3,0,0,'Données projet'!$E$16+1,1))</f>
        <v>269.77739619445515</v>
      </c>
      <c r="FK12" s="59">
        <f t="shared" si="48"/>
        <v>347.56964743629885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19</v>
      </c>
      <c r="L13" s="12">
        <f>VLOOKUP(A13,'Données projet'!$A$35:$I$55,9,0)</f>
        <v>1.9</v>
      </c>
      <c r="M13" s="12">
        <f t="array" ref="M13">INDEX(L:L,MIN(IF(ISNUMBER(L13:L209),ROW(L13:L209),"")))</f>
        <v>1.9</v>
      </c>
      <c r="N13" s="13">
        <f>IF('Données projet'!$A$36&gt;35,N12+M13-V12,IF(A13&lt;'Données projet'!$A$36,$K$205^A13,IF(A13='Données projet'!$A$36,'Données projet'!$B$36,N12+M13-V12)))</f>
        <v>19</v>
      </c>
      <c r="O13" s="13">
        <f>N13*VLOOKUP('Données projet'!$B$9,Paramètres!$A$1:$I$89,3,0)*VLOOKUP('Données projet'!$B$9,Paramètres!$A$1:$I$89,5,0)</f>
        <v>15.116400000000001</v>
      </c>
      <c r="P13" s="13">
        <f t="shared" si="33"/>
        <v>5.0782333044806913</v>
      </c>
      <c r="Q13" s="20">
        <f t="shared" si="2"/>
        <v>35.172319671970541</v>
      </c>
      <c r="R13" s="59">
        <f t="shared" si="0"/>
        <v>328.50565300530388</v>
      </c>
      <c r="S13" s="59">
        <f ca="1">AVERAGE(OFFSET($R$3,0,0,'Données projet'!$E$9+1,1))-AVERAGE(OFFSET($H$3,0,0,'Données projet'!$E$9+1,1))</f>
        <v>331.52724290297675</v>
      </c>
      <c r="T13" s="59">
        <f t="shared" si="34"/>
        <v>322.79102610158054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7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19</v>
      </c>
      <c r="AG13" s="12">
        <f>VLOOKUP(A13,'Données projet'!$A$61:$I$81,9,0)</f>
        <v>1.9</v>
      </c>
      <c r="AH13" s="12">
        <f t="array" ref="AH13">INDEX(AG:AG,MIN(IF(ISNUMBER(AG13:AG209),ROW(AG13:AG209),"")))</f>
        <v>1.9</v>
      </c>
      <c r="AI13" s="13">
        <f>IF('Données projet'!$A$62&gt;35,AI12+AH13-AQ12,IF(A13&lt;'Données projet'!$A$62,$AF$205^A13,IF(A13='Données projet'!$A$62,'Données projet'!$B$62,AI12+AH13-AQ12)))</f>
        <v>19</v>
      </c>
      <c r="AJ13" s="13">
        <f>AI13*VLOOKUP('Données projet'!$B$10,Paramètres!$A$1:$I$89,3,0)*VLOOKUP('Données projet'!$B$10,Paramètres!$A$1:$I$89,5,0)</f>
        <v>15.116400000000001</v>
      </c>
      <c r="AK13" s="13">
        <f t="shared" si="35"/>
        <v>5.0782333044806913</v>
      </c>
      <c r="AL13" s="20">
        <f t="shared" si="4"/>
        <v>35.172319671970541</v>
      </c>
      <c r="AM13" s="59">
        <f t="shared" si="5"/>
        <v>328.50565300530388</v>
      </c>
      <c r="AN13" s="59">
        <f ca="1">AVERAGE(OFFSET($AM$3,0,0,'Données projet'!$E$10+1,1))-AVERAGE(OFFSET($H$3,0,0,'Données projet'!$E$10+1,1))</f>
        <v>331.52724290297675</v>
      </c>
      <c r="AO13" s="59">
        <f t="shared" si="36"/>
        <v>322.79102610158054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16.598400000000002</v>
      </c>
      <c r="BF13" s="13">
        <f t="shared" si="37"/>
        <v>5.5157247105992564</v>
      </c>
      <c r="BG13" s="20">
        <f t="shared" si="7"/>
        <v>38.515433870960372</v>
      </c>
      <c r="BH13" s="59">
        <f t="shared" si="8"/>
        <v>331.84876720429367</v>
      </c>
      <c r="BI13" s="59">
        <f ca="1">AVERAGE(OFFSET($BH$3,0,0,'Données projet'!$E$11+1,1))-AVERAGE(OFFSET($H$3,0,0,'Données projet'!$E$11+1,1))</f>
        <v>367.48156275901096</v>
      </c>
      <c r="BJ13" s="59">
        <f t="shared" si="38"/>
        <v>356.87322542996685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12.745200000000001</v>
      </c>
      <c r="CA13" s="13">
        <f t="shared" si="39"/>
        <v>4.3675347502382973</v>
      </c>
      <c r="CB13" s="20">
        <f t="shared" si="10"/>
        <v>29.804679689998366</v>
      </c>
      <c r="CC13" s="59">
        <f t="shared" si="11"/>
        <v>323.13801302333167</v>
      </c>
      <c r="CD13" s="59">
        <f ca="1">AVERAGE(OFFSET($CC$3,0,0,'Données projet'!$E$12+1,1))-AVERAGE(OFFSET($H$3,0,0,'Données projet'!$E$12+1,1))</f>
        <v>273.84349636755343</v>
      </c>
      <c r="CE13" s="59">
        <f t="shared" si="40"/>
        <v>268.10688874775451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3.7333333333333334</v>
      </c>
      <c r="CT13" s="12">
        <f>IF('Données projet'!$A$140&gt;35,CT12+CS13-DB12,IF(A13&lt;'Données projet'!$A$140,$CQ$205^A13,IF(A13='Données projet'!$A$140,'Données projet'!$B$140,CT12+CS13-DB12)))</f>
        <v>14.637222840091875</v>
      </c>
      <c r="CU13" s="17">
        <f>CT13*VLOOKUP('Données projet'!$B$13,Paramètres!$A$1:$I$89,3,0)*VLOOKUP('Données projet'!$B$13,Paramètres!$A$1:$I$89,5,0)</f>
        <v>7.230788083005387</v>
      </c>
      <c r="CV13" s="13">
        <f t="shared" si="41"/>
        <v>2.6468448846700614</v>
      </c>
      <c r="CW13" s="20">
        <f t="shared" si="13"/>
        <v>17.203544085368073</v>
      </c>
      <c r="CX13" s="59">
        <f t="shared" si="14"/>
        <v>310.53687741870141</v>
      </c>
      <c r="CY13" s="59">
        <f ca="1">AVERAGE(OFFSET($CX$3,0,0,'Données projet'!$E$13+1,1))-AVERAGE(OFFSET($H$3,0,0,'Données projet'!$E$13+1,1))</f>
        <v>434.08297999735811</v>
      </c>
      <c r="CZ13" s="59">
        <f t="shared" si="42"/>
        <v>371.04090283546122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4.2666666666666666</v>
      </c>
      <c r="DO13" s="12">
        <f>IF('Données projet'!$A$166&gt;35,DO12+DN13-DW12,IF(A13&lt;'Données projet'!$A$166,$DL$205^A13,IF(A13='Données projet'!$A$166,'Données projet'!$B$166,DO12+DN13-DW12)))</f>
        <v>15.999999999999986</v>
      </c>
      <c r="DP13" s="17">
        <f>DO13*VLOOKUP('Données projet'!$B$14,Paramètres!$A$1:$I$89,3,0)*VLOOKUP('Données projet'!$B$14,Paramètres!$A$1:$I$89,5,0)</f>
        <v>9.1519999999999921</v>
      </c>
      <c r="DQ13" s="13">
        <f t="shared" si="43"/>
        <v>3.2594746863753503</v>
      </c>
      <c r="DR13" s="20">
        <f t="shared" si="16"/>
        <v>21.616651745437053</v>
      </c>
      <c r="DS13" s="59">
        <f t="shared" si="17"/>
        <v>314.9499850787704</v>
      </c>
      <c r="DT13" s="59">
        <f ca="1">AVERAGE(OFFSET($DS$3,0,0,'Données projet'!$E$14+1,1))-AVERAGE(OFFSET($H$3,0,0,'Données projet'!$E$14+1,1))</f>
        <v>362.57172983134313</v>
      </c>
      <c r="DU13" s="59">
        <f t="shared" si="44"/>
        <v>232.03250917542471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8.6</v>
      </c>
      <c r="EJ13" s="12">
        <f>IF('Données projet'!$A$192&gt;35,EJ12+EI13-ER12,IF(A13&lt;'Données projet'!$A$192,$EG$205^A13,IF(A13='Données projet'!$A$192,'Données projet'!$B$192,EJ12+EI13-ER12)))</f>
        <v>25.530528603808897</v>
      </c>
      <c r="EK13" s="17">
        <f>EJ13*VLOOKUP('Données projet'!$B$15,Paramètres!$A$1:$I$89,3,0)*VLOOKUP('Données projet'!$B$15,Paramètres!$A$1:$I$89,5,0)</f>
        <v>15.267256105077722</v>
      </c>
      <c r="EL13" s="13">
        <f t="shared" si="45"/>
        <v>5.1229872662242473</v>
      </c>
      <c r="EM13" s="20">
        <f t="shared" si="19"/>
        <v>35.513007205017594</v>
      </c>
      <c r="EN13" s="59">
        <f t="shared" si="20"/>
        <v>328.84634053835089</v>
      </c>
      <c r="EO13" s="59">
        <f ca="1">AVERAGE(OFFSET($EN$3,0,0,'Données projet'!$E$15+1,1))-AVERAGE(OFFSET($H$3,0,0,'Données projet'!$E$15+1,1))</f>
        <v>481.17250315093412</v>
      </c>
      <c r="EP13" s="59">
        <f t="shared" si="46"/>
        <v>413.48123190206832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8.5833333333333339</v>
      </c>
      <c r="FE13" s="12">
        <f>IF('Données projet'!$A$218&gt;35,FE12+FD13-FM12,IF(A13&lt;'Données projet'!$A$218,$FB$205^A13,IF(A13='Données projet'!$A$218,'Données projet'!$B$218,FE12+FD13-FM12)))</f>
        <v>47.573417856685268</v>
      </c>
      <c r="FF13" s="17">
        <f>FE13*VLOOKUP('Données projet'!$B$16,Paramètres!$A$1:$I$89,3,0)*VLOOKUP('Données projet'!$B$16,Paramètres!$A$1:$I$89,5,0)</f>
        <v>29.685812742571606</v>
      </c>
      <c r="FG13" s="13">
        <f t="shared" si="47"/>
        <v>9.2192652728519882</v>
      </c>
      <c r="FH13" s="20">
        <f t="shared" si="22"/>
        <v>67.759677543529421</v>
      </c>
      <c r="FI13" s="59">
        <f t="shared" si="23"/>
        <v>361.09301087686276</v>
      </c>
      <c r="FJ13" s="59">
        <f ca="1">AVERAGE(OFFSET($FI$3,0,0,'Données projet'!$E$16+1,1))-AVERAGE(OFFSET($H$3,0,0,'Données projet'!$E$16+1,1))</f>
        <v>269.77739619445515</v>
      </c>
      <c r="FK13" s="59">
        <f t="shared" si="48"/>
        <v>347.56964743629885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14.6</v>
      </c>
      <c r="N14" s="13">
        <f>IF('Données projet'!$A$36&gt;35,N13+M14-V13,IF(A14&lt;'Données projet'!$A$36,$K$205^A14,IF(A14='Données projet'!$A$36,'Données projet'!$B$36,N13+M14-V13)))</f>
        <v>26.6</v>
      </c>
      <c r="O14" s="13">
        <f>N14*VLOOKUP('Données projet'!$B$9,Paramètres!$A$1:$I$89,3,0)*VLOOKUP('Données projet'!$B$9,Paramètres!$A$1:$I$89,5,0)</f>
        <v>21.162960000000002</v>
      </c>
      <c r="P14" s="13">
        <f t="shared" si="33"/>
        <v>6.8364616466980515</v>
      </c>
      <c r="Q14" s="20">
        <f t="shared" si="2"/>
        <v>48.765659367999113</v>
      </c>
      <c r="R14" s="59">
        <f t="shared" si="0"/>
        <v>342.09899270133241</v>
      </c>
      <c r="S14" s="59">
        <f ca="1">AVERAGE(OFFSET($R$3,0,0,'Données projet'!$E$9+1,1))-AVERAGE(OFFSET($H$3,0,0,'Données projet'!$E$9+1,1))</f>
        <v>331.52724290297675</v>
      </c>
      <c r="T14" s="59">
        <f t="shared" si="34"/>
        <v>322.79102610158054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14.6</v>
      </c>
      <c r="AI14" s="13">
        <f>IF('Données projet'!$A$62&gt;35,AI13+AH14-AQ13,IF(A14&lt;'Données projet'!$A$62,$AF$205^A14,IF(A14='Données projet'!$A$62,'Données projet'!$B$62,AI13+AH14-AQ13)))</f>
        <v>26.6</v>
      </c>
      <c r="AJ14" s="13">
        <f>AI14*VLOOKUP('Données projet'!$B$10,Paramètres!$A$1:$I$89,3,0)*VLOOKUP('Données projet'!$B$10,Paramètres!$A$1:$I$89,5,0)</f>
        <v>21.162960000000002</v>
      </c>
      <c r="AK14" s="13">
        <f t="shared" si="35"/>
        <v>6.8364616466980515</v>
      </c>
      <c r="AL14" s="20">
        <f t="shared" si="4"/>
        <v>48.765659367999113</v>
      </c>
      <c r="AM14" s="59">
        <f t="shared" si="5"/>
        <v>342.09899270133241</v>
      </c>
      <c r="AN14" s="59">
        <f ca="1">AVERAGE(OFFSET($AM$3,0,0,'Données projet'!$E$10+1,1))-AVERAGE(OFFSET($H$3,0,0,'Données projet'!$E$10+1,1))</f>
        <v>331.52724290297675</v>
      </c>
      <c r="AO14" s="59">
        <f t="shared" si="36"/>
        <v>322.79102610158054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14.6</v>
      </c>
      <c r="BD14" s="12">
        <f>IF('Données projet'!$A$88&gt;35,BD13+BC14-BL13,IF(A14&lt;'Données projet'!$A$88,$BA$205^A14,IF(A14='Données projet'!$A$88,'Données projet'!$B$88,BD13+BC14-BL13)))</f>
        <v>26.6</v>
      </c>
      <c r="BE14" s="13">
        <f>BD14*VLOOKUP('Données projet'!$B$11,Paramètres!$A$1:$I$89,3,0)*VLOOKUP('Données projet'!$B$11,Paramètres!$A$1:$I$89,5,0)</f>
        <v>23.237760000000005</v>
      </c>
      <c r="BF14" s="13">
        <f t="shared" si="37"/>
        <v>7.4254249808659765</v>
      </c>
      <c r="BG14" s="20">
        <f t="shared" si="7"/>
        <v>53.405047175008242</v>
      </c>
      <c r="BH14" s="59">
        <f t="shared" si="8"/>
        <v>346.73838050834155</v>
      </c>
      <c r="BI14" s="59">
        <f ca="1">AVERAGE(OFFSET($BH$3,0,0,'Données projet'!$E$11+1,1))-AVERAGE(OFFSET($H$3,0,0,'Données projet'!$E$11+1,1))</f>
        <v>367.48156275901096</v>
      </c>
      <c r="BJ14" s="59">
        <f t="shared" si="38"/>
        <v>356.87322542996685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14.6</v>
      </c>
      <c r="BY14" s="12">
        <f>IF('Données projet'!$A$114&gt;35,BY13+BX14-CG13,IF(A14&lt;'Données projet'!$A$114,$BV$205^A14,IF(A14='Données projet'!$A$114,'Données projet'!$B$114,BY13+BX14-CG13)))</f>
        <v>26.6</v>
      </c>
      <c r="BZ14" s="13">
        <f>BY14*VLOOKUP('Données projet'!$B$12,Paramètres!$A$1:$I$89,3,0)*VLOOKUP('Données projet'!$B$12,Paramètres!$A$1:$I$89,5,0)</f>
        <v>17.84328</v>
      </c>
      <c r="CA14" s="13">
        <f t="shared" si="39"/>
        <v>5.8796991040722624</v>
      </c>
      <c r="CB14" s="20">
        <f t="shared" si="10"/>
        <v>41.317521939592524</v>
      </c>
      <c r="CC14" s="59">
        <f t="shared" si="11"/>
        <v>334.65085527292581</v>
      </c>
      <c r="CD14" s="59">
        <f ca="1">AVERAGE(OFFSET($CC$3,0,0,'Données projet'!$E$12+1,1))-AVERAGE(OFFSET($H$3,0,0,'Données projet'!$E$12+1,1))</f>
        <v>273.84349636755343</v>
      </c>
      <c r="CE14" s="59">
        <f t="shared" si="40"/>
        <v>268.10688874775451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3.7333333333333334</v>
      </c>
      <c r="CT14" s="12">
        <f>IF('Données projet'!$A$140&gt;35,CT13+CS14-DB13,IF(A14&lt;'Données projet'!$A$140,$CQ$205^A14,IF(A14='Données projet'!$A$140,'Données projet'!$B$140,CT13+CS14-DB13)))</f>
        <v>19.142759941613029</v>
      </c>
      <c r="CU14" s="17">
        <f>CT14*VLOOKUP('Données projet'!$B$13,Paramètres!$A$1:$I$89,3,0)*VLOOKUP('Données projet'!$B$13,Paramètres!$A$1:$I$89,5,0)</f>
        <v>9.4565234111568373</v>
      </c>
      <c r="CV14" s="13">
        <f t="shared" si="41"/>
        <v>3.3551227983996466</v>
      </c>
      <c r="CW14" s="20">
        <f t="shared" si="13"/>
        <v>22.313617148310872</v>
      </c>
      <c r="CX14" s="59">
        <f t="shared" si="14"/>
        <v>315.64695048164418</v>
      </c>
      <c r="CY14" s="59">
        <f ca="1">AVERAGE(OFFSET($CX$3,0,0,'Données projet'!$E$13+1,1))-AVERAGE(OFFSET($H$3,0,0,'Données projet'!$E$13+1,1))</f>
        <v>434.08297999735811</v>
      </c>
      <c r="CZ14" s="59">
        <f t="shared" si="42"/>
        <v>371.04090283546122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4.2666666666666666</v>
      </c>
      <c r="DO14" s="12">
        <f>IF('Données projet'!$A$166&gt;35,DO13+DN14-DW13,IF(A14&lt;'Données projet'!$A$166,$DL$205^A14,IF(A14='Données projet'!$A$166,'Données projet'!$B$166,DO13+DN14-DW13)))</f>
        <v>21.112126572366289</v>
      </c>
      <c r="DP14" s="17">
        <f>DO14*VLOOKUP('Données projet'!$B$14,Paramètres!$A$1:$I$89,3,0)*VLOOKUP('Données projet'!$B$14,Paramètres!$A$1:$I$89,5,0)</f>
        <v>12.076136399393517</v>
      </c>
      <c r="DQ14" s="13">
        <f t="shared" si="43"/>
        <v>4.1643157763793006</v>
      </c>
      <c r="DR14" s="20">
        <f t="shared" si="16"/>
        <v>28.285454206137654</v>
      </c>
      <c r="DS14" s="59">
        <f t="shared" si="17"/>
        <v>321.61878753947099</v>
      </c>
      <c r="DT14" s="59">
        <f ca="1">AVERAGE(OFFSET($DS$3,0,0,'Données projet'!$E$14+1,1))-AVERAGE(OFFSET($H$3,0,0,'Données projet'!$E$14+1,1))</f>
        <v>362.57172983134313</v>
      </c>
      <c r="DU14" s="59">
        <f t="shared" si="44"/>
        <v>232.03250917542471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8.6</v>
      </c>
      <c r="EJ14" s="12">
        <f>IF('Données projet'!$A$192&gt;35,EJ13+EI14-ER13,IF(A14&lt;'Données projet'!$A$192,$EG$205^A14,IF(A14='Données projet'!$A$192,'Données projet'!$B$192,EJ13+EI14-ER13)))</f>
        <v>35.299275154628958</v>
      </c>
      <c r="EK14" s="17">
        <f>EJ14*VLOOKUP('Données projet'!$B$15,Paramètres!$A$1:$I$89,3,0)*VLOOKUP('Données projet'!$B$15,Paramètres!$A$1:$I$89,5,0)</f>
        <v>21.108966542468117</v>
      </c>
      <c r="EL14" s="13">
        <f t="shared" si="45"/>
        <v>6.8210476110087299</v>
      </c>
      <c r="EM14" s="20">
        <f t="shared" si="19"/>
        <v>48.644774650638844</v>
      </c>
      <c r="EN14" s="59">
        <f t="shared" si="20"/>
        <v>341.97810798397217</v>
      </c>
      <c r="EO14" s="59">
        <f ca="1">AVERAGE(OFFSET($EN$3,0,0,'Données projet'!$E$15+1,1))-AVERAGE(OFFSET($H$3,0,0,'Données projet'!$E$15+1,1))</f>
        <v>481.17250315093412</v>
      </c>
      <c r="EP14" s="59">
        <f t="shared" si="46"/>
        <v>413.48123190206832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8.5833333333333339</v>
      </c>
      <c r="FE14" s="12">
        <f>IF('Données projet'!$A$218&gt;35,FE13+FD14-FM13,IF(A14&lt;'Données projet'!$A$218,$FB$205^A14,IF(A14='Données projet'!$A$218,'Données projet'!$B$218,FE13+FD14-FM13)))</f>
        <v>70.000443136015818</v>
      </c>
      <c r="FF14" s="17">
        <f>FE14*VLOOKUP('Données projet'!$B$16,Paramètres!$A$1:$I$89,3,0)*VLOOKUP('Données projet'!$B$16,Paramètres!$A$1:$I$89,5,0)</f>
        <v>43.680276516873867</v>
      </c>
      <c r="FG14" s="13">
        <f t="shared" si="47"/>
        <v>12.969051825897136</v>
      </c>
      <c r="FH14" s="20">
        <f t="shared" si="22"/>
        <v>98.664246863659471</v>
      </c>
      <c r="FI14" s="59">
        <f t="shared" si="23"/>
        <v>391.99758019699277</v>
      </c>
      <c r="FJ14" s="59">
        <f ca="1">AVERAGE(OFFSET($FI$3,0,0,'Données projet'!$E$16+1,1))-AVERAGE(OFFSET($H$3,0,0,'Données projet'!$E$16+1,1))</f>
        <v>269.77739619445515</v>
      </c>
      <c r="FK14" s="59">
        <f t="shared" si="48"/>
        <v>347.56964743629885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14.6</v>
      </c>
      <c r="N15" s="13">
        <f>IF('Données projet'!$A$36&gt;35,N14+M15-V14,IF(A15&lt;'Données projet'!$A$36,$K$205^A15,IF(A15='Données projet'!$A$36,'Données projet'!$B$36,N14+M15-V14)))</f>
        <v>41.2</v>
      </c>
      <c r="O15" s="13">
        <f>N15*VLOOKUP('Données projet'!$B$9,Paramètres!$A$1:$I$89,3,0)*VLOOKUP('Données projet'!$B$9,Paramètres!$A$1:$I$89,5,0)</f>
        <v>32.77872</v>
      </c>
      <c r="P15" s="13">
        <f t="shared" si="33"/>
        <v>10.063038810723747</v>
      </c>
      <c r="Q15" s="20">
        <f t="shared" si="2"/>
        <v>74.616063262010528</v>
      </c>
      <c r="R15" s="59">
        <f t="shared" si="0"/>
        <v>367.94939659534384</v>
      </c>
      <c r="S15" s="59">
        <f ca="1">AVERAGE(OFFSET($R$3,0,0,'Données projet'!$E$9+1,1))-AVERAGE(OFFSET($H$3,0,0,'Données projet'!$E$9+1,1))</f>
        <v>331.52724290297675</v>
      </c>
      <c r="T15" s="59">
        <f t="shared" si="34"/>
        <v>322.79102610158054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14.6</v>
      </c>
      <c r="AI15" s="13">
        <f>IF('Données projet'!$A$62&gt;35,AI14+AH15-AQ14,IF(A15&lt;'Données projet'!$A$62,$AF$205^A15,IF(A15='Données projet'!$A$62,'Données projet'!$B$62,AI14+AH15-AQ14)))</f>
        <v>41.2</v>
      </c>
      <c r="AJ15" s="13">
        <f>AI15*VLOOKUP('Données projet'!$B$10,Paramètres!$A$1:$I$89,3,0)*VLOOKUP('Données projet'!$B$10,Paramètres!$A$1:$I$89,5,0)</f>
        <v>32.77872</v>
      </c>
      <c r="AK15" s="13">
        <f t="shared" si="35"/>
        <v>10.063038810723747</v>
      </c>
      <c r="AL15" s="20">
        <f t="shared" si="4"/>
        <v>74.616063262010528</v>
      </c>
      <c r="AM15" s="59">
        <f t="shared" si="5"/>
        <v>367.94939659534384</v>
      </c>
      <c r="AN15" s="59">
        <f ca="1">AVERAGE(OFFSET($AM$3,0,0,'Données projet'!$E$10+1,1))-AVERAGE(OFFSET($H$3,0,0,'Données projet'!$E$10+1,1))</f>
        <v>331.52724290297675</v>
      </c>
      <c r="AO15" s="59">
        <f t="shared" si="36"/>
        <v>322.79102610158054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14.6</v>
      </c>
      <c r="BD15" s="12">
        <f>IF('Données projet'!$A$88&gt;35,BD14+BC15-BL14,IF(A15&lt;'Données projet'!$A$88,$BA$205^A15,IF(A15='Données projet'!$A$88,'Données projet'!$B$88,BD14+BC15-BL14)))</f>
        <v>41.2</v>
      </c>
      <c r="BE15" s="13">
        <f>BD15*VLOOKUP('Données projet'!$B$11,Paramètres!$A$1:$I$89,3,0)*VLOOKUP('Données projet'!$B$11,Paramètres!$A$1:$I$89,5,0)</f>
        <v>35.992320000000007</v>
      </c>
      <c r="BF15" s="13">
        <f t="shared" si="37"/>
        <v>10.929972788578748</v>
      </c>
      <c r="BG15" s="20">
        <f t="shared" si="7"/>
        <v>81.722993273441332</v>
      </c>
      <c r="BH15" s="59">
        <f t="shared" si="8"/>
        <v>375.05632660677463</v>
      </c>
      <c r="BI15" s="59">
        <f ca="1">AVERAGE(OFFSET($BH$3,0,0,'Données projet'!$E$11+1,1))-AVERAGE(OFFSET($H$3,0,0,'Données projet'!$E$11+1,1))</f>
        <v>367.48156275901096</v>
      </c>
      <c r="BJ15" s="59">
        <f t="shared" si="38"/>
        <v>356.87322542996685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14.6</v>
      </c>
      <c r="BY15" s="12">
        <f>IF('Données projet'!$A$114&gt;35,BY14+BX15-CG14,IF(A15&lt;'Données projet'!$A$114,$BV$205^A15,IF(A15='Données projet'!$A$114,'Données projet'!$B$114,BY14+BX15-CG14)))</f>
        <v>41.2</v>
      </c>
      <c r="BZ15" s="13">
        <f>BY15*VLOOKUP('Données projet'!$B$12,Paramètres!$A$1:$I$89,3,0)*VLOOKUP('Données projet'!$B$12,Paramètres!$A$1:$I$89,5,0)</f>
        <v>27.636960000000002</v>
      </c>
      <c r="CA15" s="13">
        <f t="shared" si="39"/>
        <v>8.654716918983123</v>
      </c>
      <c r="CB15" s="20">
        <f t="shared" si="10"/>
        <v>63.20800396722894</v>
      </c>
      <c r="CC15" s="59">
        <f t="shared" si="11"/>
        <v>356.54133730056225</v>
      </c>
      <c r="CD15" s="59">
        <f ca="1">AVERAGE(OFFSET($CC$3,0,0,'Données projet'!$E$12+1,1))-AVERAGE(OFFSET($H$3,0,0,'Données projet'!$E$12+1,1))</f>
        <v>273.84349636755343</v>
      </c>
      <c r="CE15" s="59">
        <f t="shared" si="40"/>
        <v>268.10688874775451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3.7333333333333334</v>
      </c>
      <c r="CT15" s="12">
        <f>IF('Données projet'!$A$140&gt;35,CT14+CS15-DB14,IF(A15&lt;'Données projet'!$A$140,$CQ$205^A15,IF(A15='Données projet'!$A$140,'Données projet'!$B$140,CT14+CS15-DB14)))</f>
        <v>25.035162898423447</v>
      </c>
      <c r="CU15" s="17">
        <f>CT15*VLOOKUP('Données projet'!$B$13,Paramètres!$A$1:$I$89,3,0)*VLOOKUP('Données projet'!$B$13,Paramètres!$A$1:$I$89,5,0)</f>
        <v>12.367370471821184</v>
      </c>
      <c r="CV15" s="13">
        <f t="shared" si="41"/>
        <v>4.2529311247282564</v>
      </c>
      <c r="CW15" s="20">
        <f t="shared" si="13"/>
        <v>28.947025280656934</v>
      </c>
      <c r="CX15" s="59">
        <f t="shared" si="14"/>
        <v>322.28035861399024</v>
      </c>
      <c r="CY15" s="59">
        <f ca="1">AVERAGE(OFFSET($CX$3,0,0,'Données projet'!$E$13+1,1))-AVERAGE(OFFSET($H$3,0,0,'Données projet'!$E$13+1,1))</f>
        <v>434.08297999735811</v>
      </c>
      <c r="CZ15" s="59">
        <f t="shared" si="42"/>
        <v>371.04090283546122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4.2666666666666666</v>
      </c>
      <c r="DO15" s="12">
        <f>IF('Données projet'!$A$166&gt;35,DO14+DN15-DW14,IF(A15&lt;'Données projet'!$A$166,$DL$205^A15,IF(A15='Données projet'!$A$166,'Données projet'!$B$166,DO14+DN15-DW14)))</f>
        <v>27.857618025475944</v>
      </c>
      <c r="DP15" s="17">
        <f>DO15*VLOOKUP('Données projet'!$B$14,Paramètres!$A$1:$I$89,3,0)*VLOOKUP('Données projet'!$B$14,Paramètres!$A$1:$I$89,5,0)</f>
        <v>15.93455751057224</v>
      </c>
      <c r="DQ15" s="13">
        <f t="shared" si="43"/>
        <v>5.3203437835824756</v>
      </c>
      <c r="DR15" s="20">
        <f t="shared" si="16"/>
        <v>37.01895308731946</v>
      </c>
      <c r="DS15" s="59">
        <f t="shared" si="17"/>
        <v>330.35228642065277</v>
      </c>
      <c r="DT15" s="59">
        <f ca="1">AVERAGE(OFFSET($DS$3,0,0,'Données projet'!$E$14+1,1))-AVERAGE(OFFSET($H$3,0,0,'Données projet'!$E$14+1,1))</f>
        <v>362.57172983134313</v>
      </c>
      <c r="DU15" s="59">
        <f t="shared" si="44"/>
        <v>232.03250917542471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8.6</v>
      </c>
      <c r="EJ15" s="12">
        <f>IF('Données projet'!$A$192&gt;35,EJ14+EI15-ER14,IF(A15&lt;'Données projet'!$A$192,$EG$205^A15,IF(A15='Données projet'!$A$192,'Données projet'!$B$192,EJ14+EI15-ER14)))</f>
        <v>48.805837347852986</v>
      </c>
      <c r="EK15" s="17">
        <f>EJ15*VLOOKUP('Données projet'!$B$15,Paramètres!$A$1:$I$89,3,0)*VLOOKUP('Données projet'!$B$15,Paramètres!$A$1:$I$89,5,0)</f>
        <v>29.185890734016088</v>
      </c>
      <c r="EL15" s="13">
        <f t="shared" si="45"/>
        <v>9.0819453755814319</v>
      </c>
      <c r="EM15" s="20">
        <f t="shared" si="19"/>
        <v>66.649814557549007</v>
      </c>
      <c r="EN15" s="59">
        <f t="shared" si="20"/>
        <v>359.98314789088232</v>
      </c>
      <c r="EO15" s="59">
        <f ca="1">AVERAGE(OFFSET($EN$3,0,0,'Données projet'!$E$15+1,1))-AVERAGE(OFFSET($H$3,0,0,'Données projet'!$E$15+1,1))</f>
        <v>481.17250315093412</v>
      </c>
      <c r="EP15" s="59">
        <f t="shared" si="46"/>
        <v>413.48123190206832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>
        <f>VLOOKUP(A15,'Données projet'!$A$217:$I$237,2,0)</f>
        <v>103</v>
      </c>
      <c r="FC15" s="12">
        <f>VLOOKUP(A15,'Données projet'!$A$217:$I$237,9,0)</f>
        <v>8.5833333333333339</v>
      </c>
      <c r="FD15" s="12">
        <f t="array" ref="FD15">INDEX(FC:FC,MIN(IF(ISNUMBER(FC15:FC211),ROW(FC15:FC211),"")))</f>
        <v>8.5833333333333339</v>
      </c>
      <c r="FE15" s="12">
        <f>IF('Données projet'!$A$218&gt;35,FE14+FD15-FM14,IF(A15&lt;'Données projet'!$A$218,$FB$205^A15,IF(A15='Données projet'!$A$218,'Données projet'!$B$218,FE14+FD15-FM14)))</f>
        <v>103</v>
      </c>
      <c r="FF15" s="17">
        <f>FE15*VLOOKUP('Données projet'!$B$16,Paramètres!$A$1:$I$89,3,0)*VLOOKUP('Données projet'!$B$16,Paramètres!$A$1:$I$89,5,0)</f>
        <v>64.272000000000006</v>
      </c>
      <c r="FG15" s="13">
        <f t="shared" si="47"/>
        <v>18.244003213368217</v>
      </c>
      <c r="FH15" s="20">
        <f t="shared" si="22"/>
        <v>143.71537226328297</v>
      </c>
      <c r="FI15" s="59">
        <f t="shared" si="23"/>
        <v>437.04870559661629</v>
      </c>
      <c r="FJ15" s="59">
        <f ca="1">AVERAGE(OFFSET($FI$3,0,0,'Données projet'!$E$16+1,1))-AVERAGE(OFFSET($H$3,0,0,'Données projet'!$E$16+1,1))</f>
        <v>269.77739619445515</v>
      </c>
      <c r="FK15" s="59">
        <f t="shared" si="48"/>
        <v>347.56964743629885</v>
      </c>
      <c r="FL15" s="15">
        <f>IF(ISNA(VLOOKUP(A15,'Données projet'!$A$217:$I$237,3,0)),0,VLOOKUP(A15,'Données projet'!$A$217:$I$237,3,0))</f>
        <v>1</v>
      </c>
      <c r="FM15" s="15">
        <f>IF(ISNA(VLOOKUP(A15,'Données projet'!$A$217:$I$237,4,0)),0,VLOOKUP(A15,'Données projet'!$A$217:$I$237,4,0))</f>
        <v>18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1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12.717233165817262</v>
      </c>
      <c r="FT15" s="22">
        <f t="shared" si="24"/>
        <v>12.717233165817262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14.6</v>
      </c>
      <c r="N16" s="13">
        <f>IF('Données projet'!$A$36&gt;35,N15+M16-V15,IF(A16&lt;'Données projet'!$A$36,$K$205^A16,IF(A16='Données projet'!$A$36,'Données projet'!$B$36,N15+M16-V15)))</f>
        <v>55.800000000000004</v>
      </c>
      <c r="O16" s="13">
        <f>N16*VLOOKUP('Données projet'!$B$9,Paramètres!$A$1:$I$89,3,0)*VLOOKUP('Données projet'!$B$9,Paramètres!$A$1:$I$89,5,0)</f>
        <v>44.394480000000001</v>
      </c>
      <c r="P16" s="13">
        <f t="shared" si="33"/>
        <v>13.1562447968447</v>
      </c>
      <c r="Q16" s="20">
        <f t="shared" si="2"/>
        <v>100.2341790211712</v>
      </c>
      <c r="R16" s="59">
        <f t="shared" si="0"/>
        <v>393.56751235450452</v>
      </c>
      <c r="S16" s="59">
        <f ca="1">AVERAGE(OFFSET($R$3,0,0,'Données projet'!$E$9+1,1))-AVERAGE(OFFSET($H$3,0,0,'Données projet'!$E$9+1,1))</f>
        <v>331.52724290297675</v>
      </c>
      <c r="T16" s="59">
        <f t="shared" si="34"/>
        <v>322.79102610158054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14.6</v>
      </c>
      <c r="AI16" s="13">
        <f>IF('Données projet'!$A$62&gt;35,AI15+AH16-AQ15,IF(A16&lt;'Données projet'!$A$62,$AF$205^A16,IF(A16='Données projet'!$A$62,'Données projet'!$B$62,AI15+AH16-AQ15)))</f>
        <v>55.800000000000004</v>
      </c>
      <c r="AJ16" s="13">
        <f>AI16*VLOOKUP('Données projet'!$B$10,Paramètres!$A$1:$I$89,3,0)*VLOOKUP('Données projet'!$B$10,Paramètres!$A$1:$I$89,5,0)</f>
        <v>44.394480000000001</v>
      </c>
      <c r="AK16" s="13">
        <f t="shared" si="35"/>
        <v>13.1562447968447</v>
      </c>
      <c r="AL16" s="20">
        <f t="shared" si="4"/>
        <v>100.2341790211712</v>
      </c>
      <c r="AM16" s="59">
        <f t="shared" si="5"/>
        <v>393.56751235450452</v>
      </c>
      <c r="AN16" s="59">
        <f ca="1">AVERAGE(OFFSET($AM$3,0,0,'Données projet'!$E$10+1,1))-AVERAGE(OFFSET($H$3,0,0,'Données projet'!$E$10+1,1))</f>
        <v>331.52724290297675</v>
      </c>
      <c r="AO16" s="59">
        <f t="shared" si="36"/>
        <v>322.79102610158054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14.6</v>
      </c>
      <c r="BD16" s="12">
        <f>IF('Données projet'!$A$88&gt;35,BD15+BC16-BL15,IF(A16&lt;'Données projet'!$A$88,$BA$205^A16,IF(A16='Données projet'!$A$88,'Données projet'!$B$88,BD15+BC16-BL15)))</f>
        <v>55.800000000000004</v>
      </c>
      <c r="BE16" s="13">
        <f>BD16*VLOOKUP('Données projet'!$B$11,Paramètres!$A$1:$I$89,3,0)*VLOOKUP('Données projet'!$B$11,Paramètres!$A$1:$I$89,5,0)</f>
        <v>48.746880000000012</v>
      </c>
      <c r="BF16" s="13">
        <f t="shared" si="37"/>
        <v>14.2896594492068</v>
      </c>
      <c r="BG16" s="20">
        <f t="shared" si="7"/>
        <v>109.78863954070187</v>
      </c>
      <c r="BH16" s="59">
        <f t="shared" si="8"/>
        <v>403.12197287403518</v>
      </c>
      <c r="BI16" s="59">
        <f ca="1">AVERAGE(OFFSET($BH$3,0,0,'Données projet'!$E$11+1,1))-AVERAGE(OFFSET($H$3,0,0,'Données projet'!$E$11+1,1))</f>
        <v>367.48156275901096</v>
      </c>
      <c r="BJ16" s="59">
        <f t="shared" si="38"/>
        <v>356.87322542996685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14.6</v>
      </c>
      <c r="BY16" s="12">
        <f>IF('Données projet'!$A$114&gt;35,BY15+BX16-CG15,IF(A16&lt;'Données projet'!$A$114,$BV$205^A16,IF(A16='Données projet'!$A$114,'Données projet'!$B$114,BY15+BX16-CG15)))</f>
        <v>55.800000000000004</v>
      </c>
      <c r="BZ16" s="13">
        <f>BY16*VLOOKUP('Données projet'!$B$12,Paramètres!$A$1:$I$89,3,0)*VLOOKUP('Données projet'!$B$12,Paramètres!$A$1:$I$89,5,0)</f>
        <v>37.430640000000004</v>
      </c>
      <c r="CA16" s="13">
        <f t="shared" si="39"/>
        <v>11.315028847170499</v>
      </c>
      <c r="CB16" s="20">
        <f t="shared" si="10"/>
        <v>84.898706575488632</v>
      </c>
      <c r="CC16" s="59">
        <f t="shared" si="11"/>
        <v>378.23203990882195</v>
      </c>
      <c r="CD16" s="59">
        <f ca="1">AVERAGE(OFFSET($CC$3,0,0,'Données projet'!$E$12+1,1))-AVERAGE(OFFSET($H$3,0,0,'Données projet'!$E$12+1,1))</f>
        <v>273.84349636755343</v>
      </c>
      <c r="CE16" s="59">
        <f t="shared" si="40"/>
        <v>268.10688874775451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3.7333333333333334</v>
      </c>
      <c r="CT16" s="12">
        <f>IF('Données projet'!$A$140&gt;35,CT15+CS16-DB15,IF(A16&lt;'Données projet'!$A$140,$CQ$205^A16,IF(A16='Données projet'!$A$140,'Données projet'!$B$140,CT15+CS16-DB15)))</f>
        <v>32.741327962230365</v>
      </c>
      <c r="CU16" s="17">
        <f>CT16*VLOOKUP('Données projet'!$B$13,Paramètres!$A$1:$I$89,3,0)*VLOOKUP('Données projet'!$B$13,Paramètres!$A$1:$I$89,5,0)</f>
        <v>16.174216013341802</v>
      </c>
      <c r="CV16" s="13">
        <f t="shared" si="41"/>
        <v>5.390986929095364</v>
      </c>
      <c r="CW16" s="20">
        <f t="shared" si="13"/>
        <v>37.559395124744732</v>
      </c>
      <c r="CX16" s="59">
        <f t="shared" si="14"/>
        <v>330.89272845807807</v>
      </c>
      <c r="CY16" s="59">
        <f ca="1">AVERAGE(OFFSET($CX$3,0,0,'Données projet'!$E$13+1,1))-AVERAGE(OFFSET($H$3,0,0,'Données projet'!$E$13+1,1))</f>
        <v>434.08297999735811</v>
      </c>
      <c r="CZ16" s="59">
        <f t="shared" si="42"/>
        <v>371.04090283546122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4.2666666666666666</v>
      </c>
      <c r="DO16" s="12">
        <f>IF('Données projet'!$A$166&gt;35,DO15+DN16-DW15,IF(A16&lt;'Données projet'!$A$166,$DL$205^A16,IF(A16='Données projet'!$A$166,'Données projet'!$B$166,DO15+DN16-DW15)))</f>
        <v>36.758347359905081</v>
      </c>
      <c r="DP16" s="17">
        <f>DO16*VLOOKUP('Données projet'!$B$14,Paramètres!$A$1:$I$89,3,0)*VLOOKUP('Données projet'!$B$14,Paramètres!$A$1:$I$89,5,0)</f>
        <v>21.025774689865706</v>
      </c>
      <c r="DQ16" s="13">
        <f t="shared" si="43"/>
        <v>6.7972890375080111</v>
      </c>
      <c r="DR16" s="20">
        <f t="shared" si="16"/>
        <v>48.458502658509225</v>
      </c>
      <c r="DS16" s="59">
        <f t="shared" si="17"/>
        <v>341.79183599184256</v>
      </c>
      <c r="DT16" s="59">
        <f ca="1">AVERAGE(OFFSET($DS$3,0,0,'Données projet'!$E$14+1,1))-AVERAGE(OFFSET($H$3,0,0,'Données projet'!$E$14+1,1))</f>
        <v>362.57172983134313</v>
      </c>
      <c r="DU16" s="59">
        <f t="shared" si="44"/>
        <v>232.03250917542471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8.6</v>
      </c>
      <c r="EJ16" s="12">
        <f>IF('Données projet'!$A$192&gt;35,EJ15+EI16-ER15,IF(A16&lt;'Données projet'!$A$192,$EG$205^A16,IF(A16='Données projet'!$A$192,'Données projet'!$B$192,EJ15+EI16-ER15)))</f>
        <v>67.480415639999848</v>
      </c>
      <c r="EK16" s="17">
        <f>EJ16*VLOOKUP('Données projet'!$B$15,Paramètres!$A$1:$I$89,3,0)*VLOOKUP('Données projet'!$B$15,Paramètres!$A$1:$I$89,5,0)</f>
        <v>40.353288552719917</v>
      </c>
      <c r="EL16" s="13">
        <f t="shared" si="45"/>
        <v>12.092238100189313</v>
      </c>
      <c r="EM16" s="20">
        <f t="shared" si="19"/>
        <v>91.342625587150238</v>
      </c>
      <c r="EN16" s="59">
        <f t="shared" si="20"/>
        <v>384.67595892048354</v>
      </c>
      <c r="EO16" s="59">
        <f ca="1">AVERAGE(OFFSET($EN$3,0,0,'Données projet'!$E$15+1,1))-AVERAGE(OFFSET($H$3,0,0,'Données projet'!$E$15+1,1))</f>
        <v>481.17250315093412</v>
      </c>
      <c r="EP16" s="59">
        <f t="shared" si="46"/>
        <v>413.48123190206832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23</v>
      </c>
      <c r="FE16" s="12">
        <f>IF('Données projet'!$A$218&gt;35,FE15+FD16-FM15,IF(A16&lt;'Données projet'!$A$218,$FB$205^A16,IF(A16='Données projet'!$A$218,'Données projet'!$B$218,FE15+FD16-FM15)))</f>
        <v>108</v>
      </c>
      <c r="FF16" s="17">
        <f>FE16*VLOOKUP('Données projet'!$B$16,Paramètres!$A$1:$I$89,3,0)*VLOOKUP('Données projet'!$B$16,Paramètres!$A$1:$I$89,5,0)</f>
        <v>67.391999999999996</v>
      </c>
      <c r="FG16" s="13">
        <f t="shared" si="47"/>
        <v>19.02437502991798</v>
      </c>
      <c r="FH16" s="20">
        <f t="shared" si="22"/>
        <v>150.5085198437738</v>
      </c>
      <c r="FI16" s="59">
        <f t="shared" si="23"/>
        <v>443.84185317710711</v>
      </c>
      <c r="FJ16" s="59">
        <f ca="1">AVERAGE(OFFSET($FI$3,0,0,'Données projet'!$E$16+1,1))-AVERAGE(OFFSET($H$3,0,0,'Données projet'!$E$16+1,1))</f>
        <v>269.77739619445515</v>
      </c>
      <c r="FK16" s="59">
        <f t="shared" si="48"/>
        <v>347.56964743629885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8.9924418094798533</v>
      </c>
      <c r="FT16" s="22">
        <f t="shared" si="24"/>
        <v>8.9924418094798533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14.6</v>
      </c>
      <c r="N17" s="13">
        <f>IF('Données projet'!$A$36&gt;35,N16+M17-V16,IF(A17&lt;'Données projet'!$A$36,$K$205^A17,IF(A17='Données projet'!$A$36,'Données projet'!$B$36,N16+M17-V16)))</f>
        <v>70.400000000000006</v>
      </c>
      <c r="O17" s="13">
        <f>N17*VLOOKUP('Données projet'!$B$9,Paramètres!$A$1:$I$89,3,0)*VLOOKUP('Données projet'!$B$9,Paramètres!$A$1:$I$89,5,0)</f>
        <v>56.01024000000001</v>
      </c>
      <c r="P17" s="13">
        <f t="shared" si="33"/>
        <v>16.155528478402793</v>
      </c>
      <c r="Q17" s="20">
        <f t="shared" si="2"/>
        <v>125.68871343321821</v>
      </c>
      <c r="R17" s="59">
        <f t="shared" si="0"/>
        <v>419.02204676655151</v>
      </c>
      <c r="S17" s="59">
        <f ca="1">AVERAGE(OFFSET($R$3,0,0,'Données projet'!$E$9+1,1))-AVERAGE(OFFSET($H$3,0,0,'Données projet'!$E$9+1,1))</f>
        <v>331.52724290297675</v>
      </c>
      <c r="T17" s="59">
        <f t="shared" si="34"/>
        <v>322.79102610158054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14.6</v>
      </c>
      <c r="AI17" s="13">
        <f>IF('Données projet'!$A$62&gt;35,AI16+AH17-AQ16,IF(A17&lt;'Données projet'!$A$62,$AF$205^A17,IF(A17='Données projet'!$A$62,'Données projet'!$B$62,AI16+AH17-AQ16)))</f>
        <v>70.400000000000006</v>
      </c>
      <c r="AJ17" s="13">
        <f>AI17*VLOOKUP('Données projet'!$B$10,Paramètres!$A$1:$I$89,3,0)*VLOOKUP('Données projet'!$B$10,Paramètres!$A$1:$I$89,5,0)</f>
        <v>56.01024000000001</v>
      </c>
      <c r="AK17" s="13">
        <f t="shared" si="35"/>
        <v>16.155528478402793</v>
      </c>
      <c r="AL17" s="20">
        <f t="shared" si="4"/>
        <v>125.68871343321821</v>
      </c>
      <c r="AM17" s="59">
        <f t="shared" si="5"/>
        <v>419.02204676655151</v>
      </c>
      <c r="AN17" s="59">
        <f ca="1">AVERAGE(OFFSET($AM$3,0,0,'Données projet'!$E$10+1,1))-AVERAGE(OFFSET($H$3,0,0,'Données projet'!$E$10+1,1))</f>
        <v>331.52724290297675</v>
      </c>
      <c r="AO17" s="59">
        <f t="shared" si="36"/>
        <v>322.79102610158054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14.6</v>
      </c>
      <c r="BD17" s="12">
        <f>IF('Données projet'!$A$88&gt;35,BD16+BC17-BL16,IF(A17&lt;'Données projet'!$A$88,$BA$205^A17,IF(A17='Données projet'!$A$88,'Données projet'!$B$88,BD16+BC17-BL16)))</f>
        <v>70.400000000000006</v>
      </c>
      <c r="BE17" s="13">
        <f>BD17*VLOOKUP('Données projet'!$B$11,Paramètres!$A$1:$I$89,3,0)*VLOOKUP('Données projet'!$B$11,Paramètres!$A$1:$I$89,5,0)</f>
        <v>61.501440000000009</v>
      </c>
      <c r="BF17" s="13">
        <f t="shared" si="37"/>
        <v>17.547332369013468</v>
      </c>
      <c r="BG17" s="20">
        <f t="shared" si="7"/>
        <v>137.67661187603181</v>
      </c>
      <c r="BH17" s="59">
        <f t="shared" si="8"/>
        <v>431.00994520936513</v>
      </c>
      <c r="BI17" s="59">
        <f ca="1">AVERAGE(OFFSET($BH$3,0,0,'Données projet'!$E$11+1,1))-AVERAGE(OFFSET($H$3,0,0,'Données projet'!$E$11+1,1))</f>
        <v>367.48156275901096</v>
      </c>
      <c r="BJ17" s="59">
        <f t="shared" si="38"/>
        <v>356.87322542996685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14.6</v>
      </c>
      <c r="BY17" s="12">
        <f>IF('Données projet'!$A$114&gt;35,BY16+BX17-CG16,IF(A17&lt;'Données projet'!$A$114,$BV$205^A17,IF(A17='Données projet'!$A$114,'Données projet'!$B$114,BY16+BX17-CG16)))</f>
        <v>70.400000000000006</v>
      </c>
      <c r="BZ17" s="13">
        <f>BY17*VLOOKUP('Données projet'!$B$12,Paramètres!$A$1:$I$89,3,0)*VLOOKUP('Données projet'!$B$12,Paramètres!$A$1:$I$89,5,0)</f>
        <v>47.224320000000006</v>
      </c>
      <c r="CA17" s="13">
        <f t="shared" si="39"/>
        <v>13.894562893680241</v>
      </c>
      <c r="CB17" s="20">
        <f t="shared" si="10"/>
        <v>106.44872103982642</v>
      </c>
      <c r="CC17" s="59">
        <f t="shared" si="11"/>
        <v>399.78205437315972</v>
      </c>
      <c r="CD17" s="59">
        <f ca="1">AVERAGE(OFFSET($CC$3,0,0,'Données projet'!$E$12+1,1))-AVERAGE(OFFSET($H$3,0,0,'Données projet'!$E$12+1,1))</f>
        <v>273.84349636755343</v>
      </c>
      <c r="CE17" s="59">
        <f t="shared" si="40"/>
        <v>268.10688874775451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3.7333333333333334</v>
      </c>
      <c r="CT17" s="12">
        <f>IF('Données projet'!$A$140&gt;35,CT16+CS17-DB16,IF(A17&lt;'Données projet'!$A$140,$CQ$205^A17,IF(A17='Données projet'!$A$140,'Données projet'!$B$140,CT16+CS17-DB16)))</f>
        <v>42.819555881453262</v>
      </c>
      <c r="CU17" s="17">
        <f>CT17*VLOOKUP('Données projet'!$B$13,Paramètres!$A$1:$I$89,3,0)*VLOOKUP('Données projet'!$B$13,Paramètres!$A$1:$I$89,5,0)</f>
        <v>21.152860605437912</v>
      </c>
      <c r="CV17" s="13">
        <f t="shared" si="41"/>
        <v>6.8335788230132817</v>
      </c>
      <c r="CW17" s="20">
        <f t="shared" si="13"/>
        <v>48.743048671219157</v>
      </c>
      <c r="CX17" s="59">
        <f t="shared" si="14"/>
        <v>342.07638200455244</v>
      </c>
      <c r="CY17" s="59">
        <f ca="1">AVERAGE(OFFSET($CX$3,0,0,'Données projet'!$E$13+1,1))-AVERAGE(OFFSET($H$3,0,0,'Données projet'!$E$13+1,1))</f>
        <v>434.08297999735811</v>
      </c>
      <c r="CZ17" s="59">
        <f t="shared" si="42"/>
        <v>371.04090283546122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4.2666666666666666</v>
      </c>
      <c r="DO17" s="12">
        <f>IF('Données projet'!$A$166&gt;35,DO16+DN17-DW16,IF(A17&lt;'Données projet'!$A$166,$DL$205^A17,IF(A17='Données projet'!$A$166,'Données projet'!$B$166,DO16+DN17-DW16)))</f>
        <v>48.502930128332679</v>
      </c>
      <c r="DP17" s="17">
        <f>DO17*VLOOKUP('Données projet'!$B$14,Paramètres!$A$1:$I$89,3,0)*VLOOKUP('Données projet'!$B$14,Paramètres!$A$1:$I$89,5,0)</f>
        <v>27.743676033406292</v>
      </c>
      <c r="DQ17" s="13">
        <f t="shared" si="43"/>
        <v>8.6842392407047679</v>
      </c>
      <c r="DR17" s="20">
        <f t="shared" si="16"/>
        <v>63.445285769076754</v>
      </c>
      <c r="DS17" s="59">
        <f t="shared" si="17"/>
        <v>356.77861910241006</v>
      </c>
      <c r="DT17" s="59">
        <f ca="1">AVERAGE(OFFSET($DS$3,0,0,'Données projet'!$E$14+1,1))-AVERAGE(OFFSET($H$3,0,0,'Données projet'!$E$14+1,1))</f>
        <v>362.57172983134313</v>
      </c>
      <c r="DU17" s="59">
        <f t="shared" si="44"/>
        <v>232.03250917542471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8.6</v>
      </c>
      <c r="EJ17" s="12">
        <f>IF('Données projet'!$A$192&gt;35,EJ16+EI17-ER16,IF(A17&lt;'Données projet'!$A$192,$EG$205^A17,IF(A17='Données projet'!$A$192,'Données projet'!$B$192,EJ16+EI17-ER16)))</f>
        <v>93.300448110177783</v>
      </c>
      <c r="EK17" s="17">
        <f>EJ17*VLOOKUP('Données projet'!$B$15,Paramètres!$A$1:$I$89,3,0)*VLOOKUP('Données projet'!$B$15,Paramètres!$A$1:$I$89,5,0)</f>
        <v>55.793667969886314</v>
      </c>
      <c r="EL17" s="13">
        <f t="shared" si="45"/>
        <v>16.100319504763448</v>
      </c>
      <c r="EM17" s="20">
        <f t="shared" si="19"/>
        <v>125.21536151834833</v>
      </c>
      <c r="EN17" s="59">
        <f t="shared" si="20"/>
        <v>418.54869485168166</v>
      </c>
      <c r="EO17" s="59">
        <f ca="1">AVERAGE(OFFSET($EN$3,0,0,'Données projet'!$E$15+1,1))-AVERAGE(OFFSET($H$3,0,0,'Données projet'!$E$15+1,1))</f>
        <v>481.17250315093412</v>
      </c>
      <c r="EP17" s="59">
        <f t="shared" si="46"/>
        <v>413.48123190206832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23</v>
      </c>
      <c r="FE17" s="12">
        <f>IF('Données projet'!$A$218&gt;35,FE16+FD17-FM16,IF(A17&lt;'Données projet'!$A$218,$FB$205^A17,IF(A17='Données projet'!$A$218,'Données projet'!$B$218,FE16+FD17-FM16)))</f>
        <v>131</v>
      </c>
      <c r="FF17" s="17">
        <f>FE17*VLOOKUP('Données projet'!$B$16,Paramètres!$A$1:$I$89,3,0)*VLOOKUP('Données projet'!$B$16,Paramètres!$A$1:$I$89,5,0)</f>
        <v>81.744</v>
      </c>
      <c r="FG17" s="13">
        <f t="shared" si="47"/>
        <v>22.563064513367394</v>
      </c>
      <c r="FH17" s="20">
        <f t="shared" si="22"/>
        <v>181.66813736078151</v>
      </c>
      <c r="FI17" s="59">
        <f t="shared" si="23"/>
        <v>475.0014706941148</v>
      </c>
      <c r="FJ17" s="59">
        <f ca="1">AVERAGE(OFFSET($FI$3,0,0,'Données projet'!$E$16+1,1))-AVERAGE(OFFSET($H$3,0,0,'Données projet'!$E$16+1,1))</f>
        <v>269.77739619445515</v>
      </c>
      <c r="FK17" s="59">
        <f t="shared" si="48"/>
        <v>347.56964743629885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6.358616582908633</v>
      </c>
      <c r="FT17" s="22">
        <f t="shared" si="24"/>
        <v>6.358616582908633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85</v>
      </c>
      <c r="L18" s="12">
        <f>VLOOKUP(A18,'Données projet'!$A$35:$I$55,9,0)</f>
        <v>14.6</v>
      </c>
      <c r="M18" s="12">
        <f t="array" ref="M18">INDEX(L:L,MIN(IF(ISNUMBER(L18:L214),ROW(L18:L214),"")))</f>
        <v>14.6</v>
      </c>
      <c r="N18" s="13">
        <f>IF('Données projet'!$A$36&gt;35,N17+M18-V17,IF(A18&lt;'Données projet'!$A$36,$K$205^A18,IF(A18='Données projet'!$A$36,'Données projet'!$B$36,N17+M18-V17)))</f>
        <v>85</v>
      </c>
      <c r="O18" s="13">
        <f>N18*VLOOKUP('Données projet'!$B$9,Paramètres!$A$1:$I$89,3,0)*VLOOKUP('Données projet'!$B$9,Paramètres!$A$1:$I$89,5,0)</f>
        <v>67.626000000000005</v>
      </c>
      <c r="P18" s="13">
        <f t="shared" si="33"/>
        <v>19.082731089464875</v>
      </c>
      <c r="Q18" s="20">
        <f t="shared" si="2"/>
        <v>151.01770664748466</v>
      </c>
      <c r="R18" s="59">
        <f t="shared" si="0"/>
        <v>444.35103998081797</v>
      </c>
      <c r="S18" s="59">
        <f ca="1">AVERAGE(OFFSET($R$3,0,0,'Données projet'!$E$9+1,1))-AVERAGE(OFFSET($H$3,0,0,'Données projet'!$E$9+1,1))</f>
        <v>331.52724290297675</v>
      </c>
      <c r="T18" s="59">
        <f t="shared" si="34"/>
        <v>322.79102610158054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42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85</v>
      </c>
      <c r="AG18" s="12">
        <f>VLOOKUP(A18,'Données projet'!$A$61:$I$81,9,0)</f>
        <v>14.6</v>
      </c>
      <c r="AH18" s="12">
        <f t="array" ref="AH18">INDEX(AG:AG,MIN(IF(ISNUMBER(AG18:AG214),ROW(AG18:AG214),"")))</f>
        <v>14.6</v>
      </c>
      <c r="AI18" s="13">
        <f>IF('Données projet'!$A$62&gt;35,AI17+AH18-AQ17,IF(A18&lt;'Données projet'!$A$62,$AF$205^A18,IF(A18='Données projet'!$A$62,'Données projet'!$B$62,AI17+AH18-AQ17)))</f>
        <v>85</v>
      </c>
      <c r="AJ18" s="13">
        <f>AI18*VLOOKUP('Données projet'!$B$10,Paramètres!$A$1:$I$89,3,0)*VLOOKUP('Données projet'!$B$10,Paramètres!$A$1:$I$89,5,0)</f>
        <v>67.626000000000005</v>
      </c>
      <c r="AK18" s="13">
        <f t="shared" si="35"/>
        <v>19.082731089464875</v>
      </c>
      <c r="AL18" s="20">
        <f t="shared" si="4"/>
        <v>151.01770664748466</v>
      </c>
      <c r="AM18" s="59">
        <f t="shared" si="5"/>
        <v>444.35103998081797</v>
      </c>
      <c r="AN18" s="59">
        <f ca="1">AVERAGE(OFFSET($AM$3,0,0,'Données projet'!$E$10+1,1))-AVERAGE(OFFSET($H$3,0,0,'Données projet'!$E$10+1,1))</f>
        <v>331.52724290297675</v>
      </c>
      <c r="AO18" s="59">
        <f t="shared" si="36"/>
        <v>322.79102610158054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85</v>
      </c>
      <c r="BB18" s="12">
        <f>VLOOKUP(A18,'Données projet'!$A$87:$I$107,9,0)</f>
        <v>14.6</v>
      </c>
      <c r="BC18" s="12">
        <f t="array" ref="BC18">INDEX(BB:BB,MIN(IF(ISNUMBER(BB18:BB214),ROW(BB18:BB214),"")))</f>
        <v>14.6</v>
      </c>
      <c r="BD18" s="12">
        <f>IF('Données projet'!$A$88&gt;35,BD17+BC18-BL17,IF(A18&lt;'Données projet'!$A$88,$BA$205^A18,IF(A18='Données projet'!$A$88,'Données projet'!$B$88,BD17+BC18-BL17)))</f>
        <v>85</v>
      </c>
      <c r="BE18" s="13">
        <f>BD18*VLOOKUP('Données projet'!$B$11,Paramètres!$A$1:$I$89,3,0)*VLOOKUP('Données projet'!$B$11,Paramètres!$A$1:$I$89,5,0)</f>
        <v>74.256</v>
      </c>
      <c r="BF18" s="13">
        <f t="shared" si="37"/>
        <v>20.726714411291823</v>
      </c>
      <c r="BG18" s="20">
        <f t="shared" si="7"/>
        <v>165.4282275996666</v>
      </c>
      <c r="BH18" s="59">
        <f t="shared" si="8"/>
        <v>458.76156093299994</v>
      </c>
      <c r="BI18" s="59">
        <f ca="1">AVERAGE(OFFSET($BH$3,0,0,'Données projet'!$E$11+1,1))-AVERAGE(OFFSET($H$3,0,0,'Données projet'!$E$11+1,1))</f>
        <v>367.48156275901096</v>
      </c>
      <c r="BJ18" s="59">
        <f t="shared" si="38"/>
        <v>356.87322542996685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85</v>
      </c>
      <c r="BW18" s="12">
        <f>VLOOKUP(A18,'Données projet'!$A$113:$I$133,9,0)</f>
        <v>14.6</v>
      </c>
      <c r="BX18" s="12">
        <f t="array" ref="BX18">INDEX(BW:BW,MIN(IF(ISNUMBER(BW18:BW214),ROW(BW18:BW214),"")))</f>
        <v>14.6</v>
      </c>
      <c r="BY18" s="12">
        <f>IF('Données projet'!$A$114&gt;35,BY17+BX18-CG17,IF(A18&lt;'Données projet'!$A$114,$BV$205^A18,IF(A18='Données projet'!$A$114,'Données projet'!$B$114,BY17+BX18-CG17)))</f>
        <v>85</v>
      </c>
      <c r="BZ18" s="13">
        <f>BY18*VLOOKUP('Données projet'!$B$12,Paramètres!$A$1:$I$89,3,0)*VLOOKUP('Données projet'!$B$12,Paramètres!$A$1:$I$89,5,0)</f>
        <v>57.018000000000001</v>
      </c>
      <c r="CA18" s="13">
        <f t="shared" si="39"/>
        <v>16.412103612717626</v>
      </c>
      <c r="CB18" s="20">
        <f t="shared" si="10"/>
        <v>127.89076379214985</v>
      </c>
      <c r="CC18" s="59">
        <f t="shared" si="11"/>
        <v>421.22409712548318</v>
      </c>
      <c r="CD18" s="59">
        <f ca="1">AVERAGE(OFFSET($CC$3,0,0,'Données projet'!$E$12+1,1))-AVERAGE(OFFSET($H$3,0,0,'Données projet'!$E$12+1,1))</f>
        <v>273.84349636755343</v>
      </c>
      <c r="CE18" s="59">
        <f t="shared" si="40"/>
        <v>268.10688874775451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56</v>
      </c>
      <c r="CR18" s="12">
        <f>VLOOKUP(A18,'Données projet'!$A$139:$I$159,9,0)</f>
        <v>3.7333333333333334</v>
      </c>
      <c r="CS18" s="12">
        <f t="array" ref="CS18">INDEX(CR:CR,MIN(IF(ISNUMBER(CR18:CR214),ROW(CR18:CR214),"")))</f>
        <v>3.7333333333333334</v>
      </c>
      <c r="CT18" s="12">
        <f>IF('Données projet'!$A$140&gt;35,CT17+CS18-DB17,IF(A18&lt;'Données projet'!$A$140,$CQ$205^A18,IF(A18='Données projet'!$A$140,'Données projet'!$B$140,CT17+CS18-DB17)))</f>
        <v>56</v>
      </c>
      <c r="CU18" s="17">
        <f>CT18*VLOOKUP('Données projet'!$B$13,Paramètres!$A$1:$I$89,3,0)*VLOOKUP('Données projet'!$B$13,Paramètres!$A$1:$I$89,5,0)</f>
        <v>27.664000000000001</v>
      </c>
      <c r="CV18" s="13">
        <f t="shared" si="41"/>
        <v>8.6621986186436075</v>
      </c>
      <c r="CW18" s="20">
        <f t="shared" si="13"/>
        <v>63.26812926080428</v>
      </c>
      <c r="CX18" s="59">
        <f t="shared" si="14"/>
        <v>356.60146259413762</v>
      </c>
      <c r="CY18" s="59">
        <f ca="1">AVERAGE(OFFSET($CX$3,0,0,'Données projet'!$E$13+1,1))-AVERAGE(OFFSET($H$3,0,0,'Données projet'!$E$13+1,1))</f>
        <v>434.08297999735811</v>
      </c>
      <c r="CZ18" s="59">
        <f t="shared" si="42"/>
        <v>371.04090283546122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64</v>
      </c>
      <c r="DM18" s="12">
        <f>VLOOKUP(A18,'Données projet'!$A$165:$I$185,9,0)</f>
        <v>4.2666666666666666</v>
      </c>
      <c r="DN18" s="12">
        <f t="array" ref="DN18">INDEX(DM:DM,MIN(IF(ISNUMBER(DM18:DM214),ROW(DM18:DM214),"")))</f>
        <v>4.2666666666666666</v>
      </c>
      <c r="DO18" s="12">
        <f>IF('Données projet'!$A$166&gt;35,DO17+DN18-DW17,IF(A18&lt;'Données projet'!$A$166,$DL$205^A18,IF(A18='Données projet'!$A$166,'Données projet'!$B$166,DO17+DN18-DW17)))</f>
        <v>64</v>
      </c>
      <c r="DP18" s="17">
        <f>DO18*VLOOKUP('Données projet'!$B$14,Paramètres!$A$1:$I$89,3,0)*VLOOKUP('Données projet'!$B$14,Paramètres!$A$1:$I$89,5,0)</f>
        <v>36.608000000000004</v>
      </c>
      <c r="DQ18" s="13">
        <f t="shared" si="43"/>
        <v>11.095013140333556</v>
      </c>
      <c r="DR18" s="20">
        <f t="shared" si="16"/>
        <v>83.082747886080952</v>
      </c>
      <c r="DS18" s="59">
        <f t="shared" si="17"/>
        <v>376.41608121941425</v>
      </c>
      <c r="DT18" s="59">
        <f ca="1">AVERAGE(OFFSET($DS$3,0,0,'Données projet'!$E$14+1,1))-AVERAGE(OFFSET($H$3,0,0,'Données projet'!$E$14+1,1))</f>
        <v>362.57172983134313</v>
      </c>
      <c r="DU18" s="59">
        <f t="shared" si="44"/>
        <v>232.03250917542471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129</v>
      </c>
      <c r="EH18" s="12">
        <f>VLOOKUP(A18,'Données projet'!$A$191:$I$211,9,0)</f>
        <v>8.6</v>
      </c>
      <c r="EI18" s="12">
        <f t="array" ref="EI18">INDEX(EH:EH,MIN(IF(ISNUMBER(EH18:EH214),ROW(EH18:EH214),"")))</f>
        <v>8.6</v>
      </c>
      <c r="EJ18" s="12">
        <f>IF('Données projet'!$A$192&gt;35,EJ17+EI18-ER17,IF(A18&lt;'Données projet'!$A$192,$EG$205^A18,IF(A18='Données projet'!$A$192,'Données projet'!$B$192,EJ17+EI18-ER17)))</f>
        <v>129</v>
      </c>
      <c r="EK18" s="17">
        <f>EJ18*VLOOKUP('Données projet'!$B$15,Paramètres!$A$1:$I$89,3,0)*VLOOKUP('Données projet'!$B$15,Paramètres!$A$1:$I$89,5,0)</f>
        <v>77.14200000000001</v>
      </c>
      <c r="EL18" s="13">
        <f t="shared" si="45"/>
        <v>21.436915648510755</v>
      </c>
      <c r="EM18" s="20">
        <f t="shared" si="19"/>
        <v>171.69161142115624</v>
      </c>
      <c r="EN18" s="59">
        <f t="shared" si="20"/>
        <v>465.02494475448952</v>
      </c>
      <c r="EO18" s="59">
        <f ca="1">AVERAGE(OFFSET($EN$3,0,0,'Données projet'!$E$15+1,1))-AVERAGE(OFFSET($H$3,0,0,'Données projet'!$E$15+1,1))</f>
        <v>481.17250315093412</v>
      </c>
      <c r="EP18" s="59">
        <f t="shared" si="46"/>
        <v>413.48123190206832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21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1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14.21857319233736</v>
      </c>
      <c r="EY18" s="22">
        <f t="shared" si="21"/>
        <v>14.21857319233736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23</v>
      </c>
      <c r="FE18" s="12">
        <f>IF('Données projet'!$A$218&gt;35,FE17+FD18-FM17,IF(A18&lt;'Données projet'!$A$218,$FB$205^A18,IF(A18='Données projet'!$A$218,'Données projet'!$B$218,FE17+FD18-FM17)))</f>
        <v>154</v>
      </c>
      <c r="FF18" s="17">
        <f>FE18*VLOOKUP('Données projet'!$B$16,Paramètres!$A$1:$I$89,3,0)*VLOOKUP('Données projet'!$B$16,Paramètres!$A$1:$I$89,5,0)</f>
        <v>96.096000000000004</v>
      </c>
      <c r="FG18" s="13">
        <f t="shared" si="47"/>
        <v>26.029778784173352</v>
      </c>
      <c r="FH18" s="20">
        <f t="shared" si="22"/>
        <v>212.70239804910193</v>
      </c>
      <c r="FI18" s="59">
        <f t="shared" si="23"/>
        <v>506.03573138243524</v>
      </c>
      <c r="FJ18" s="59">
        <f ca="1">AVERAGE(OFFSET($FI$3,0,0,'Données projet'!$E$16+1,1))-AVERAGE(OFFSET($H$3,0,0,'Données projet'!$E$16+1,1))</f>
        <v>269.77739619445515</v>
      </c>
      <c r="FK18" s="59">
        <f t="shared" si="48"/>
        <v>347.56964743629885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4.4962209047399275</v>
      </c>
      <c r="FT18" s="22">
        <f t="shared" si="24"/>
        <v>4.4962209047399275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16</v>
      </c>
      <c r="N19" s="13">
        <f>IF('Données projet'!$A$36&gt;35,N18+M19-V18,IF(A19&lt;'Données projet'!$A$36,$K$205^A19,IF(A19='Données projet'!$A$36,'Données projet'!$B$36,N18+M19-V18)))</f>
        <v>59</v>
      </c>
      <c r="O19" s="13">
        <f>N19*VLOOKUP('Données projet'!$B$9,Paramètres!$A$1:$I$89,3,0)*VLOOKUP('Données projet'!$B$9,Paramètres!$A$1:$I$89,5,0)</f>
        <v>46.940400000000004</v>
      </c>
      <c r="P19" s="13">
        <f t="shared" si="33"/>
        <v>13.82072434588865</v>
      </c>
      <c r="Q19" s="20">
        <f t="shared" si="2"/>
        <v>105.82562490242275</v>
      </c>
      <c r="R19" s="59">
        <f t="shared" si="0"/>
        <v>399.15895823575607</v>
      </c>
      <c r="S19" s="59">
        <f ca="1">AVERAGE(OFFSET($R$3,0,0,'Données projet'!$E$9+1,1))-AVERAGE(OFFSET($H$3,0,0,'Données projet'!$E$9+1,1))</f>
        <v>331.52724290297675</v>
      </c>
      <c r="T19" s="59">
        <f t="shared" si="34"/>
        <v>322.79102610158054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</v>
      </c>
      <c r="AI19" s="13">
        <f>IF('Données projet'!$A$62&gt;35,AI18+AH19-AQ18,IF(A19&lt;'Données projet'!$A$62,$AF$205^A19,IF(A19='Données projet'!$A$62,'Données projet'!$B$62,AI18+AH19-AQ18)))</f>
        <v>59</v>
      </c>
      <c r="AJ19" s="13">
        <f>AI19*VLOOKUP('Données projet'!$B$10,Paramètres!$A$1:$I$89,3,0)*VLOOKUP('Données projet'!$B$10,Paramètres!$A$1:$I$89,5,0)</f>
        <v>46.940400000000004</v>
      </c>
      <c r="AK19" s="13">
        <f t="shared" si="35"/>
        <v>13.82072434588865</v>
      </c>
      <c r="AL19" s="20">
        <f t="shared" si="4"/>
        <v>105.82562490242275</v>
      </c>
      <c r="AM19" s="59">
        <f t="shared" si="5"/>
        <v>399.15895823575607</v>
      </c>
      <c r="AN19" s="59">
        <f ca="1">AVERAGE(OFFSET($AM$3,0,0,'Données projet'!$E$10+1,1))-AVERAGE(OFFSET($H$3,0,0,'Données projet'!$E$10+1,1))</f>
        <v>331.52724290297675</v>
      </c>
      <c r="AO19" s="59">
        <f t="shared" si="36"/>
        <v>322.79102610158054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</v>
      </c>
      <c r="BD19" s="12">
        <f>IF('Données projet'!$A$88&gt;35,BD18+BC19-BL18,IF(A19&lt;'Données projet'!$A$88,$BA$205^A19,IF(A19='Données projet'!$A$88,'Données projet'!$B$88,BD18+BC19-BL18)))</f>
        <v>59</v>
      </c>
      <c r="BE19" s="13">
        <f>BD19*VLOOKUP('Données projet'!$B$11,Paramètres!$A$1:$I$89,3,0)*VLOOKUP('Données projet'!$B$11,Paramètres!$A$1:$I$89,5,0)</f>
        <v>51.542400000000015</v>
      </c>
      <c r="BF19" s="13">
        <f t="shared" si="37"/>
        <v>15.01138412166636</v>
      </c>
      <c r="BG19" s="20">
        <f t="shared" si="7"/>
        <v>115.91450734523562</v>
      </c>
      <c r="BH19" s="59">
        <f t="shared" si="8"/>
        <v>409.24784067856893</v>
      </c>
      <c r="BI19" s="59">
        <f ca="1">AVERAGE(OFFSET($BH$3,0,0,'Données projet'!$E$11+1,1))-AVERAGE(OFFSET($H$3,0,0,'Données projet'!$E$11+1,1))</f>
        <v>367.48156275901096</v>
      </c>
      <c r="BJ19" s="59">
        <f t="shared" si="38"/>
        <v>356.87322542996685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</v>
      </c>
      <c r="BY19" s="12">
        <f>IF('Données projet'!$A$114&gt;35,BY18+BX19-CG18,IF(A19&lt;'Données projet'!$A$114,$BV$205^A19,IF(A19='Données projet'!$A$114,'Données projet'!$B$114,BY18+BX19-CG18)))</f>
        <v>59</v>
      </c>
      <c r="BZ19" s="13">
        <f>BY19*VLOOKUP('Données projet'!$B$12,Paramètres!$A$1:$I$89,3,0)*VLOOKUP('Données projet'!$B$12,Paramètres!$A$1:$I$89,5,0)</f>
        <v>39.577200000000005</v>
      </c>
      <c r="CA19" s="13">
        <f t="shared" si="39"/>
        <v>11.886514509066235</v>
      </c>
      <c r="CB19" s="20">
        <f t="shared" si="10"/>
        <v>89.632636103290352</v>
      </c>
      <c r="CC19" s="59">
        <f t="shared" si="11"/>
        <v>382.96596943662365</v>
      </c>
      <c r="CD19" s="59">
        <f ca="1">AVERAGE(OFFSET($CC$3,0,0,'Données projet'!$E$12+1,1))-AVERAGE(OFFSET($H$3,0,0,'Données projet'!$E$12+1,1))</f>
        <v>273.84349636755343</v>
      </c>
      <c r="CE19" s="59">
        <f t="shared" si="40"/>
        <v>268.10688874775451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25.8</v>
      </c>
      <c r="CT19" s="12">
        <f>IF('Données projet'!$A$140&gt;35,CT18+CS19-DB18,IF(A19&lt;'Données projet'!$A$140,$CQ$205^A19,IF(A19='Données projet'!$A$140,'Données projet'!$B$140,CT18+CS19-DB18)))</f>
        <v>81.8</v>
      </c>
      <c r="CU19" s="17">
        <f>CT19*VLOOKUP('Données projet'!$B$13,Paramètres!$A$1:$I$89,3,0)*VLOOKUP('Données projet'!$B$13,Paramètres!$A$1:$I$89,5,0)</f>
        <v>40.409199999999998</v>
      </c>
      <c r="CV19" s="13">
        <f t="shared" si="41"/>
        <v>12.107041081610836</v>
      </c>
      <c r="CW19" s="20">
        <f t="shared" si="13"/>
        <v>91.465786550472217</v>
      </c>
      <c r="CX19" s="59">
        <f t="shared" si="14"/>
        <v>384.79911988380553</v>
      </c>
      <c r="CY19" s="59">
        <f ca="1">AVERAGE(OFFSET($CX$3,0,0,'Données projet'!$E$13+1,1))-AVERAGE(OFFSET($H$3,0,0,'Données projet'!$E$13+1,1))</f>
        <v>434.08297999735811</v>
      </c>
      <c r="CZ19" s="59">
        <f t="shared" si="42"/>
        <v>371.04090283546122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</v>
      </c>
      <c r="DO19" s="12">
        <f>IF('Données projet'!$A$166&gt;35,DO18+DN19-DW18,IF(A19&lt;'Données projet'!$A$166,$DL$205^A19,IF(A19='Données projet'!$A$166,'Données projet'!$B$166,DO18+DN19-DW18)))</f>
        <v>77</v>
      </c>
      <c r="DP19" s="17">
        <f>DO19*VLOOKUP('Données projet'!$B$14,Paramètres!$A$1:$I$89,3,0)*VLOOKUP('Données projet'!$B$14,Paramètres!$A$1:$I$89,5,0)</f>
        <v>44.044000000000004</v>
      </c>
      <c r="DQ19" s="13">
        <f t="shared" si="43"/>
        <v>13.064428027498789</v>
      </c>
      <c r="DR19" s="20">
        <f t="shared" si="16"/>
        <v>99.463845481227054</v>
      </c>
      <c r="DS19" s="59">
        <f t="shared" si="17"/>
        <v>392.79717881456037</v>
      </c>
      <c r="DT19" s="59">
        <f ca="1">AVERAGE(OFFSET($DS$3,0,0,'Données projet'!$E$14+1,1))-AVERAGE(OFFSET($H$3,0,0,'Données projet'!$E$14+1,1))</f>
        <v>362.57172983134313</v>
      </c>
      <c r="DU19" s="59">
        <f t="shared" si="44"/>
        <v>232.03250917542471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23.6</v>
      </c>
      <c r="EJ19" s="12">
        <f>IF('Données projet'!$A$192&gt;35,EJ18+EI19-ER18,IF(A19&lt;'Données projet'!$A$192,$EG$205^A19,IF(A19='Données projet'!$A$192,'Données projet'!$B$192,EJ18+EI19-ER18)))</f>
        <v>131.6</v>
      </c>
      <c r="EK19" s="17">
        <f>EJ19*VLOOKUP('Données projet'!$B$15,Paramètres!$A$1:$I$89,3,0)*VLOOKUP('Données projet'!$B$15,Paramètres!$A$1:$I$89,5,0)</f>
        <v>78.69680000000001</v>
      </c>
      <c r="EL19" s="13">
        <f t="shared" si="45"/>
        <v>21.818241011661829</v>
      </c>
      <c r="EM19" s="20">
        <f t="shared" si="19"/>
        <v>175.06369642864436</v>
      </c>
      <c r="EN19" s="59">
        <f t="shared" si="20"/>
        <v>468.39702976197771</v>
      </c>
      <c r="EO19" s="59">
        <f ca="1">AVERAGE(OFFSET($EN$3,0,0,'Données projet'!$E$15+1,1))-AVERAGE(OFFSET($H$3,0,0,'Données projet'!$E$15+1,1))</f>
        <v>481.17250315093412</v>
      </c>
      <c r="EP19" s="59">
        <f t="shared" si="46"/>
        <v>413.48123190206832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10.054049523099005</v>
      </c>
      <c r="EY19" s="22">
        <f t="shared" si="21"/>
        <v>10.054049523099005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23</v>
      </c>
      <c r="FE19" s="12">
        <f>IF('Données projet'!$A$218&gt;35,FE18+FD19-FM18,IF(A19&lt;'Données projet'!$A$218,$FB$205^A19,IF(A19='Données projet'!$A$218,'Données projet'!$B$218,FE18+FD19-FM18)))</f>
        <v>177</v>
      </c>
      <c r="FF19" s="17">
        <f>FE19*VLOOKUP('Données projet'!$B$16,Paramètres!$A$1:$I$89,3,0)*VLOOKUP('Données projet'!$B$16,Paramètres!$A$1:$I$89,5,0)</f>
        <v>110.44799999999999</v>
      </c>
      <c r="FG19" s="13">
        <f t="shared" si="47"/>
        <v>29.436511885319565</v>
      </c>
      <c r="FH19" s="20">
        <f t="shared" si="22"/>
        <v>243.63219153359822</v>
      </c>
      <c r="FI19" s="59">
        <f t="shared" si="23"/>
        <v>536.96552486693156</v>
      </c>
      <c r="FJ19" s="59">
        <f ca="1">AVERAGE(OFFSET($FI$3,0,0,'Données projet'!$E$16+1,1))-AVERAGE(OFFSET($H$3,0,0,'Données projet'!$E$16+1,1))</f>
        <v>269.77739619445515</v>
      </c>
      <c r="FK19" s="59">
        <f t="shared" si="48"/>
        <v>347.56964743629885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3.1793082914543169</v>
      </c>
      <c r="FT19" s="22">
        <f t="shared" si="24"/>
        <v>3.1793082914543169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16</v>
      </c>
      <c r="N20" s="13">
        <f>IF('Données projet'!$A$36&gt;35,N19+M20-V19,IF(A20&lt;'Données projet'!$A$36,$K$205^A20,IF(A20='Données projet'!$A$36,'Données projet'!$B$36,N19+M20-V19)))</f>
        <v>75</v>
      </c>
      <c r="O20" s="13">
        <f>N20*VLOOKUP('Données projet'!$B$9,Paramètres!$A$1:$I$89,3,0)*VLOOKUP('Données projet'!$B$9,Paramètres!$A$1:$I$89,5,0)</f>
        <v>59.67</v>
      </c>
      <c r="P20" s="13">
        <f t="shared" si="33"/>
        <v>17.084807896591332</v>
      </c>
      <c r="Q20" s="20">
        <f t="shared" si="2"/>
        <v>133.68129041989656</v>
      </c>
      <c r="R20" s="59">
        <f t="shared" si="0"/>
        <v>427.0146237532299</v>
      </c>
      <c r="S20" s="59">
        <f ca="1">AVERAGE(OFFSET($R$3,0,0,'Données projet'!$E$9+1,1))-AVERAGE(OFFSET($H$3,0,0,'Données projet'!$E$9+1,1))</f>
        <v>331.52724290297675</v>
      </c>
      <c r="T20" s="59">
        <f t="shared" si="34"/>
        <v>322.79102610158054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</v>
      </c>
      <c r="AI20" s="13">
        <f>IF('Données projet'!$A$62&gt;35,AI19+AH20-AQ19,IF(A20&lt;'Données projet'!$A$62,$AF$205^A20,IF(A20='Données projet'!$A$62,'Données projet'!$B$62,AI19+AH20-AQ19)))</f>
        <v>75</v>
      </c>
      <c r="AJ20" s="13">
        <f>AI20*VLOOKUP('Données projet'!$B$10,Paramètres!$A$1:$I$89,3,0)*VLOOKUP('Données projet'!$B$10,Paramètres!$A$1:$I$89,5,0)</f>
        <v>59.67</v>
      </c>
      <c r="AK20" s="13">
        <f t="shared" si="35"/>
        <v>17.084807896591332</v>
      </c>
      <c r="AL20" s="20">
        <f t="shared" si="4"/>
        <v>133.68129041989656</v>
      </c>
      <c r="AM20" s="59">
        <f t="shared" si="5"/>
        <v>427.0146237532299</v>
      </c>
      <c r="AN20" s="59">
        <f ca="1">AVERAGE(OFFSET($AM$3,0,0,'Données projet'!$E$10+1,1))-AVERAGE(OFFSET($H$3,0,0,'Données projet'!$E$10+1,1))</f>
        <v>331.52724290297675</v>
      </c>
      <c r="AO20" s="59">
        <f t="shared" si="36"/>
        <v>322.79102610158054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</v>
      </c>
      <c r="BD20" s="12">
        <f>IF('Données projet'!$A$88&gt;35,BD19+BC20-BL19,IF(A20&lt;'Données projet'!$A$88,$BA$205^A20,IF(A20='Données projet'!$A$88,'Données projet'!$B$88,BD19+BC20-BL19)))</f>
        <v>75</v>
      </c>
      <c r="BE20" s="13">
        <f>BD20*VLOOKUP('Données projet'!$B$11,Paramètres!$A$1:$I$89,3,0)*VLOOKUP('Données projet'!$B$11,Paramètres!$A$1:$I$89,5,0)</f>
        <v>65.52000000000001</v>
      </c>
      <c r="BF20" s="13">
        <f t="shared" si="37"/>
        <v>18.556669503136725</v>
      </c>
      <c r="BG20" s="20">
        <f t="shared" si="7"/>
        <v>146.43353271796315</v>
      </c>
      <c r="BH20" s="59">
        <f t="shared" si="8"/>
        <v>439.76686605129646</v>
      </c>
      <c r="BI20" s="59">
        <f ca="1">AVERAGE(OFFSET($BH$3,0,0,'Données projet'!$E$11+1,1))-AVERAGE(OFFSET($H$3,0,0,'Données projet'!$E$11+1,1))</f>
        <v>367.48156275901096</v>
      </c>
      <c r="BJ20" s="59">
        <f t="shared" si="38"/>
        <v>356.87322542996685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50.31</v>
      </c>
      <c r="CA20" s="13">
        <f t="shared" si="39"/>
        <v>14.693789693291551</v>
      </c>
      <c r="CB20" s="20">
        <f t="shared" si="10"/>
        <v>113.21493371581612</v>
      </c>
      <c r="CC20" s="59">
        <f t="shared" si="11"/>
        <v>406.54826704914944</v>
      </c>
      <c r="CD20" s="59">
        <f ca="1">AVERAGE(OFFSET($CC$3,0,0,'Données projet'!$E$12+1,1))-AVERAGE(OFFSET($H$3,0,0,'Données projet'!$E$12+1,1))</f>
        <v>273.84349636755343</v>
      </c>
      <c r="CE20" s="59">
        <f t="shared" si="40"/>
        <v>268.10688874775451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25.8</v>
      </c>
      <c r="CT20" s="12">
        <f>IF('Données projet'!$A$140&gt;35,CT19+CS20-DB19,IF(A20&lt;'Données projet'!$A$140,$CQ$205^A20,IF(A20='Données projet'!$A$140,'Données projet'!$B$140,CT19+CS20-DB19)))</f>
        <v>107.6</v>
      </c>
      <c r="CU20" s="17">
        <f>CT20*VLOOKUP('Données projet'!$B$13,Paramètres!$A$1:$I$89,3,0)*VLOOKUP('Données projet'!$B$13,Paramètres!$A$1:$I$89,5,0)</f>
        <v>53.154400000000003</v>
      </c>
      <c r="CV20" s="13">
        <f t="shared" si="41"/>
        <v>15.425474064108334</v>
      </c>
      <c r="CW20" s="20">
        <f t="shared" si="13"/>
        <v>119.44328066165535</v>
      </c>
      <c r="CX20" s="59">
        <f t="shared" si="14"/>
        <v>412.77661399498868</v>
      </c>
      <c r="CY20" s="59">
        <f ca="1">AVERAGE(OFFSET($CX$3,0,0,'Données projet'!$E$13+1,1))-AVERAGE(OFFSET($H$3,0,0,'Données projet'!$E$13+1,1))</f>
        <v>434.08297999735811</v>
      </c>
      <c r="CZ20" s="59">
        <f t="shared" si="42"/>
        <v>371.04090283546122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</v>
      </c>
      <c r="DO20" s="12">
        <f>IF('Données projet'!$A$166&gt;35,DO19+DN20-DW19,IF(A20&lt;'Données projet'!$A$166,$DL$205^A20,IF(A20='Données projet'!$A$166,'Données projet'!$B$166,DO19+DN20-DW19)))</f>
        <v>90</v>
      </c>
      <c r="DP20" s="17">
        <f>DO20*VLOOKUP('Données projet'!$B$14,Paramètres!$A$1:$I$89,3,0)*VLOOKUP('Données projet'!$B$14,Paramètres!$A$1:$I$89,5,0)</f>
        <v>51.480000000000004</v>
      </c>
      <c r="DQ20" s="13">
        <f t="shared" si="43"/>
        <v>14.995324806875232</v>
      </c>
      <c r="DR20" s="20">
        <f t="shared" si="16"/>
        <v>115.77785737197435</v>
      </c>
      <c r="DS20" s="59">
        <f t="shared" si="17"/>
        <v>409.11119070530765</v>
      </c>
      <c r="DT20" s="59">
        <f ca="1">AVERAGE(OFFSET($DS$3,0,0,'Données projet'!$E$14+1,1))-AVERAGE(OFFSET($H$3,0,0,'Données projet'!$E$14+1,1))</f>
        <v>362.57172983134313</v>
      </c>
      <c r="DU20" s="59">
        <f t="shared" si="44"/>
        <v>232.03250917542471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23.6</v>
      </c>
      <c r="EJ20" s="12">
        <f>IF('Données projet'!$A$192&gt;35,EJ19+EI20-ER19,IF(A20&lt;'Données projet'!$A$192,$EG$205^A20,IF(A20='Données projet'!$A$192,'Données projet'!$B$192,EJ19+EI20-ER19)))</f>
        <v>155.19999999999999</v>
      </c>
      <c r="EK20" s="17">
        <f>EJ20*VLOOKUP('Données projet'!$B$15,Paramètres!$A$1:$I$89,3,0)*VLOOKUP('Données projet'!$B$15,Paramètres!$A$1:$I$89,5,0)</f>
        <v>92.809600000000003</v>
      </c>
      <c r="EL20" s="13">
        <f t="shared" si="45"/>
        <v>25.241615800824192</v>
      </c>
      <c r="EM20" s="20">
        <f t="shared" si="19"/>
        <v>205.60586751976879</v>
      </c>
      <c r="EN20" s="59">
        <f t="shared" si="20"/>
        <v>498.93920085310208</v>
      </c>
      <c r="EO20" s="59">
        <f ca="1">AVERAGE(OFFSET($EN$3,0,0,'Données projet'!$E$15+1,1))-AVERAGE(OFFSET($H$3,0,0,'Données projet'!$E$15+1,1))</f>
        <v>481.17250315093412</v>
      </c>
      <c r="EP20" s="59">
        <f t="shared" si="46"/>
        <v>413.48123190206832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7.1092865961686815</v>
      </c>
      <c r="EY20" s="22">
        <f t="shared" si="21"/>
        <v>7.1092865961686815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23</v>
      </c>
      <c r="FE20" s="12">
        <f>IF('Données projet'!$A$218&gt;35,FE19+FD20-FM19,IF(A20&lt;'Données projet'!$A$218,$FB$205^A20,IF(A20='Données projet'!$A$218,'Données projet'!$B$218,FE19+FD20-FM19)))</f>
        <v>200</v>
      </c>
      <c r="FF20" s="17">
        <f>FE20*VLOOKUP('Données projet'!$B$16,Paramètres!$A$1:$I$89,3,0)*VLOOKUP('Données projet'!$B$16,Paramètres!$A$1:$I$89,5,0)</f>
        <v>124.80000000000001</v>
      </c>
      <c r="FG20" s="13">
        <f t="shared" si="47"/>
        <v>32.791952217579265</v>
      </c>
      <c r="FH20" s="20">
        <f t="shared" si="22"/>
        <v>274.47265011228387</v>
      </c>
      <c r="FI20" s="59">
        <f t="shared" si="23"/>
        <v>567.80598344561713</v>
      </c>
      <c r="FJ20" s="59">
        <f ca="1">AVERAGE(OFFSET($FI$3,0,0,'Données projet'!$E$16+1,1))-AVERAGE(OFFSET($H$3,0,0,'Données projet'!$E$16+1,1))</f>
        <v>269.77739619445515</v>
      </c>
      <c r="FK20" s="59">
        <f t="shared" si="48"/>
        <v>347.56964743629885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2.2481104523699642</v>
      </c>
      <c r="FT20" s="22">
        <f t="shared" si="24"/>
        <v>2.2481104523699642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16</v>
      </c>
      <c r="N21" s="13">
        <f>IF('Données projet'!$A$36&gt;35,N20+M21-V20,IF(A21&lt;'Données projet'!$A$36,$K$205^A21,IF(A21='Données projet'!$A$36,'Données projet'!$B$36,N20+M21-V20)))</f>
        <v>91</v>
      </c>
      <c r="O21" s="13">
        <f>N21*VLOOKUP('Données projet'!$B$9,Paramètres!$A$1:$I$89,3,0)*VLOOKUP('Données projet'!$B$9,Paramètres!$A$1:$I$89,5,0)</f>
        <v>72.399600000000007</v>
      </c>
      <c r="P21" s="13">
        <f t="shared" si="33"/>
        <v>20.268188832715463</v>
      </c>
      <c r="Q21" s="20">
        <f t="shared" si="2"/>
        <v>161.39639888364613</v>
      </c>
      <c r="R21" s="59">
        <f t="shared" si="0"/>
        <v>454.72973221697941</v>
      </c>
      <c r="S21" s="59">
        <f ca="1">AVERAGE(OFFSET($R$3,0,0,'Données projet'!$E$9+1,1))-AVERAGE(OFFSET($H$3,0,0,'Données projet'!$E$9+1,1))</f>
        <v>331.52724290297675</v>
      </c>
      <c r="T21" s="59">
        <f t="shared" si="34"/>
        <v>322.79102610158054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</v>
      </c>
      <c r="AI21" s="13">
        <f>IF('Données projet'!$A$62&gt;35,AI20+AH21-AQ20,IF(A21&lt;'Données projet'!$A$62,$AF$205^A21,IF(A21='Données projet'!$A$62,'Données projet'!$B$62,AI20+AH21-AQ20)))</f>
        <v>91</v>
      </c>
      <c r="AJ21" s="13">
        <f>AI21*VLOOKUP('Données projet'!$B$10,Paramètres!$A$1:$I$89,3,0)*VLOOKUP('Données projet'!$B$10,Paramètres!$A$1:$I$89,5,0)</f>
        <v>72.399600000000007</v>
      </c>
      <c r="AK21" s="13">
        <f t="shared" si="35"/>
        <v>20.268188832715463</v>
      </c>
      <c r="AL21" s="20">
        <f t="shared" si="4"/>
        <v>161.39639888364613</v>
      </c>
      <c r="AM21" s="59">
        <f t="shared" si="5"/>
        <v>454.72973221697941</v>
      </c>
      <c r="AN21" s="59">
        <f ca="1">AVERAGE(OFFSET($AM$3,0,0,'Données projet'!$E$10+1,1))-AVERAGE(OFFSET($H$3,0,0,'Données projet'!$E$10+1,1))</f>
        <v>331.52724290297675</v>
      </c>
      <c r="AO21" s="59">
        <f t="shared" si="36"/>
        <v>322.79102610158054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</v>
      </c>
      <c r="BD21" s="12">
        <f>IF('Données projet'!$A$88&gt;35,BD20+BC21-BL20,IF(A21&lt;'Données projet'!$A$88,$BA$205^A21,IF(A21='Données projet'!$A$88,'Données projet'!$B$88,BD20+BC21-BL20)))</f>
        <v>91</v>
      </c>
      <c r="BE21" s="13">
        <f>BD21*VLOOKUP('Données projet'!$B$11,Paramètres!$A$1:$I$89,3,0)*VLOOKUP('Données projet'!$B$11,Paramètres!$A$1:$I$89,5,0)</f>
        <v>79.49760000000002</v>
      </c>
      <c r="BF21" s="13">
        <f t="shared" si="37"/>
        <v>22.014299714245357</v>
      </c>
      <c r="BG21" s="20">
        <f t="shared" si="7"/>
        <v>176.79989200231068</v>
      </c>
      <c r="BH21" s="59">
        <f t="shared" si="8"/>
        <v>470.133225335644</v>
      </c>
      <c r="BI21" s="59">
        <f ca="1">AVERAGE(OFFSET($BH$3,0,0,'Données projet'!$E$11+1,1))-AVERAGE(OFFSET($H$3,0,0,'Données projet'!$E$11+1,1))</f>
        <v>367.48156275901096</v>
      </c>
      <c r="BJ21" s="59">
        <f t="shared" si="38"/>
        <v>356.87322542996685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91</v>
      </c>
      <c r="BZ21" s="13">
        <f>BY21*VLOOKUP('Données projet'!$B$12,Paramètres!$A$1:$I$89,3,0)*VLOOKUP('Données projet'!$B$12,Paramètres!$A$1:$I$89,5,0)</f>
        <v>61.042800000000007</v>
      </c>
      <c r="CA21" s="13">
        <f t="shared" si="39"/>
        <v>17.431656590722341</v>
      </c>
      <c r="CB21" s="20">
        <f t="shared" si="10"/>
        <v>136.67634522884143</v>
      </c>
      <c r="CC21" s="59">
        <f t="shared" si="11"/>
        <v>430.00967856217471</v>
      </c>
      <c r="CD21" s="59">
        <f ca="1">AVERAGE(OFFSET($CC$3,0,0,'Données projet'!$E$12+1,1))-AVERAGE(OFFSET($H$3,0,0,'Données projet'!$E$12+1,1))</f>
        <v>273.84349636755343</v>
      </c>
      <c r="CE21" s="59">
        <f t="shared" si="40"/>
        <v>268.10688874775451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25.8</v>
      </c>
      <c r="CT21" s="12">
        <f>IF('Données projet'!$A$140&gt;35,CT20+CS21-DB20,IF(A21&lt;'Données projet'!$A$140,$CQ$205^A21,IF(A21='Données projet'!$A$140,'Données projet'!$B$140,CT20+CS21-DB20)))</f>
        <v>133.4</v>
      </c>
      <c r="CU21" s="17">
        <f>CT21*VLOOKUP('Données projet'!$B$13,Paramètres!$A$1:$I$89,3,0)*VLOOKUP('Données projet'!$B$13,Paramètres!$A$1:$I$89,5,0)</f>
        <v>65.899600000000007</v>
      </c>
      <c r="CV21" s="13">
        <f t="shared" si="41"/>
        <v>18.651634138580526</v>
      </c>
      <c r="CW21" s="20">
        <f t="shared" si="13"/>
        <v>147.26006612469442</v>
      </c>
      <c r="CX21" s="59">
        <f t="shared" si="14"/>
        <v>440.59339945802776</v>
      </c>
      <c r="CY21" s="59">
        <f ca="1">AVERAGE(OFFSET($CX$3,0,0,'Données projet'!$E$13+1,1))-AVERAGE(OFFSET($H$3,0,0,'Données projet'!$E$13+1,1))</f>
        <v>434.08297999735811</v>
      </c>
      <c r="CZ21" s="59">
        <f t="shared" si="42"/>
        <v>371.04090283546122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</v>
      </c>
      <c r="DO21" s="12">
        <f>IF('Données projet'!$A$166&gt;35,DO20+DN21-DW20,IF(A21&lt;'Données projet'!$A$166,$DL$205^A21,IF(A21='Données projet'!$A$166,'Données projet'!$B$166,DO20+DN21-DW20)))</f>
        <v>103</v>
      </c>
      <c r="DP21" s="17">
        <f>DO21*VLOOKUP('Données projet'!$B$14,Paramètres!$A$1:$I$89,3,0)*VLOOKUP('Données projet'!$B$14,Paramètres!$A$1:$I$89,5,0)</f>
        <v>58.916000000000004</v>
      </c>
      <c r="DQ21" s="13">
        <f t="shared" si="43"/>
        <v>16.893909667499365</v>
      </c>
      <c r="DR21" s="20">
        <f t="shared" si="16"/>
        <v>132.03559267089474</v>
      </c>
      <c r="DS21" s="59">
        <f t="shared" si="17"/>
        <v>425.36892600422806</v>
      </c>
      <c r="DT21" s="59">
        <f ca="1">AVERAGE(OFFSET($DS$3,0,0,'Données projet'!$E$14+1,1))-AVERAGE(OFFSET($H$3,0,0,'Données projet'!$E$14+1,1))</f>
        <v>362.57172983134313</v>
      </c>
      <c r="DU21" s="59">
        <f t="shared" si="44"/>
        <v>232.03250917542471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23.6</v>
      </c>
      <c r="EJ21" s="12">
        <f>IF('Données projet'!$A$192&gt;35,EJ20+EI21-ER20,IF(A21&lt;'Données projet'!$A$192,$EG$205^A21,IF(A21='Données projet'!$A$192,'Données projet'!$B$192,EJ20+EI21-ER20)))</f>
        <v>178.79999999999998</v>
      </c>
      <c r="EK21" s="17">
        <f>EJ21*VLOOKUP('Données projet'!$B$15,Paramètres!$A$1:$I$89,3,0)*VLOOKUP('Données projet'!$B$15,Paramètres!$A$1:$I$89,5,0)</f>
        <v>106.9224</v>
      </c>
      <c r="EL21" s="13">
        <f t="shared" si="45"/>
        <v>28.604684816920809</v>
      </c>
      <c r="EM21" s="20">
        <f t="shared" si="19"/>
        <v>236.04300605613707</v>
      </c>
      <c r="EN21" s="59">
        <f t="shared" si="20"/>
        <v>529.37633938947033</v>
      </c>
      <c r="EO21" s="59">
        <f ca="1">AVERAGE(OFFSET($EN$3,0,0,'Données projet'!$E$15+1,1))-AVERAGE(OFFSET($H$3,0,0,'Données projet'!$E$15+1,1))</f>
        <v>481.17250315093412</v>
      </c>
      <c r="EP21" s="59">
        <f t="shared" si="46"/>
        <v>413.48123190206832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5.0270247615495034</v>
      </c>
      <c r="EY21" s="22">
        <f t="shared" si="21"/>
        <v>5.0270247615495034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>
        <f>VLOOKUP(A21,'Données projet'!$A$217:$I$237,2,0)</f>
        <v>223</v>
      </c>
      <c r="FC21" s="12">
        <f>VLOOKUP(A21,'Données projet'!$A$217:$I$237,9,0)</f>
        <v>23</v>
      </c>
      <c r="FD21" s="12">
        <f t="array" ref="FD21">INDEX(FC:FC,MIN(IF(ISNUMBER(FC21:FC217),ROW(FC21:FC217),"")))</f>
        <v>23</v>
      </c>
      <c r="FE21" s="12">
        <f>IF('Données projet'!$A$218&gt;35,FE20+FD21-FM20,IF(A21&lt;'Données projet'!$A$218,$FB$205^A21,IF(A21='Données projet'!$A$218,'Données projet'!$B$218,FE20+FD21-FM20)))</f>
        <v>223</v>
      </c>
      <c r="FF21" s="17">
        <f>FE21*VLOOKUP('Données projet'!$B$16,Paramètres!$A$1:$I$89,3,0)*VLOOKUP('Données projet'!$B$16,Paramètres!$A$1:$I$89,5,0)</f>
        <v>139.15199999999999</v>
      </c>
      <c r="FG21" s="13">
        <f t="shared" si="47"/>
        <v>36.102671964783006</v>
      </c>
      <c r="FH21" s="20">
        <f t="shared" si="22"/>
        <v>305.23522033866374</v>
      </c>
      <c r="FI21" s="59">
        <f t="shared" si="23"/>
        <v>598.56855367199705</v>
      </c>
      <c r="FJ21" s="59">
        <f ca="1">AVERAGE(OFFSET($FI$3,0,0,'Données projet'!$E$16+1,1))-AVERAGE(OFFSET($H$3,0,0,'Données projet'!$E$16+1,1))</f>
        <v>269.77739619445515</v>
      </c>
      <c r="FK21" s="59">
        <f t="shared" si="48"/>
        <v>347.56964743629885</v>
      </c>
      <c r="FL21" s="15">
        <f>IF(ISNA(VLOOKUP(A21,'Données projet'!$A$217:$I$237,3,0)),0,VLOOKUP(A21,'Données projet'!$A$217:$I$237,3,0))</f>
        <v>2</v>
      </c>
      <c r="FM21" s="15">
        <f>IF(ISNA(VLOOKUP(A21,'Données projet'!$A$217:$I$237,4,0)),0,VLOOKUP(A21,'Données projet'!$A$217:$I$237,4,0))</f>
        <v>84.3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0.6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41.704067321283624</v>
      </c>
      <c r="FS21" s="21">
        <f>EXP(-LN(2)/2)*FS20+(1-EXP(-LN(2)/2))/(LN(2)/2)*FM21*FP21*VLOOKUP('Données projet'!$B$16,Paramètres!$A$1:$I$89,3,0)*0.475*44/12</f>
        <v>1.5896541457271587</v>
      </c>
      <c r="FT21" s="22">
        <f t="shared" si="24"/>
        <v>43.293721467010783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16</v>
      </c>
      <c r="N22" s="13">
        <f>IF('Données projet'!$A$36&gt;35,N21+M22-V21,IF(A22&lt;'Données projet'!$A$36,$K$205^A22,IF(A22='Données projet'!$A$36,'Données projet'!$B$36,N21+M22-V21)))</f>
        <v>107</v>
      </c>
      <c r="O22" s="13">
        <f>N22*VLOOKUP('Données projet'!$B$9,Paramètres!$A$1:$I$89,3,0)*VLOOKUP('Données projet'!$B$9,Paramètres!$A$1:$I$89,5,0)</f>
        <v>85.129199999999997</v>
      </c>
      <c r="P22" s="13">
        <f t="shared" si="33"/>
        <v>23.386728480923388</v>
      </c>
      <c r="Q22" s="20">
        <f t="shared" si="2"/>
        <v>188.99857543760822</v>
      </c>
      <c r="R22" s="59">
        <f t="shared" si="0"/>
        <v>482.33190877094154</v>
      </c>
      <c r="S22" s="59">
        <f ca="1">AVERAGE(OFFSET($R$3,0,0,'Données projet'!$E$9+1,1))-AVERAGE(OFFSET($H$3,0,0,'Données projet'!$E$9+1,1))</f>
        <v>331.52724290297675</v>
      </c>
      <c r="T22" s="59">
        <f t="shared" si="34"/>
        <v>322.79102610158054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</v>
      </c>
      <c r="AI22" s="13">
        <f>IF('Données projet'!$A$62&gt;35,AI21+AH22-AQ21,IF(A22&lt;'Données projet'!$A$62,$AF$205^A22,IF(A22='Données projet'!$A$62,'Données projet'!$B$62,AI21+AH22-AQ21)))</f>
        <v>107</v>
      </c>
      <c r="AJ22" s="13">
        <f>AI22*VLOOKUP('Données projet'!$B$10,Paramètres!$A$1:$I$89,3,0)*VLOOKUP('Données projet'!$B$10,Paramètres!$A$1:$I$89,5,0)</f>
        <v>85.129199999999997</v>
      </c>
      <c r="AK22" s="13">
        <f t="shared" si="35"/>
        <v>23.386728480923388</v>
      </c>
      <c r="AL22" s="20">
        <f t="shared" si="4"/>
        <v>188.99857543760822</v>
      </c>
      <c r="AM22" s="59">
        <f t="shared" si="5"/>
        <v>482.33190877094154</v>
      </c>
      <c r="AN22" s="59">
        <f ca="1">AVERAGE(OFFSET($AM$3,0,0,'Données projet'!$E$10+1,1))-AVERAGE(OFFSET($H$3,0,0,'Données projet'!$E$10+1,1))</f>
        <v>331.52724290297675</v>
      </c>
      <c r="AO22" s="59">
        <f t="shared" si="36"/>
        <v>322.79102610158054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</v>
      </c>
      <c r="BD22" s="12">
        <f>IF('Données projet'!$A$88&gt;35,BD21+BC22-BL21,IF(A22&lt;'Données projet'!$A$88,$BA$205^A22,IF(A22='Données projet'!$A$88,'Données projet'!$B$88,BD21+BC22-BL21)))</f>
        <v>107</v>
      </c>
      <c r="BE22" s="13">
        <f>BD22*VLOOKUP('Données projet'!$B$11,Paramètres!$A$1:$I$89,3,0)*VLOOKUP('Données projet'!$B$11,Paramètres!$A$1:$I$89,5,0)</f>
        <v>93.475200000000015</v>
      </c>
      <c r="BF22" s="13">
        <f t="shared" si="37"/>
        <v>25.401502539965662</v>
      </c>
      <c r="BG22" s="20">
        <f t="shared" si="7"/>
        <v>207.04359025710687</v>
      </c>
      <c r="BH22" s="59">
        <f t="shared" si="8"/>
        <v>500.37692359044019</v>
      </c>
      <c r="BI22" s="59">
        <f ca="1">AVERAGE(OFFSET($BH$3,0,0,'Données projet'!$E$11+1,1))-AVERAGE(OFFSET($H$3,0,0,'Données projet'!$E$11+1,1))</f>
        <v>367.48156275901096</v>
      </c>
      <c r="BJ22" s="59">
        <f t="shared" si="38"/>
        <v>356.87322542996685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</v>
      </c>
      <c r="BY22" s="12">
        <f>IF('Données projet'!$A$114&gt;35,BY21+BX22-CG21,IF(A22&lt;'Données projet'!$A$114,$BV$205^A22,IF(A22='Données projet'!$A$114,'Données projet'!$B$114,BY21+BX22-CG21)))</f>
        <v>107</v>
      </c>
      <c r="BZ22" s="13">
        <f>BY22*VLOOKUP('Données projet'!$B$12,Paramètres!$A$1:$I$89,3,0)*VLOOKUP('Données projet'!$B$12,Paramètres!$A$1:$I$89,5,0)</f>
        <v>71.775599999999997</v>
      </c>
      <c r="CA22" s="13">
        <f t="shared" si="39"/>
        <v>20.113756735968991</v>
      </c>
      <c r="CB22" s="20">
        <f t="shared" si="10"/>
        <v>160.04062964847932</v>
      </c>
      <c r="CC22" s="59">
        <f t="shared" si="11"/>
        <v>453.37396298181261</v>
      </c>
      <c r="CD22" s="59">
        <f ca="1">AVERAGE(OFFSET($CC$3,0,0,'Données projet'!$E$12+1,1))-AVERAGE(OFFSET($H$3,0,0,'Données projet'!$E$12+1,1))</f>
        <v>273.84349636755343</v>
      </c>
      <c r="CE22" s="59">
        <f t="shared" si="40"/>
        <v>268.10688874775451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25.8</v>
      </c>
      <c r="CT22" s="12">
        <f>IF('Données projet'!$A$140&gt;35,CT21+CS22-DB21,IF(A22&lt;'Données projet'!$A$140,$CQ$205^A22,IF(A22='Données projet'!$A$140,'Données projet'!$B$140,CT21+CS22-DB21)))</f>
        <v>159.20000000000002</v>
      </c>
      <c r="CU22" s="17">
        <f>CT22*VLOOKUP('Données projet'!$B$13,Paramètres!$A$1:$I$89,3,0)*VLOOKUP('Données projet'!$B$13,Paramètres!$A$1:$I$89,5,0)</f>
        <v>78.644800000000018</v>
      </c>
      <c r="CV22" s="13">
        <f t="shared" si="41"/>
        <v>21.80550192131771</v>
      </c>
      <c r="CW22" s="20">
        <f t="shared" si="13"/>
        <v>174.95094251296169</v>
      </c>
      <c r="CX22" s="59">
        <f t="shared" si="14"/>
        <v>468.28427584629503</v>
      </c>
      <c r="CY22" s="59">
        <f ca="1">AVERAGE(OFFSET($CX$3,0,0,'Données projet'!$E$13+1,1))-AVERAGE(OFFSET($H$3,0,0,'Données projet'!$E$13+1,1))</f>
        <v>434.08297999735811</v>
      </c>
      <c r="CZ22" s="59">
        <f t="shared" si="42"/>
        <v>371.04090283546122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</v>
      </c>
      <c r="DO22" s="12">
        <f>IF('Données projet'!$A$166&gt;35,DO21+DN22-DW21,IF(A22&lt;'Données projet'!$A$166,$DL$205^A22,IF(A22='Données projet'!$A$166,'Données projet'!$B$166,DO21+DN22-DW21)))</f>
        <v>116</v>
      </c>
      <c r="DP22" s="17">
        <f>DO22*VLOOKUP('Données projet'!$B$14,Paramètres!$A$1:$I$89,3,0)*VLOOKUP('Données projet'!$B$14,Paramètres!$A$1:$I$89,5,0)</f>
        <v>66.352000000000004</v>
      </c>
      <c r="DQ22" s="13">
        <f t="shared" si="43"/>
        <v>18.764728069895565</v>
      </c>
      <c r="DR22" s="20">
        <f t="shared" si="16"/>
        <v>148.24496805506811</v>
      </c>
      <c r="DS22" s="59">
        <f t="shared" si="17"/>
        <v>441.57830138840143</v>
      </c>
      <c r="DT22" s="59">
        <f ca="1">AVERAGE(OFFSET($DS$3,0,0,'Données projet'!$E$14+1,1))-AVERAGE(OFFSET($H$3,0,0,'Données projet'!$E$14+1,1))</f>
        <v>362.57172983134313</v>
      </c>
      <c r="DU22" s="59">
        <f t="shared" si="44"/>
        <v>232.03250917542471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23.6</v>
      </c>
      <c r="EJ22" s="12">
        <f>IF('Données projet'!$A$192&gt;35,EJ21+EI22-ER21,IF(A22&lt;'Données projet'!$A$192,$EG$205^A22,IF(A22='Données projet'!$A$192,'Données projet'!$B$192,EJ21+EI22-ER21)))</f>
        <v>202.39999999999998</v>
      </c>
      <c r="EK22" s="17">
        <f>EJ22*VLOOKUP('Données projet'!$B$15,Paramètres!$A$1:$I$89,3,0)*VLOOKUP('Données projet'!$B$15,Paramètres!$A$1:$I$89,5,0)</f>
        <v>121.0352</v>
      </c>
      <c r="EL22" s="13">
        <f t="shared" si="45"/>
        <v>31.916321859626926</v>
      </c>
      <c r="EM22" s="20">
        <f t="shared" si="19"/>
        <v>266.39056723885022</v>
      </c>
      <c r="EN22" s="59">
        <f t="shared" si="20"/>
        <v>559.72390057218354</v>
      </c>
      <c r="EO22" s="59">
        <f ca="1">AVERAGE(OFFSET($EN$3,0,0,'Données projet'!$E$15+1,1))-AVERAGE(OFFSET($H$3,0,0,'Données projet'!$E$15+1,1))</f>
        <v>481.17250315093412</v>
      </c>
      <c r="EP22" s="59">
        <f t="shared" si="46"/>
        <v>413.48123190206832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3.5546432980843412</v>
      </c>
      <c r="EY22" s="22">
        <f t="shared" si="21"/>
        <v>3.5546432980843412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19.216666666666669</v>
      </c>
      <c r="FE22" s="12">
        <f>IF('Données projet'!$A$218&gt;35,FE21+FD22-FM21,IF(A22&lt;'Données projet'!$A$218,$FB$205^A22,IF(A22='Données projet'!$A$218,'Données projet'!$B$218,FE21+FD22-FM21)))</f>
        <v>157.91666666666669</v>
      </c>
      <c r="FF22" s="17">
        <f>FE22*VLOOKUP('Données projet'!$B$16,Paramètres!$A$1:$I$89,3,0)*VLOOKUP('Données projet'!$B$16,Paramètres!$A$1:$I$89,5,0)</f>
        <v>98.54000000000002</v>
      </c>
      <c r="FG22" s="13">
        <f t="shared" si="47"/>
        <v>26.613875509207226</v>
      </c>
      <c r="FH22" s="20">
        <f t="shared" si="22"/>
        <v>217.97633317853592</v>
      </c>
      <c r="FI22" s="59">
        <f t="shared" si="23"/>
        <v>511.30966651186924</v>
      </c>
      <c r="FJ22" s="59">
        <f ca="1">AVERAGE(OFFSET($FI$3,0,0,'Données projet'!$E$16+1,1))-AVERAGE(OFFSET($H$3,0,0,'Données projet'!$E$16+1,1))</f>
        <v>269.77739619445515</v>
      </c>
      <c r="FK22" s="59">
        <f t="shared" si="48"/>
        <v>347.56964743629885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40.563667407261541</v>
      </c>
      <c r="FS22" s="21">
        <f>EXP(-LN(2)/2)*FS21+(1-EXP(-LN(2)/2))/(LN(2)/2)*FM22*FP22*VLOOKUP('Données projet'!$B$16,Paramètres!$A$1:$I$89,3,0)*0.475*44/12</f>
        <v>1.1240552261849821</v>
      </c>
      <c r="FT22" s="22">
        <f t="shared" si="24"/>
        <v>41.687722633446526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123</v>
      </c>
      <c r="L23" s="12">
        <f>VLOOKUP(A23,'Données projet'!$A$35:$I$55,9,0)</f>
        <v>16</v>
      </c>
      <c r="M23" s="12">
        <f t="array" ref="M23">INDEX(L:L,MIN(IF(ISNUMBER(L23:L219),ROW(L23:L219),"")))</f>
        <v>16</v>
      </c>
      <c r="N23" s="13">
        <f>IF('Données projet'!$A$36&gt;35,N22+M23-V22,IF(A23&lt;'Données projet'!$A$36,$K$205^A23,IF(A23='Données projet'!$A$36,'Données projet'!$B$36,N22+M23-V22)))</f>
        <v>123</v>
      </c>
      <c r="O23" s="13">
        <f>N23*VLOOKUP('Données projet'!$B$9,Paramètres!$A$1:$I$89,3,0)*VLOOKUP('Données projet'!$B$9,Paramètres!$A$1:$I$89,5,0)</f>
        <v>97.858800000000016</v>
      </c>
      <c r="P23" s="13">
        <f t="shared" si="33"/>
        <v>26.45124536158788</v>
      </c>
      <c r="Q23" s="20">
        <f t="shared" si="2"/>
        <v>216.50666233809889</v>
      </c>
      <c r="R23" s="59">
        <f t="shared" si="0"/>
        <v>509.83999567143223</v>
      </c>
      <c r="S23" s="59">
        <f ca="1">AVERAGE(OFFSET($R$3,0,0,'Données projet'!$E$9+1,1))-AVERAGE(OFFSET($H$3,0,0,'Données projet'!$E$9+1,1))</f>
        <v>331.52724290297675</v>
      </c>
      <c r="T23" s="59">
        <f t="shared" si="34"/>
        <v>322.79102610158054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42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123</v>
      </c>
      <c r="AG23" s="12">
        <f>VLOOKUP(A23,'Données projet'!$A$61:$I$81,9,0)</f>
        <v>16</v>
      </c>
      <c r="AH23" s="12">
        <f t="array" ref="AH23">INDEX(AG:AG,MIN(IF(ISNUMBER(AG23:AG219),ROW(AG23:AG219),"")))</f>
        <v>16</v>
      </c>
      <c r="AI23" s="13">
        <f>IF('Données projet'!$A$62&gt;35,AI22+AH23-AQ22,IF(A23&lt;'Données projet'!$A$62,$AF$205^A23,IF(A23='Données projet'!$A$62,'Données projet'!$B$62,AI22+AH23-AQ22)))</f>
        <v>123</v>
      </c>
      <c r="AJ23" s="13">
        <f>AI23*VLOOKUP('Données projet'!$B$10,Paramètres!$A$1:$I$89,3,0)*VLOOKUP('Données projet'!$B$10,Paramètres!$A$1:$I$89,5,0)</f>
        <v>97.858800000000016</v>
      </c>
      <c r="AK23" s="13">
        <f t="shared" si="35"/>
        <v>26.45124536158788</v>
      </c>
      <c r="AL23" s="20">
        <f t="shared" si="4"/>
        <v>216.50666233809889</v>
      </c>
      <c r="AM23" s="59">
        <f t="shared" si="5"/>
        <v>509.83999567143223</v>
      </c>
      <c r="AN23" s="59">
        <f ca="1">AVERAGE(OFFSET($AM$3,0,0,'Données projet'!$E$10+1,1))-AVERAGE(OFFSET($H$3,0,0,'Données projet'!$E$10+1,1))</f>
        <v>331.52724290297675</v>
      </c>
      <c r="AO23" s="59">
        <f t="shared" si="36"/>
        <v>322.79102610158054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42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123</v>
      </c>
      <c r="BB23" s="12">
        <f>VLOOKUP(A23,'Données projet'!$A$87:$I$107,9,0)</f>
        <v>16</v>
      </c>
      <c r="BC23" s="12">
        <f t="array" ref="BC23">INDEX(BB:BB,MIN(IF(ISNUMBER(BB23:BB219),ROW(BB23:BB219),"")))</f>
        <v>16</v>
      </c>
      <c r="BD23" s="12">
        <f>IF('Données projet'!$A$88&gt;35,BD22+BC23-BL22,IF(A23&lt;'Données projet'!$A$88,$BA$205^A23,IF(A23='Données projet'!$A$88,'Données projet'!$B$88,BD22+BC23-BL22)))</f>
        <v>123</v>
      </c>
      <c r="BE23" s="13">
        <f>BD23*VLOOKUP('Données projet'!$B$11,Paramètres!$A$1:$I$89,3,0)*VLOOKUP('Données projet'!$B$11,Paramètres!$A$1:$I$89,5,0)</f>
        <v>107.45280000000002</v>
      </c>
      <c r="BF23" s="13">
        <f t="shared" si="37"/>
        <v>28.7300285196239</v>
      </c>
      <c r="BG23" s="20">
        <f t="shared" si="7"/>
        <v>237.18509300501162</v>
      </c>
      <c r="BH23" s="59">
        <f t="shared" si="8"/>
        <v>530.51842633834497</v>
      </c>
      <c r="BI23" s="59">
        <f ca="1">AVERAGE(OFFSET($BH$3,0,0,'Données projet'!$E$11+1,1))-AVERAGE(OFFSET($H$3,0,0,'Données projet'!$E$11+1,1))</f>
        <v>367.48156275901096</v>
      </c>
      <c r="BJ23" s="59">
        <f t="shared" si="38"/>
        <v>356.87322542996685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42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123</v>
      </c>
      <c r="BW23" s="12">
        <f>VLOOKUP(A23,'Données projet'!$A$113:$I$133,9,0)</f>
        <v>16</v>
      </c>
      <c r="BX23" s="12">
        <f t="array" ref="BX23">INDEX(BW:BW,MIN(IF(ISNUMBER(BW23:BW219),ROW(BW23:BW219),"")))</f>
        <v>16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82.508400000000009</v>
      </c>
      <c r="CA23" s="13">
        <f t="shared" si="39"/>
        <v>22.749394597897183</v>
      </c>
      <c r="CB23" s="20">
        <f t="shared" si="10"/>
        <v>183.32399225800427</v>
      </c>
      <c r="CC23" s="59">
        <f t="shared" si="11"/>
        <v>476.65732559133755</v>
      </c>
      <c r="CD23" s="59">
        <f ca="1">AVERAGE(OFFSET($CC$3,0,0,'Données projet'!$E$12+1,1))-AVERAGE(OFFSET($H$3,0,0,'Données projet'!$E$12+1,1))</f>
        <v>273.84349636755343</v>
      </c>
      <c r="CE23" s="59">
        <f t="shared" si="40"/>
        <v>268.10688874775451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185</v>
      </c>
      <c r="CR23" s="12">
        <f>VLOOKUP(A23,'Données projet'!$A$139:$I$159,9,0)</f>
        <v>25.8</v>
      </c>
      <c r="CS23" s="12">
        <f t="array" ref="CS23">INDEX(CR:CR,MIN(IF(ISNUMBER(CR23:CR219),ROW(CR23:CR219),"")))</f>
        <v>25.8</v>
      </c>
      <c r="CT23" s="12">
        <f>IF('Données projet'!$A$140&gt;35,CT22+CS23-DB22,IF(A23&lt;'Données projet'!$A$140,$CQ$205^A23,IF(A23='Données projet'!$A$140,'Données projet'!$B$140,CT22+CS23-DB22)))</f>
        <v>185.00000000000003</v>
      </c>
      <c r="CU23" s="17">
        <f>CT23*VLOOKUP('Données projet'!$B$13,Paramètres!$A$1:$I$89,3,0)*VLOOKUP('Données projet'!$B$13,Paramètres!$A$1:$I$89,5,0)</f>
        <v>91.390000000000015</v>
      </c>
      <c r="CV23" s="13">
        <f t="shared" si="41"/>
        <v>24.900159909488206</v>
      </c>
      <c r="CW23" s="20">
        <f t="shared" si="13"/>
        <v>202.53869517569197</v>
      </c>
      <c r="CX23" s="59">
        <f t="shared" si="14"/>
        <v>495.87202850902531</v>
      </c>
      <c r="CY23" s="59">
        <f ca="1">AVERAGE(OFFSET($CX$3,0,0,'Données projet'!$E$13+1,1))-AVERAGE(OFFSET($H$3,0,0,'Données projet'!$E$13+1,1))</f>
        <v>434.08297999735811</v>
      </c>
      <c r="CZ23" s="59">
        <f t="shared" si="42"/>
        <v>371.04090283546122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1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24.050878464057188</v>
      </c>
      <c r="DI23" s="22">
        <f t="shared" si="15"/>
        <v>24.050878464057188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129</v>
      </c>
      <c r="DM23" s="12">
        <f>VLOOKUP(A23,'Données projet'!$A$165:$I$185,9,0)</f>
        <v>13</v>
      </c>
      <c r="DN23" s="12">
        <f t="array" ref="DN23">INDEX(DM:DM,MIN(IF(ISNUMBER(DM23:DM219),ROW(DM23:DM219),"")))</f>
        <v>13</v>
      </c>
      <c r="DO23" s="12">
        <f>IF('Données projet'!$A$166&gt;35,DO22+DN23-DW22,IF(A23&lt;'Données projet'!$A$166,$DL$205^A23,IF(A23='Données projet'!$A$166,'Données projet'!$B$166,DO22+DN23-DW22)))</f>
        <v>129</v>
      </c>
      <c r="DP23" s="17">
        <f>DO23*VLOOKUP('Données projet'!$B$14,Paramètres!$A$1:$I$89,3,0)*VLOOKUP('Données projet'!$B$14,Paramètres!$A$1:$I$89,5,0)</f>
        <v>73.787999999999997</v>
      </c>
      <c r="DQ23" s="13">
        <f t="shared" si="43"/>
        <v>20.611246816293939</v>
      </c>
      <c r="DR23" s="20">
        <f t="shared" si="16"/>
        <v>164.41202153837858</v>
      </c>
      <c r="DS23" s="59">
        <f t="shared" si="17"/>
        <v>457.74535487171192</v>
      </c>
      <c r="DT23" s="59">
        <f ca="1">AVERAGE(OFFSET($DS$3,0,0,'Données projet'!$E$14+1,1))-AVERAGE(OFFSET($H$3,0,0,'Données projet'!$E$14+1,1))</f>
        <v>362.57172983134313</v>
      </c>
      <c r="DU23" s="59">
        <f t="shared" si="44"/>
        <v>232.03250917542471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37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1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23.962564344850122</v>
      </c>
      <c r="ED23" s="22">
        <f t="shared" si="18"/>
        <v>23.962564344850122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226</v>
      </c>
      <c r="EH23" s="12">
        <f>VLOOKUP(A23,'Données projet'!$A$191:$I$211,9,0)</f>
        <v>23.6</v>
      </c>
      <c r="EI23" s="12">
        <f t="array" ref="EI23">INDEX(EH:EH,MIN(IF(ISNUMBER(EH23:EH219),ROW(EH23:EH219),"")))</f>
        <v>23.6</v>
      </c>
      <c r="EJ23" s="12">
        <f>IF('Données projet'!$A$192&gt;35,EJ22+EI23-ER22,IF(A23&lt;'Données projet'!$A$192,$EG$205^A23,IF(A23='Données projet'!$A$192,'Données projet'!$B$192,EJ22+EI23-ER22)))</f>
        <v>225.99999999999997</v>
      </c>
      <c r="EK23" s="17">
        <f>EJ23*VLOOKUP('Données projet'!$B$15,Paramètres!$A$1:$I$89,3,0)*VLOOKUP('Données projet'!$B$15,Paramètres!$A$1:$I$89,5,0)</f>
        <v>135.148</v>
      </c>
      <c r="EL23" s="13">
        <f t="shared" si="45"/>
        <v>35.183208974998173</v>
      </c>
      <c r="EM23" s="20">
        <f t="shared" si="19"/>
        <v>296.66018896478846</v>
      </c>
      <c r="EN23" s="59">
        <f t="shared" si="20"/>
        <v>589.99352229812177</v>
      </c>
      <c r="EO23" s="59">
        <f ca="1">AVERAGE(OFFSET($EN$3,0,0,'Données projet'!$E$15+1,1))-AVERAGE(OFFSET($H$3,0,0,'Données projet'!$E$15+1,1))</f>
        <v>481.17250315093412</v>
      </c>
      <c r="EP23" s="59">
        <f t="shared" si="46"/>
        <v>413.48123190206832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70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0.45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24.890105422326002</v>
      </c>
      <c r="EX23" s="21">
        <f>EXP(-LN(2)/2)*EX22+(1-EXP(-LN(2)/2))/(LN(2)/2)*ER23*EU23*VLOOKUP('Données projet'!$B$15,Paramètres!$A$1:$I$89,3,0)*0.475*44/12</f>
        <v>2.5135123807747521</v>
      </c>
      <c r="EY23" s="22">
        <f t="shared" si="21"/>
        <v>27.403617803100754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19.216666666666669</v>
      </c>
      <c r="FE23" s="12">
        <f>IF('Données projet'!$A$218&gt;35,FE22+FD23-FM22,IF(A23&lt;'Données projet'!$A$218,$FB$205^A23,IF(A23='Données projet'!$A$218,'Données projet'!$B$218,FE22+FD23-FM22)))</f>
        <v>177.13333333333335</v>
      </c>
      <c r="FF23" s="17">
        <f>FE23*VLOOKUP('Données projet'!$B$16,Paramètres!$A$1:$I$89,3,0)*VLOOKUP('Données projet'!$B$16,Paramètres!$A$1:$I$89,5,0)</f>
        <v>110.5312</v>
      </c>
      <c r="FG23" s="13">
        <f t="shared" si="47"/>
        <v>29.456104323655921</v>
      </c>
      <c r="FH23" s="20">
        <f t="shared" si="22"/>
        <v>243.81122169703403</v>
      </c>
      <c r="FI23" s="59">
        <f t="shared" si="23"/>
        <v>537.14455503036731</v>
      </c>
      <c r="FJ23" s="59">
        <f ca="1">AVERAGE(OFFSET($FI$3,0,0,'Données projet'!$E$16+1,1))-AVERAGE(OFFSET($H$3,0,0,'Données projet'!$E$16+1,1))</f>
        <v>269.77739619445515</v>
      </c>
      <c r="FK23" s="59">
        <f t="shared" si="48"/>
        <v>347.56964743629885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39.454451788859416</v>
      </c>
      <c r="FS23" s="21">
        <f>EXP(-LN(2)/2)*FS22+(1-EXP(-LN(2)/2))/(LN(2)/2)*FM23*FP23*VLOOKUP('Données projet'!$B$16,Paramètres!$A$1:$I$89,3,0)*0.475*44/12</f>
        <v>0.79482707286357934</v>
      </c>
      <c r="FT23" s="22">
        <f t="shared" si="24"/>
        <v>40.249278861722992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16.8</v>
      </c>
      <c r="N24" s="13">
        <f>IF('Données projet'!$A$36&gt;35,N23+M24-V23,IF(A24&lt;'Données projet'!$A$36,$K$205^A24,IF(A24='Données projet'!$A$36,'Données projet'!$B$36,N23+M24-V23)))</f>
        <v>97.800000000000011</v>
      </c>
      <c r="O24" s="13">
        <f>N24*VLOOKUP('Données projet'!$B$9,Paramètres!$A$1:$I$89,3,0)*VLOOKUP('Données projet'!$B$9,Paramètres!$A$1:$I$89,5,0)</f>
        <v>77.809680000000014</v>
      </c>
      <c r="P24" s="13">
        <f t="shared" si="33"/>
        <v>21.600777311280577</v>
      </c>
      <c r="Q24" s="20">
        <f t="shared" si="2"/>
        <v>173.13987981714703</v>
      </c>
      <c r="R24" s="59">
        <f t="shared" si="0"/>
        <v>466.47321315048032</v>
      </c>
      <c r="S24" s="59">
        <f ca="1">AVERAGE(OFFSET($R$3,0,0,'Données projet'!$E$9+1,1))-AVERAGE(OFFSET($H$3,0,0,'Données projet'!$E$9+1,1))</f>
        <v>331.52724290297675</v>
      </c>
      <c r="T24" s="59">
        <f t="shared" si="34"/>
        <v>322.79102610158054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97.800000000000011</v>
      </c>
      <c r="AJ24" s="13">
        <f>AI24*VLOOKUP('Données projet'!$B$10,Paramètres!$A$1:$I$89,3,0)*VLOOKUP('Données projet'!$B$10,Paramètres!$A$1:$I$89,5,0)</f>
        <v>77.809680000000014</v>
      </c>
      <c r="AK24" s="13">
        <f t="shared" si="35"/>
        <v>21.600777311280577</v>
      </c>
      <c r="AL24" s="20">
        <f t="shared" si="4"/>
        <v>173.13987981714703</v>
      </c>
      <c r="AM24" s="59">
        <f t="shared" si="5"/>
        <v>466.47321315048032</v>
      </c>
      <c r="AN24" s="59">
        <f ca="1">AVERAGE(OFFSET($AM$3,0,0,'Données projet'!$E$10+1,1))-AVERAGE(OFFSET($H$3,0,0,'Données projet'!$E$10+1,1))</f>
        <v>331.52724290297675</v>
      </c>
      <c r="AO24" s="59">
        <f t="shared" si="36"/>
        <v>322.79102610158054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16.8</v>
      </c>
      <c r="BD24" s="12">
        <f>IF('Données projet'!$A$88&gt;35,BD23+BC24-BL23,IF(A24&lt;'Données projet'!$A$88,$BA$205^A24,IF(A24='Données projet'!$A$88,'Données projet'!$B$88,BD23+BC24-BL23)))</f>
        <v>97.800000000000011</v>
      </c>
      <c r="BE24" s="13">
        <f>BD24*VLOOKUP('Données projet'!$B$11,Paramètres!$A$1:$I$89,3,0)*VLOOKUP('Données projet'!$B$11,Paramètres!$A$1:$I$89,5,0)</f>
        <v>85.438080000000028</v>
      </c>
      <c r="BF24" s="13">
        <f t="shared" si="37"/>
        <v>23.461691111918281</v>
      </c>
      <c r="BG24" s="20">
        <f t="shared" si="7"/>
        <v>189.66710135325772</v>
      </c>
      <c r="BH24" s="59">
        <f t="shared" si="8"/>
        <v>483.00043468659101</v>
      </c>
      <c r="BI24" s="59">
        <f ca="1">AVERAGE(OFFSET($BH$3,0,0,'Données projet'!$E$11+1,1))-AVERAGE(OFFSET($H$3,0,0,'Données projet'!$E$11+1,1))</f>
        <v>367.48156275901096</v>
      </c>
      <c r="BJ24" s="59">
        <f t="shared" si="38"/>
        <v>356.87322542996685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16.8</v>
      </c>
      <c r="BY24" s="12">
        <f>IF('Données projet'!$A$114&gt;35,BY23+BX24-CG23,IF(A24&lt;'Données projet'!$A$114,$BV$205^A24,IF(A24='Données projet'!$A$114,'Données projet'!$B$114,BY23+BX24-CG23)))</f>
        <v>97.800000000000011</v>
      </c>
      <c r="BZ24" s="13">
        <f>BY24*VLOOKUP('Données projet'!$B$12,Paramètres!$A$1:$I$89,3,0)*VLOOKUP('Données projet'!$B$12,Paramètres!$A$1:$I$89,5,0)</f>
        <v>65.604240000000004</v>
      </c>
      <c r="CA24" s="13">
        <f t="shared" si="39"/>
        <v>18.577749363333837</v>
      </c>
      <c r="CB24" s="20">
        <f t="shared" si="10"/>
        <v>146.61696480780643</v>
      </c>
      <c r="CC24" s="59">
        <f t="shared" si="11"/>
        <v>439.95029814113974</v>
      </c>
      <c r="CD24" s="59">
        <f ca="1">AVERAGE(OFFSET($CC$3,0,0,'Données projet'!$E$12+1,1))-AVERAGE(OFFSET($H$3,0,0,'Données projet'!$E$12+1,1))</f>
        <v>273.84349636755343</v>
      </c>
      <c r="CE24" s="59">
        <f t="shared" si="40"/>
        <v>268.10688874775451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30.4</v>
      </c>
      <c r="CT24" s="12">
        <f>IF('Données projet'!$A$140&gt;35,CT23+CS24-DB23,IF(A24&lt;'Données projet'!$A$140,$CQ$205^A24,IF(A24='Données projet'!$A$140,'Données projet'!$B$140,CT23+CS24-DB23)))</f>
        <v>172.40000000000003</v>
      </c>
      <c r="CU24" s="17">
        <f>CT24*VLOOKUP('Données projet'!$B$13,Paramètres!$A$1:$I$89,3,0)*VLOOKUP('Données projet'!$B$13,Paramètres!$A$1:$I$89,5,0)</f>
        <v>85.165600000000026</v>
      </c>
      <c r="CV24" s="13">
        <f t="shared" si="41"/>
        <v>23.395564104516954</v>
      </c>
      <c r="CW24" s="20">
        <f t="shared" si="13"/>
        <v>189.07736081536709</v>
      </c>
      <c r="CX24" s="59">
        <f t="shared" si="14"/>
        <v>482.41069414870037</v>
      </c>
      <c r="CY24" s="59">
        <f ca="1">AVERAGE(OFFSET($CX$3,0,0,'Données projet'!$E$13+1,1))-AVERAGE(OFFSET($H$3,0,0,'Données projet'!$E$13+1,1))</f>
        <v>434.08297999735811</v>
      </c>
      <c r="CZ24" s="59">
        <f t="shared" si="42"/>
        <v>371.04090283546122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17.006539255428336</v>
      </c>
      <c r="DI24" s="22">
        <f t="shared" si="15"/>
        <v>17.006539255428336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16</v>
      </c>
      <c r="DO24" s="12">
        <f>IF('Données projet'!$A$166&gt;35,DO23+DN24-DW23,IF(A24&lt;'Données projet'!$A$166,$DL$205^A24,IF(A24='Données projet'!$A$166,'Données projet'!$B$166,DO23+DN24-DW23)))</f>
        <v>108</v>
      </c>
      <c r="DP24" s="17">
        <f>DO24*VLOOKUP('Données projet'!$B$14,Paramètres!$A$1:$I$89,3,0)*VLOOKUP('Données projet'!$B$14,Paramètres!$A$1:$I$89,5,0)</f>
        <v>61.776000000000003</v>
      </c>
      <c r="DQ24" s="13">
        <f t="shared" si="43"/>
        <v>17.616532373802876</v>
      </c>
      <c r="DR24" s="20">
        <f t="shared" si="16"/>
        <v>138.27532721770669</v>
      </c>
      <c r="DS24" s="59">
        <f t="shared" si="17"/>
        <v>431.60866055103997</v>
      </c>
      <c r="DT24" s="59">
        <f ca="1">AVERAGE(OFFSET($DS$3,0,0,'Données projet'!$E$14+1,1))-AVERAGE(OFFSET($H$3,0,0,'Données projet'!$E$14+1,1))</f>
        <v>362.57172983134313</v>
      </c>
      <c r="DU24" s="59">
        <f t="shared" si="44"/>
        <v>232.03250917542471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16.944091742862501</v>
      </c>
      <c r="ED24" s="22">
        <f t="shared" si="18"/>
        <v>16.944091742862501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25</v>
      </c>
      <c r="EJ24" s="12">
        <f>IF('Données projet'!$A$192&gt;35,EJ23+EI24-ER23,IF(A24&lt;'Données projet'!$A$192,$EG$205^A24,IF(A24='Données projet'!$A$192,'Données projet'!$B$192,EJ23+EI24-ER23)))</f>
        <v>180.99999999999997</v>
      </c>
      <c r="EK24" s="17">
        <f>EJ24*VLOOKUP('Données projet'!$B$15,Paramètres!$A$1:$I$89,3,0)*VLOOKUP('Données projet'!$B$15,Paramètres!$A$1:$I$89,5,0)</f>
        <v>108.23799999999999</v>
      </c>
      <c r="EL24" s="13">
        <f t="shared" si="45"/>
        <v>28.915454284197679</v>
      </c>
      <c r="EM24" s="20">
        <f t="shared" si="19"/>
        <v>238.8755995449776</v>
      </c>
      <c r="EN24" s="59">
        <f t="shared" si="20"/>
        <v>532.20893287831086</v>
      </c>
      <c r="EO24" s="59">
        <f ca="1">AVERAGE(OFFSET($EN$3,0,0,'Données projet'!$E$15+1,1))-AVERAGE(OFFSET($H$3,0,0,'Données projet'!$E$15+1,1))</f>
        <v>481.17250315093412</v>
      </c>
      <c r="EP24" s="59">
        <f t="shared" si="46"/>
        <v>413.48123190206832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24.209484180638739</v>
      </c>
      <c r="EX24" s="21">
        <f>EXP(-LN(2)/2)*EX23+(1-EXP(-LN(2)/2))/(LN(2)/2)*ER24*EU24*VLOOKUP('Données projet'!$B$15,Paramètres!$A$1:$I$89,3,0)*0.475*44/12</f>
        <v>1.7773216490421708</v>
      </c>
      <c r="EY24" s="22">
        <f t="shared" si="21"/>
        <v>25.986805829680911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19.216666666666669</v>
      </c>
      <c r="FE24" s="12">
        <f>IF('Données projet'!$A$218&gt;35,FE23+FD24-FM23,IF(A24&lt;'Données projet'!$A$218,$FB$205^A24,IF(A24='Données projet'!$A$218,'Données projet'!$B$218,FE23+FD24-FM23)))</f>
        <v>196.35000000000002</v>
      </c>
      <c r="FF24" s="17">
        <f>FE24*VLOOKUP('Données projet'!$B$16,Paramètres!$A$1:$I$89,3,0)*VLOOKUP('Données projet'!$B$16,Paramètres!$A$1:$I$89,5,0)</f>
        <v>122.5224</v>
      </c>
      <c r="FG24" s="13">
        <f t="shared" si="47"/>
        <v>32.26259352430629</v>
      </c>
      <c r="FH24" s="20">
        <f t="shared" si="22"/>
        <v>269.58386372150011</v>
      </c>
      <c r="FI24" s="59">
        <f t="shared" si="23"/>
        <v>562.91719705483342</v>
      </c>
      <c r="FJ24" s="59">
        <f ca="1">AVERAGE(OFFSET($FI$3,0,0,'Données projet'!$E$16+1,1))-AVERAGE(OFFSET($H$3,0,0,'Données projet'!$E$16+1,1))</f>
        <v>269.77739619445515</v>
      </c>
      <c r="FK24" s="59">
        <f t="shared" si="48"/>
        <v>347.56964743629885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38.375567729873609</v>
      </c>
      <c r="FS24" s="21">
        <f>EXP(-LN(2)/2)*FS23+(1-EXP(-LN(2)/2))/(LN(2)/2)*FM24*FP24*VLOOKUP('Données projet'!$B$16,Paramètres!$A$1:$I$89,3,0)*0.475*44/12</f>
        <v>0.56202761309249105</v>
      </c>
      <c r="FT24" s="22">
        <f t="shared" si="24"/>
        <v>38.937595342966098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16.8</v>
      </c>
      <c r="N25" s="13">
        <f>IF('Données projet'!$A$36&gt;35,N24+M25-V24,IF(A25&lt;'Données projet'!$A$36,$K$205^A25,IF(A25='Données projet'!$A$36,'Données projet'!$B$36,N24+M25-V24)))</f>
        <v>114.60000000000001</v>
      </c>
      <c r="O25" s="13">
        <f>N25*VLOOKUP('Données projet'!$B$9,Paramètres!$A$1:$I$89,3,0)*VLOOKUP('Données projet'!$B$9,Paramètres!$A$1:$I$89,5,0)</f>
        <v>91.175760000000011</v>
      </c>
      <c r="P25" s="13">
        <f t="shared" si="33"/>
        <v>24.848575433138123</v>
      </c>
      <c r="Q25" s="20">
        <f t="shared" si="2"/>
        <v>202.07571754604893</v>
      </c>
      <c r="R25" s="59">
        <f t="shared" si="0"/>
        <v>495.40905087938222</v>
      </c>
      <c r="S25" s="59">
        <f ca="1">AVERAGE(OFFSET($R$3,0,0,'Données projet'!$E$9+1,1))-AVERAGE(OFFSET($H$3,0,0,'Données projet'!$E$9+1,1))</f>
        <v>331.52724290297675</v>
      </c>
      <c r="T25" s="59">
        <f t="shared" si="34"/>
        <v>322.79102610158054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114.60000000000001</v>
      </c>
      <c r="AJ25" s="13">
        <f>AI25*VLOOKUP('Données projet'!$B$10,Paramètres!$A$1:$I$89,3,0)*VLOOKUP('Données projet'!$B$10,Paramètres!$A$1:$I$89,5,0)</f>
        <v>91.175760000000011</v>
      </c>
      <c r="AK25" s="13">
        <f t="shared" si="35"/>
        <v>24.848575433138123</v>
      </c>
      <c r="AL25" s="20">
        <f t="shared" si="4"/>
        <v>202.07571754604893</v>
      </c>
      <c r="AM25" s="59">
        <f t="shared" si="5"/>
        <v>495.40905087938222</v>
      </c>
      <c r="AN25" s="59">
        <f ca="1">AVERAGE(OFFSET($AM$3,0,0,'Données projet'!$E$10+1,1))-AVERAGE(OFFSET($H$3,0,0,'Données projet'!$E$10+1,1))</f>
        <v>331.52724290297675</v>
      </c>
      <c r="AO25" s="59">
        <f t="shared" si="36"/>
        <v>322.79102610158054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16.8</v>
      </c>
      <c r="BD25" s="12">
        <f>IF('Données projet'!$A$88&gt;35,BD24+BC25-BL24,IF(A25&lt;'Données projet'!$A$88,$BA$205^A25,IF(A25='Données projet'!$A$88,'Données projet'!$B$88,BD24+BC25-BL24)))</f>
        <v>114.60000000000001</v>
      </c>
      <c r="BE25" s="13">
        <f>BD25*VLOOKUP('Données projet'!$B$11,Paramètres!$A$1:$I$89,3,0)*VLOOKUP('Données projet'!$B$11,Paramètres!$A$1:$I$89,5,0)</f>
        <v>100.11456000000003</v>
      </c>
      <c r="BF25" s="13">
        <f t="shared" si="37"/>
        <v>26.989288069695206</v>
      </c>
      <c r="BG25" s="20">
        <f t="shared" si="7"/>
        <v>221.37253538805251</v>
      </c>
      <c r="BH25" s="59">
        <f t="shared" si="8"/>
        <v>514.70586872138585</v>
      </c>
      <c r="BI25" s="59">
        <f ca="1">AVERAGE(OFFSET($BH$3,0,0,'Données projet'!$E$11+1,1))-AVERAGE(OFFSET($H$3,0,0,'Données projet'!$E$11+1,1))</f>
        <v>367.48156275901096</v>
      </c>
      <c r="BJ25" s="59">
        <f t="shared" si="38"/>
        <v>356.87322542996685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16.8</v>
      </c>
      <c r="BY25" s="12">
        <f>IF('Données projet'!$A$114&gt;35,BY24+BX25-CG24,IF(A25&lt;'Données projet'!$A$114,$BV$205^A25,IF(A25='Données projet'!$A$114,'Données projet'!$B$114,BY24+BX25-CG24)))</f>
        <v>114.60000000000001</v>
      </c>
      <c r="BZ25" s="13">
        <f>BY25*VLOOKUP('Données projet'!$B$12,Paramètres!$A$1:$I$89,3,0)*VLOOKUP('Données projet'!$B$12,Paramètres!$A$1:$I$89,5,0)</f>
        <v>76.873680000000007</v>
      </c>
      <c r="CA25" s="13">
        <f t="shared" si="39"/>
        <v>21.371018263850033</v>
      </c>
      <c r="CB25" s="20">
        <f t="shared" si="10"/>
        <v>171.10951614287214</v>
      </c>
      <c r="CC25" s="59">
        <f t="shared" si="11"/>
        <v>464.44284947620542</v>
      </c>
      <c r="CD25" s="59">
        <f ca="1">AVERAGE(OFFSET($CC$3,0,0,'Données projet'!$E$12+1,1))-AVERAGE(OFFSET($H$3,0,0,'Données projet'!$E$12+1,1))</f>
        <v>273.84349636755343</v>
      </c>
      <c r="CE25" s="59">
        <f t="shared" si="40"/>
        <v>268.10688874775451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30.4</v>
      </c>
      <c r="CT25" s="12">
        <f>IF('Données projet'!$A$140&gt;35,CT24+CS25-DB24,IF(A25&lt;'Données projet'!$A$140,$CQ$205^A25,IF(A25='Données projet'!$A$140,'Données projet'!$B$140,CT24+CS25-DB24)))</f>
        <v>202.80000000000004</v>
      </c>
      <c r="CU25" s="17">
        <f>CT25*VLOOKUP('Données projet'!$B$13,Paramètres!$A$1:$I$89,3,0)*VLOOKUP('Données projet'!$B$13,Paramètres!$A$1:$I$89,5,0)</f>
        <v>100.18320000000003</v>
      </c>
      <c r="CV25" s="13">
        <f t="shared" si="41"/>
        <v>27.005637771733042</v>
      </c>
      <c r="CW25" s="20">
        <f t="shared" si="13"/>
        <v>221.52055911910176</v>
      </c>
      <c r="CX25" s="59">
        <f t="shared" si="14"/>
        <v>514.85389245243505</v>
      </c>
      <c r="CY25" s="59">
        <f ca="1">AVERAGE(OFFSET($CX$3,0,0,'Données projet'!$E$13+1,1))-AVERAGE(OFFSET($H$3,0,0,'Données projet'!$E$13+1,1))</f>
        <v>434.08297999735811</v>
      </c>
      <c r="CZ25" s="59">
        <f t="shared" si="42"/>
        <v>371.04090283546122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12.025439232028596</v>
      </c>
      <c r="DI25" s="22">
        <f t="shared" si="15"/>
        <v>12.025439232028596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16</v>
      </c>
      <c r="DO25" s="12">
        <f>IF('Données projet'!$A$166&gt;35,DO24+DN25-DW24,IF(A25&lt;'Données projet'!$A$166,$DL$205^A25,IF(A25='Données projet'!$A$166,'Données projet'!$B$166,DO24+DN25-DW24)))</f>
        <v>124</v>
      </c>
      <c r="DP25" s="17">
        <f>DO25*VLOOKUP('Données projet'!$B$14,Paramètres!$A$1:$I$89,3,0)*VLOOKUP('Données projet'!$B$14,Paramètres!$A$1:$I$89,5,0)</f>
        <v>70.928000000000011</v>
      </c>
      <c r="DQ25" s="13">
        <f t="shared" si="43"/>
        <v>19.903735738066302</v>
      </c>
      <c r="DR25" s="20">
        <f t="shared" si="16"/>
        <v>158.19860641046549</v>
      </c>
      <c r="DS25" s="59">
        <f t="shared" si="17"/>
        <v>451.53193974379883</v>
      </c>
      <c r="DT25" s="59">
        <f ca="1">AVERAGE(OFFSET($DS$3,0,0,'Données projet'!$E$14+1,1))-AVERAGE(OFFSET($H$3,0,0,'Données projet'!$E$14+1,1))</f>
        <v>362.57172983134313</v>
      </c>
      <c r="DU25" s="59">
        <f t="shared" si="44"/>
        <v>232.03250917542471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11.981282172425061</v>
      </c>
      <c r="ED25" s="22">
        <f t="shared" si="18"/>
        <v>11.981282172425061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25</v>
      </c>
      <c r="EJ25" s="12">
        <f>IF('Données projet'!$A$192&gt;35,EJ24+EI25-ER24,IF(A25&lt;'Données projet'!$A$192,$EG$205^A25,IF(A25='Données projet'!$A$192,'Données projet'!$B$192,EJ24+EI25-ER24)))</f>
        <v>205.99999999999997</v>
      </c>
      <c r="EK25" s="17">
        <f>EJ25*VLOOKUP('Données projet'!$B$15,Paramètres!$A$1:$I$89,3,0)*VLOOKUP('Données projet'!$B$15,Paramètres!$A$1:$I$89,5,0)</f>
        <v>123.18799999999999</v>
      </c>
      <c r="EL25" s="13">
        <f t="shared" si="45"/>
        <v>32.417409489939047</v>
      </c>
      <c r="EM25" s="20">
        <f t="shared" si="19"/>
        <v>271.01275486164383</v>
      </c>
      <c r="EN25" s="59">
        <f t="shared" si="20"/>
        <v>564.34608819497714</v>
      </c>
      <c r="EO25" s="59">
        <f ca="1">AVERAGE(OFFSET($EN$3,0,0,'Données projet'!$E$15+1,1))-AVERAGE(OFFSET($H$3,0,0,'Données projet'!$E$15+1,1))</f>
        <v>481.17250315093412</v>
      </c>
      <c r="EP25" s="59">
        <f t="shared" si="46"/>
        <v>413.48123190206832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23.547474562597731</v>
      </c>
      <c r="EX25" s="21">
        <f>EXP(-LN(2)/2)*EX24+(1-EXP(-LN(2)/2))/(LN(2)/2)*ER25*EU25*VLOOKUP('Données projet'!$B$15,Paramètres!$A$1:$I$89,3,0)*0.475*44/12</f>
        <v>1.2567561903873763</v>
      </c>
      <c r="EY25" s="22">
        <f t="shared" si="21"/>
        <v>24.804230752985106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19.216666666666669</v>
      </c>
      <c r="FE25" s="12">
        <f>IF('Données projet'!$A$218&gt;35,FE24+FD25-FM24,IF(A25&lt;'Données projet'!$A$218,$FB$205^A25,IF(A25='Données projet'!$A$218,'Données projet'!$B$218,FE24+FD25-FM24)))</f>
        <v>215.56666666666669</v>
      </c>
      <c r="FF25" s="17">
        <f>FE25*VLOOKUP('Données projet'!$B$16,Paramètres!$A$1:$I$89,3,0)*VLOOKUP('Données projet'!$B$16,Paramètres!$A$1:$I$89,5,0)</f>
        <v>134.51360000000003</v>
      </c>
      <c r="FG25" s="13">
        <f t="shared" si="47"/>
        <v>35.037238995886284</v>
      </c>
      <c r="FH25" s="20">
        <f t="shared" si="22"/>
        <v>295.30104458450194</v>
      </c>
      <c r="FI25" s="59">
        <f t="shared" si="23"/>
        <v>588.63437791783531</v>
      </c>
      <c r="FJ25" s="59">
        <f ca="1">AVERAGE(OFFSET($FI$3,0,0,'Données projet'!$E$16+1,1))-AVERAGE(OFFSET($H$3,0,0,'Données projet'!$E$16+1,1))</f>
        <v>269.77739619445515</v>
      </c>
      <c r="FK25" s="59">
        <f t="shared" si="48"/>
        <v>347.56964743629885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37.326185812216814</v>
      </c>
      <c r="FS25" s="21">
        <f>EXP(-LN(2)/2)*FS24+(1-EXP(-LN(2)/2))/(LN(2)/2)*FM25*FP25*VLOOKUP('Données projet'!$B$16,Paramètres!$A$1:$I$89,3,0)*0.475*44/12</f>
        <v>0.39741353643178967</v>
      </c>
      <c r="FT25" s="22">
        <f t="shared" si="24"/>
        <v>37.723599348648605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16.8</v>
      </c>
      <c r="N26" s="13">
        <f>IF('Données projet'!$A$36&gt;35,N25+M26-V25,IF(A26&lt;'Données projet'!$A$36,$K$205^A26,IF(A26='Données projet'!$A$36,'Données projet'!$B$36,N25+M26-V25)))</f>
        <v>131.4</v>
      </c>
      <c r="O26" s="13">
        <f>N26*VLOOKUP('Données projet'!$B$9,Paramètres!$A$1:$I$89,3,0)*VLOOKUP('Données projet'!$B$9,Paramètres!$A$1:$I$89,5,0)</f>
        <v>104.54184000000002</v>
      </c>
      <c r="P26" s="13">
        <f t="shared" si="33"/>
        <v>28.041215323191079</v>
      </c>
      <c r="Q26" s="20">
        <f t="shared" si="2"/>
        <v>230.91548802122449</v>
      </c>
      <c r="R26" s="59">
        <f t="shared" si="0"/>
        <v>524.24882135455778</v>
      </c>
      <c r="S26" s="59">
        <f ca="1">AVERAGE(OFFSET($R$3,0,0,'Données projet'!$E$9+1,1))-AVERAGE(OFFSET($H$3,0,0,'Données projet'!$E$9+1,1))</f>
        <v>331.52724290297675</v>
      </c>
      <c r="T26" s="59">
        <f t="shared" si="34"/>
        <v>322.79102610158054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131.4</v>
      </c>
      <c r="AJ26" s="13">
        <f>AI26*VLOOKUP('Données projet'!$B$10,Paramètres!$A$1:$I$89,3,0)*VLOOKUP('Données projet'!$B$10,Paramètres!$A$1:$I$89,5,0)</f>
        <v>104.54184000000002</v>
      </c>
      <c r="AK26" s="13">
        <f t="shared" si="35"/>
        <v>28.041215323191079</v>
      </c>
      <c r="AL26" s="20">
        <f t="shared" si="4"/>
        <v>230.91548802122449</v>
      </c>
      <c r="AM26" s="59">
        <f t="shared" si="5"/>
        <v>524.24882135455778</v>
      </c>
      <c r="AN26" s="59">
        <f ca="1">AVERAGE(OFFSET($AM$3,0,0,'Données projet'!$E$10+1,1))-AVERAGE(OFFSET($H$3,0,0,'Données projet'!$E$10+1,1))</f>
        <v>331.52724290297675</v>
      </c>
      <c r="AO26" s="59">
        <f t="shared" si="36"/>
        <v>322.79102610158054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16.8</v>
      </c>
      <c r="BD26" s="12">
        <f>IF('Données projet'!$A$88&gt;35,BD25+BC26-BL25,IF(A26&lt;'Données projet'!$A$88,$BA$205^A26,IF(A26='Données projet'!$A$88,'Données projet'!$B$88,BD25+BC26-BL25)))</f>
        <v>131.4</v>
      </c>
      <c r="BE26" s="13">
        <f>BD26*VLOOKUP('Données projet'!$B$11,Paramètres!$A$1:$I$89,3,0)*VLOOKUP('Données projet'!$B$11,Paramètres!$A$1:$I$89,5,0)</f>
        <v>114.79104000000001</v>
      </c>
      <c r="BF26" s="13">
        <f t="shared" si="37"/>
        <v>30.456974896543485</v>
      </c>
      <c r="BG26" s="20">
        <f t="shared" si="7"/>
        <v>252.97362594481328</v>
      </c>
      <c r="BH26" s="59">
        <f t="shared" si="8"/>
        <v>546.30695927814656</v>
      </c>
      <c r="BI26" s="59">
        <f ca="1">AVERAGE(OFFSET($BH$3,0,0,'Données projet'!$E$11+1,1))-AVERAGE(OFFSET($H$3,0,0,'Données projet'!$E$11+1,1))</f>
        <v>367.48156275901096</v>
      </c>
      <c r="BJ26" s="59">
        <f t="shared" si="38"/>
        <v>356.87322542996685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16.8</v>
      </c>
      <c r="BY26" s="12">
        <f>IF('Données projet'!$A$114&gt;35,BY25+BX26-CG25,IF(A26&lt;'Données projet'!$A$114,$BV$205^A26,IF(A26='Données projet'!$A$114,'Données projet'!$B$114,BY25+BX26-CG25)))</f>
        <v>131.4</v>
      </c>
      <c r="BZ26" s="13">
        <f>BY26*VLOOKUP('Données projet'!$B$12,Paramètres!$A$1:$I$89,3,0)*VLOOKUP('Données projet'!$B$12,Paramètres!$A$1:$I$89,5,0)</f>
        <v>88.14312000000001</v>
      </c>
      <c r="CA26" s="13">
        <f t="shared" si="39"/>
        <v>24.116848324965968</v>
      </c>
      <c r="CB26" s="20">
        <f t="shared" si="10"/>
        <v>195.5194448326491</v>
      </c>
      <c r="CC26" s="59">
        <f t="shared" si="11"/>
        <v>488.85277816598239</v>
      </c>
      <c r="CD26" s="59">
        <f ca="1">AVERAGE(OFFSET($CC$3,0,0,'Données projet'!$E$12+1,1))-AVERAGE(OFFSET($H$3,0,0,'Données projet'!$E$12+1,1))</f>
        <v>273.84349636755343</v>
      </c>
      <c r="CE26" s="59">
        <f t="shared" si="40"/>
        <v>268.10688874775451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30.4</v>
      </c>
      <c r="CT26" s="12">
        <f>IF('Données projet'!$A$140&gt;35,CT25+CS26-DB25,IF(A26&lt;'Données projet'!$A$140,$CQ$205^A26,IF(A26='Données projet'!$A$140,'Données projet'!$B$140,CT25+CS26-DB25)))</f>
        <v>233.20000000000005</v>
      </c>
      <c r="CU26" s="17">
        <f>CT26*VLOOKUP('Données projet'!$B$13,Paramètres!$A$1:$I$89,3,0)*VLOOKUP('Données projet'!$B$13,Paramètres!$A$1:$I$89,5,0)</f>
        <v>115.20080000000002</v>
      </c>
      <c r="CV26" s="13">
        <f t="shared" si="41"/>
        <v>30.553019712341356</v>
      </c>
      <c r="CW26" s="20">
        <f t="shared" si="13"/>
        <v>253.85456933232786</v>
      </c>
      <c r="CX26" s="59">
        <f t="shared" si="14"/>
        <v>547.18790266566111</v>
      </c>
      <c r="CY26" s="59">
        <f ca="1">AVERAGE(OFFSET($CX$3,0,0,'Données projet'!$E$13+1,1))-AVERAGE(OFFSET($H$3,0,0,'Données projet'!$E$13+1,1))</f>
        <v>434.08297999735811</v>
      </c>
      <c r="CZ26" s="59">
        <f t="shared" si="42"/>
        <v>371.04090283546122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8.5032696277141682</v>
      </c>
      <c r="DI26" s="22">
        <f t="shared" si="15"/>
        <v>8.5032696277141682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16</v>
      </c>
      <c r="DO26" s="12">
        <f>IF('Données projet'!$A$166&gt;35,DO25+DN26-DW25,IF(A26&lt;'Données projet'!$A$166,$DL$205^A26,IF(A26='Données projet'!$A$166,'Données projet'!$B$166,DO25+DN26-DW25)))</f>
        <v>140</v>
      </c>
      <c r="DP26" s="17">
        <f>DO26*VLOOKUP('Données projet'!$B$14,Paramètres!$A$1:$I$89,3,0)*VLOOKUP('Données projet'!$B$14,Paramètres!$A$1:$I$89,5,0)</f>
        <v>80.08</v>
      </c>
      <c r="DQ26" s="13">
        <f t="shared" si="43"/>
        <v>22.156743406564633</v>
      </c>
      <c r="DR26" s="20">
        <f t="shared" si="16"/>
        <v>178.06232809976675</v>
      </c>
      <c r="DS26" s="59">
        <f t="shared" si="17"/>
        <v>471.39566143310003</v>
      </c>
      <c r="DT26" s="59">
        <f ca="1">AVERAGE(OFFSET($DS$3,0,0,'Données projet'!$E$14+1,1))-AVERAGE(OFFSET($H$3,0,0,'Données projet'!$E$14+1,1))</f>
        <v>362.57172983134313</v>
      </c>
      <c r="DU26" s="59">
        <f t="shared" si="44"/>
        <v>232.03250917542471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8.4720458714312503</v>
      </c>
      <c r="ED26" s="22">
        <f t="shared" si="18"/>
        <v>8.4720458714312503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25</v>
      </c>
      <c r="EJ26" s="12">
        <f>IF('Données projet'!$A$192&gt;35,EJ25+EI26-ER25,IF(A26&lt;'Données projet'!$A$192,$EG$205^A26,IF(A26='Données projet'!$A$192,'Données projet'!$B$192,EJ25+EI26-ER25)))</f>
        <v>230.99999999999997</v>
      </c>
      <c r="EK26" s="17">
        <f>EJ26*VLOOKUP('Données projet'!$B$15,Paramètres!$A$1:$I$89,3,0)*VLOOKUP('Données projet'!$B$15,Paramètres!$A$1:$I$89,5,0)</f>
        <v>138.13800000000001</v>
      </c>
      <c r="EL26" s="13">
        <f t="shared" si="45"/>
        <v>35.870115614757175</v>
      </c>
      <c r="EM26" s="20">
        <f t="shared" si="19"/>
        <v>303.06413469570208</v>
      </c>
      <c r="EN26" s="59">
        <f t="shared" si="20"/>
        <v>596.39746802903539</v>
      </c>
      <c r="EO26" s="59">
        <f ca="1">AVERAGE(OFFSET($EN$3,0,0,'Données projet'!$E$15+1,1))-AVERAGE(OFFSET($H$3,0,0,'Données projet'!$E$15+1,1))</f>
        <v>481.17250315093412</v>
      </c>
      <c r="EP26" s="59">
        <f t="shared" si="46"/>
        <v>413.48123190206832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22.903567632375626</v>
      </c>
      <c r="EX26" s="21">
        <f>EXP(-LN(2)/2)*EX25+(1-EXP(-LN(2)/2))/(LN(2)/2)*ER26*EU26*VLOOKUP('Données projet'!$B$15,Paramètres!$A$1:$I$89,3,0)*0.475*44/12</f>
        <v>0.88866082452108563</v>
      </c>
      <c r="EY26" s="22">
        <f t="shared" si="21"/>
        <v>23.792228456896712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19.216666666666669</v>
      </c>
      <c r="FE26" s="12">
        <f>IF('Données projet'!$A$218&gt;35,FE25+FD26-FM25,IF(A26&lt;'Données projet'!$A$218,$FB$205^A26,IF(A26='Données projet'!$A$218,'Données projet'!$B$218,FE25+FD26-FM25)))</f>
        <v>234.78333333333336</v>
      </c>
      <c r="FF26" s="17">
        <f>FE26*VLOOKUP('Données projet'!$B$16,Paramètres!$A$1:$I$89,3,0)*VLOOKUP('Données projet'!$B$16,Paramètres!$A$1:$I$89,5,0)</f>
        <v>146.50480000000002</v>
      </c>
      <c r="FG26" s="13">
        <f t="shared" si="47"/>
        <v>37.783202245862846</v>
      </c>
      <c r="FH26" s="20">
        <f t="shared" si="22"/>
        <v>320.9682705782111</v>
      </c>
      <c r="FI26" s="59">
        <f t="shared" si="23"/>
        <v>614.30160391154436</v>
      </c>
      <c r="FJ26" s="59">
        <f ca="1">AVERAGE(OFFSET($FI$3,0,0,'Données projet'!$E$16+1,1))-AVERAGE(OFFSET($H$3,0,0,'Données projet'!$E$16+1,1))</f>
        <v>269.77739619445515</v>
      </c>
      <c r="FK26" s="59">
        <f t="shared" si="48"/>
        <v>347.56964743629885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36.305499298282946</v>
      </c>
      <c r="FS26" s="21">
        <f>EXP(-LN(2)/2)*FS25+(1-EXP(-LN(2)/2))/(LN(2)/2)*FM26*FP26*VLOOKUP('Données projet'!$B$16,Paramètres!$A$1:$I$89,3,0)*0.475*44/12</f>
        <v>0.28101380654624553</v>
      </c>
      <c r="FT26" s="22">
        <f t="shared" si="24"/>
        <v>36.586513104829194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16.8</v>
      </c>
      <c r="N27" s="13">
        <f>IF('Données projet'!$A$36&gt;35,N26+M27-V26,IF(A27&lt;'Données projet'!$A$36,$K$205^A27,IF(A27='Données projet'!$A$36,'Données projet'!$B$36,N26+M27-V26)))</f>
        <v>148.20000000000002</v>
      </c>
      <c r="O27" s="13">
        <f>N27*VLOOKUP('Données projet'!$B$9,Paramètres!$A$1:$I$89,3,0)*VLOOKUP('Données projet'!$B$9,Paramètres!$A$1:$I$89,5,0)</f>
        <v>117.90792000000002</v>
      </c>
      <c r="P27" s="13">
        <f t="shared" si="33"/>
        <v>31.186557651984323</v>
      </c>
      <c r="Q27" s="20">
        <f t="shared" si="2"/>
        <v>259.67288191053939</v>
      </c>
      <c r="R27" s="59">
        <f t="shared" si="0"/>
        <v>553.0062152438727</v>
      </c>
      <c r="S27" s="59">
        <f ca="1">AVERAGE(OFFSET($R$3,0,0,'Données projet'!$E$9+1,1))-AVERAGE(OFFSET($H$3,0,0,'Données projet'!$E$9+1,1))</f>
        <v>331.52724290297675</v>
      </c>
      <c r="T27" s="59">
        <f t="shared" si="34"/>
        <v>322.79102610158054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148.20000000000002</v>
      </c>
      <c r="AJ27" s="13">
        <f>AI27*VLOOKUP('Données projet'!$B$10,Paramètres!$A$1:$I$89,3,0)*VLOOKUP('Données projet'!$B$10,Paramètres!$A$1:$I$89,5,0)</f>
        <v>117.90792000000002</v>
      </c>
      <c r="AK27" s="13">
        <f t="shared" si="35"/>
        <v>31.186557651984323</v>
      </c>
      <c r="AL27" s="20">
        <f t="shared" si="4"/>
        <v>259.67288191053939</v>
      </c>
      <c r="AM27" s="59">
        <f t="shared" si="5"/>
        <v>553.0062152438727</v>
      </c>
      <c r="AN27" s="59">
        <f ca="1">AVERAGE(OFFSET($AM$3,0,0,'Données projet'!$E$10+1,1))-AVERAGE(OFFSET($H$3,0,0,'Données projet'!$E$10+1,1))</f>
        <v>331.52724290297675</v>
      </c>
      <c r="AO27" s="59">
        <f t="shared" si="36"/>
        <v>322.79102610158054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16.8</v>
      </c>
      <c r="BD27" s="12">
        <f>IF('Données projet'!$A$88&gt;35,BD26+BC27-BL26,IF(A27&lt;'Données projet'!$A$88,$BA$205^A27,IF(A27='Données projet'!$A$88,'Données projet'!$B$88,BD26+BC27-BL26)))</f>
        <v>148.20000000000002</v>
      </c>
      <c r="BE27" s="13">
        <f>BD27*VLOOKUP('Données projet'!$B$11,Paramètres!$A$1:$I$89,3,0)*VLOOKUP('Données projet'!$B$11,Paramètres!$A$1:$I$89,5,0)</f>
        <v>129.46752000000004</v>
      </c>
      <c r="BF27" s="13">
        <f t="shared" si="37"/>
        <v>33.873289462262882</v>
      </c>
      <c r="BG27" s="20">
        <f t="shared" si="7"/>
        <v>284.48524314677451</v>
      </c>
      <c r="BH27" s="59">
        <f t="shared" si="8"/>
        <v>577.81857648010782</v>
      </c>
      <c r="BI27" s="59">
        <f ca="1">AVERAGE(OFFSET($BH$3,0,0,'Données projet'!$E$11+1,1))-AVERAGE(OFFSET($H$3,0,0,'Données projet'!$E$11+1,1))</f>
        <v>367.48156275901096</v>
      </c>
      <c r="BJ27" s="59">
        <f t="shared" si="38"/>
        <v>356.87322542996685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16.8</v>
      </c>
      <c r="BY27" s="12">
        <f>IF('Données projet'!$A$114&gt;35,BY26+BX27-CG26,IF(A27&lt;'Données projet'!$A$114,$BV$205^A27,IF(A27='Données projet'!$A$114,'Données projet'!$B$114,BY26+BX27-CG26)))</f>
        <v>148.20000000000002</v>
      </c>
      <c r="BZ27" s="13">
        <f>BY27*VLOOKUP('Données projet'!$B$12,Paramètres!$A$1:$I$89,3,0)*VLOOKUP('Données projet'!$B$12,Paramètres!$A$1:$I$89,5,0)</f>
        <v>99.412560000000013</v>
      </c>
      <c r="CA27" s="13">
        <f t="shared" si="39"/>
        <v>26.822000116688319</v>
      </c>
      <c r="CB27" s="20">
        <f t="shared" si="10"/>
        <v>219.85852553656548</v>
      </c>
      <c r="CC27" s="59">
        <f t="shared" si="11"/>
        <v>513.19185886989885</v>
      </c>
      <c r="CD27" s="59">
        <f ca="1">AVERAGE(OFFSET($CC$3,0,0,'Données projet'!$E$12+1,1))-AVERAGE(OFFSET($H$3,0,0,'Données projet'!$E$12+1,1))</f>
        <v>273.84349636755343</v>
      </c>
      <c r="CE27" s="59">
        <f t="shared" si="40"/>
        <v>268.10688874775451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30.4</v>
      </c>
      <c r="CT27" s="12">
        <f>IF('Données projet'!$A$140&gt;35,CT26+CS27-DB26,IF(A27&lt;'Données projet'!$A$140,$CQ$205^A27,IF(A27='Données projet'!$A$140,'Données projet'!$B$140,CT26+CS27-DB26)))</f>
        <v>263.60000000000002</v>
      </c>
      <c r="CU27" s="17">
        <f>CT27*VLOOKUP('Données projet'!$B$13,Paramètres!$A$1:$I$89,3,0)*VLOOKUP('Données projet'!$B$13,Paramètres!$A$1:$I$89,5,0)</f>
        <v>130.2184</v>
      </c>
      <c r="CV27" s="13">
        <f t="shared" si="41"/>
        <v>34.046820228703304</v>
      </c>
      <c r="CW27" s="20">
        <f t="shared" si="13"/>
        <v>286.09525856499152</v>
      </c>
      <c r="CX27" s="59">
        <f t="shared" si="14"/>
        <v>579.42859189832484</v>
      </c>
      <c r="CY27" s="59">
        <f ca="1">AVERAGE(OFFSET($CX$3,0,0,'Données projet'!$E$13+1,1))-AVERAGE(OFFSET($H$3,0,0,'Données projet'!$E$13+1,1))</f>
        <v>434.08297999735811</v>
      </c>
      <c r="CZ27" s="59">
        <f t="shared" si="42"/>
        <v>371.04090283546122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6.0127196160142979</v>
      </c>
      <c r="DI27" s="22">
        <f t="shared" si="15"/>
        <v>6.0127196160142979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16</v>
      </c>
      <c r="DO27" s="12">
        <f>IF('Données projet'!$A$166&gt;35,DO26+DN27-DW26,IF(A27&lt;'Données projet'!$A$166,$DL$205^A27,IF(A27='Données projet'!$A$166,'Données projet'!$B$166,DO26+DN27-DW26)))</f>
        <v>156</v>
      </c>
      <c r="DP27" s="17">
        <f>DO27*VLOOKUP('Données projet'!$B$14,Paramètres!$A$1:$I$89,3,0)*VLOOKUP('Données projet'!$B$14,Paramètres!$A$1:$I$89,5,0)</f>
        <v>89.231999999999999</v>
      </c>
      <c r="DQ27" s="13">
        <f t="shared" si="43"/>
        <v>24.379909604665222</v>
      </c>
      <c r="DR27" s="20">
        <f t="shared" si="16"/>
        <v>197.8740758947919</v>
      </c>
      <c r="DS27" s="59">
        <f t="shared" si="17"/>
        <v>491.20740922812524</v>
      </c>
      <c r="DT27" s="59">
        <f ca="1">AVERAGE(OFFSET($DS$3,0,0,'Données projet'!$E$14+1,1))-AVERAGE(OFFSET($H$3,0,0,'Données projet'!$E$14+1,1))</f>
        <v>362.57172983134313</v>
      </c>
      <c r="DU27" s="59">
        <f t="shared" si="44"/>
        <v>232.03250917542471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5.9906410862125306</v>
      </c>
      <c r="ED27" s="22">
        <f t="shared" si="18"/>
        <v>5.9906410862125306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25</v>
      </c>
      <c r="EJ27" s="12">
        <f>IF('Données projet'!$A$192&gt;35,EJ26+EI27-ER26,IF(A27&lt;'Données projet'!$A$192,$EG$205^A27,IF(A27='Données projet'!$A$192,'Données projet'!$B$192,EJ26+EI27-ER26)))</f>
        <v>255.99999999999997</v>
      </c>
      <c r="EK27" s="17">
        <f>EJ27*VLOOKUP('Données projet'!$B$15,Paramètres!$A$1:$I$89,3,0)*VLOOKUP('Données projet'!$B$15,Paramètres!$A$1:$I$89,5,0)</f>
        <v>153.08799999999999</v>
      </c>
      <c r="EL27" s="13">
        <f t="shared" si="45"/>
        <v>39.279510265435114</v>
      </c>
      <c r="EM27" s="20">
        <f t="shared" si="19"/>
        <v>335.04008037896614</v>
      </c>
      <c r="EN27" s="59">
        <f t="shared" si="20"/>
        <v>628.37341371229945</v>
      </c>
      <c r="EO27" s="59">
        <f ca="1">AVERAGE(OFFSET($EN$3,0,0,'Données projet'!$E$15+1,1))-AVERAGE(OFFSET($H$3,0,0,'Données projet'!$E$15+1,1))</f>
        <v>481.17250315093412</v>
      </c>
      <c r="EP27" s="59">
        <f t="shared" si="46"/>
        <v>413.48123190206832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22.277268371022039</v>
      </c>
      <c r="EX27" s="21">
        <f>EXP(-LN(2)/2)*EX26+(1-EXP(-LN(2)/2))/(LN(2)/2)*ER27*EU27*VLOOKUP('Données projet'!$B$15,Paramètres!$A$1:$I$89,3,0)*0.475*44/12</f>
        <v>0.62837809519368826</v>
      </c>
      <c r="EY27" s="22">
        <f t="shared" si="21"/>
        <v>22.905646466215728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>
        <f>VLOOKUP(A27,'Données projet'!$A$217:$I$237,2,0)</f>
        <v>254</v>
      </c>
      <c r="FC27" s="12">
        <f>VLOOKUP(A27,'Données projet'!$A$217:$I$237,9,0)</f>
        <v>19.216666666666669</v>
      </c>
      <c r="FD27" s="12">
        <f t="array" ref="FD27">INDEX(FC:FC,MIN(IF(ISNUMBER(FC27:FC223),ROW(FC27:FC223),"")))</f>
        <v>19.216666666666669</v>
      </c>
      <c r="FE27" s="12">
        <f>IF('Données projet'!$A$218&gt;35,FE26+FD27-FM26,IF(A27&lt;'Données projet'!$A$218,$FB$205^A27,IF(A27='Données projet'!$A$218,'Données projet'!$B$218,FE26+FD27-FM26)))</f>
        <v>254.00000000000003</v>
      </c>
      <c r="FF27" s="17">
        <f>FE27*VLOOKUP('Données projet'!$B$16,Paramètres!$A$1:$I$89,3,0)*VLOOKUP('Données projet'!$B$16,Paramètres!$A$1:$I$89,5,0)</f>
        <v>158.49600000000004</v>
      </c>
      <c r="FG27" s="13">
        <f t="shared" si="47"/>
        <v>40.503097769376929</v>
      </c>
      <c r="FH27" s="20">
        <f t="shared" si="22"/>
        <v>346.59009528166484</v>
      </c>
      <c r="FI27" s="59">
        <f t="shared" si="23"/>
        <v>639.9234286149981</v>
      </c>
      <c r="FJ27" s="59">
        <f ca="1">AVERAGE(OFFSET($FI$3,0,0,'Données projet'!$E$16+1,1))-AVERAGE(OFFSET($H$3,0,0,'Données projet'!$E$16+1,1))</f>
        <v>269.77739619445515</v>
      </c>
      <c r="FK27" s="59">
        <f t="shared" si="48"/>
        <v>347.56964743629885</v>
      </c>
      <c r="FL27" s="15">
        <f>IF(ISNA(VLOOKUP(A27,'Données projet'!$A$217:$I$237,3,0)),0,VLOOKUP(A27,'Données projet'!$A$217:$I$237,3,0))</f>
        <v>3</v>
      </c>
      <c r="FM27" s="15">
        <f>IF(ISNA(VLOOKUP(A27,'Données projet'!$A$217:$I$237,4,0)),0,VLOOKUP(A27,'Données projet'!$A$217:$I$237,4,0))</f>
        <v>73.7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0.6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71.77286303125355</v>
      </c>
      <c r="FS27" s="21">
        <f>EXP(-LN(2)/2)*FS26+(1-EXP(-LN(2)/2))/(LN(2)/2)*FM27*FP27*VLOOKUP('Données projet'!$B$16,Paramètres!$A$1:$I$89,3,0)*0.475*44/12</f>
        <v>0.19870676821589484</v>
      </c>
      <c r="FT27" s="22">
        <f t="shared" si="24"/>
        <v>71.971569799469449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165</v>
      </c>
      <c r="L28" s="12">
        <f>VLOOKUP(A28,'Données projet'!$A$35:$I$55,9,0)</f>
        <v>16.8</v>
      </c>
      <c r="M28" s="12">
        <f t="array" ref="M28">INDEX(L:L,MIN(IF(ISNUMBER(L28:L224),ROW(L28:L224),"")))</f>
        <v>16.8</v>
      </c>
      <c r="N28" s="13">
        <f>IF('Données projet'!$A$36&gt;35,N27+M28-V27,IF(A28&lt;'Données projet'!$A$36,$K$205^A28,IF(A28='Données projet'!$A$36,'Données projet'!$B$36,N27+M28-V27)))</f>
        <v>165.00000000000003</v>
      </c>
      <c r="O28" s="13">
        <f>N28*VLOOKUP('Données projet'!$B$9,Paramètres!$A$1:$I$89,3,0)*VLOOKUP('Données projet'!$B$9,Paramètres!$A$1:$I$89,5,0)</f>
        <v>131.27400000000003</v>
      </c>
      <c r="P28" s="13">
        <f t="shared" si="33"/>
        <v>34.290576031111669</v>
      </c>
      <c r="Q28" s="20">
        <f t="shared" si="2"/>
        <v>288.35830325418618</v>
      </c>
      <c r="R28" s="59">
        <f t="shared" si="0"/>
        <v>581.6916365875195</v>
      </c>
      <c r="S28" s="59">
        <f ca="1">AVERAGE(OFFSET($R$3,0,0,'Données projet'!$E$9+1,1))-AVERAGE(OFFSET($H$3,0,0,'Données projet'!$E$9+1,1))</f>
        <v>331.52724290297675</v>
      </c>
      <c r="T28" s="59">
        <f t="shared" si="34"/>
        <v>322.79102610158054</v>
      </c>
      <c r="U28" s="15">
        <f>IF(ISNA(VLOOKUP(A28,'Données projet'!$A$35:$I$55,3,0)),0,VLOOKUP(A28,'Données projet'!$A$35:$I$55,3,0))</f>
        <v>4</v>
      </c>
      <c r="V28" s="15">
        <f>IF(ISNA(VLOOKUP(A28,'Données projet'!$A$35:$I$55,4,0)),0,VLOOKUP(A28,'Données projet'!$A$35:$I$55,4,0))</f>
        <v>42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165</v>
      </c>
      <c r="AG28" s="12">
        <f>VLOOKUP(A28,'Données projet'!$A$61:$I$81,9,0)</f>
        <v>16.8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165.00000000000003</v>
      </c>
      <c r="AJ28" s="13">
        <f>AI28*VLOOKUP('Données projet'!$B$10,Paramètres!$A$1:$I$89,3,0)*VLOOKUP('Données projet'!$B$10,Paramètres!$A$1:$I$89,5,0)</f>
        <v>131.27400000000003</v>
      </c>
      <c r="AK28" s="13">
        <f t="shared" si="35"/>
        <v>34.290576031111669</v>
      </c>
      <c r="AL28" s="20">
        <f t="shared" si="4"/>
        <v>288.35830325418618</v>
      </c>
      <c r="AM28" s="59">
        <f t="shared" si="5"/>
        <v>581.6916365875195</v>
      </c>
      <c r="AN28" s="59">
        <f ca="1">AVERAGE(OFFSET($AM$3,0,0,'Données projet'!$E$10+1,1))-AVERAGE(OFFSET($H$3,0,0,'Données projet'!$E$10+1,1))</f>
        <v>331.52724290297675</v>
      </c>
      <c r="AO28" s="59">
        <f t="shared" si="36"/>
        <v>322.79102610158054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42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165</v>
      </c>
      <c r="BB28" s="12">
        <f>VLOOKUP(A28,'Données projet'!$A$87:$I$107,9,0)</f>
        <v>16.8</v>
      </c>
      <c r="BC28" s="12">
        <f t="array" ref="BC28">INDEX(BB:BB,MIN(IF(ISNUMBER(BB28:BB224),ROW(BB28:BB224),"")))</f>
        <v>16.8</v>
      </c>
      <c r="BD28" s="12">
        <f>IF('Données projet'!$A$88&gt;35,BD27+BC28-BL27,IF(A28&lt;'Données projet'!$A$88,$BA$205^A28,IF(A28='Données projet'!$A$88,'Données projet'!$B$88,BD27+BC28-BL27)))</f>
        <v>165.00000000000003</v>
      </c>
      <c r="BE28" s="13">
        <f>BD28*VLOOKUP('Données projet'!$B$11,Paramètres!$A$1:$I$89,3,0)*VLOOKUP('Données projet'!$B$11,Paramètres!$A$1:$I$89,5,0)</f>
        <v>144.14400000000003</v>
      </c>
      <c r="BF28" s="13">
        <f t="shared" si="37"/>
        <v>37.244720006976252</v>
      </c>
      <c r="BG28" s="20">
        <f t="shared" si="7"/>
        <v>315.9186873454837</v>
      </c>
      <c r="BH28" s="59">
        <f t="shared" si="8"/>
        <v>609.25202067881696</v>
      </c>
      <c r="BI28" s="59">
        <f ca="1">AVERAGE(OFFSET($BH$3,0,0,'Données projet'!$E$11+1,1))-AVERAGE(OFFSET($H$3,0,0,'Données projet'!$E$11+1,1))</f>
        <v>367.48156275901096</v>
      </c>
      <c r="BJ28" s="59">
        <f t="shared" si="38"/>
        <v>356.87322542996685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165</v>
      </c>
      <c r="BW28" s="12">
        <f>VLOOKUP(A28,'Données projet'!$A$113:$I$133,9,0)</f>
        <v>16.8</v>
      </c>
      <c r="BX28" s="12">
        <f t="array" ref="BX28">INDEX(BW:BW,MIN(IF(ISNUMBER(BW28:BW224),ROW(BW28:BW224),"")))</f>
        <v>16.8</v>
      </c>
      <c r="BY28" s="12">
        <f>IF('Données projet'!$A$114&gt;35,BY27+BX28-CG27,IF(A28&lt;'Données projet'!$A$114,$BV$205^A28,IF(A28='Données projet'!$A$114,'Données projet'!$B$114,BY27+BX28-CG27)))</f>
        <v>165.00000000000003</v>
      </c>
      <c r="BZ28" s="13">
        <f>BY28*VLOOKUP('Données projet'!$B$12,Paramètres!$A$1:$I$89,3,0)*VLOOKUP('Données projet'!$B$12,Paramètres!$A$1:$I$89,5,0)</f>
        <v>110.68200000000003</v>
      </c>
      <c r="CA28" s="13">
        <f t="shared" si="39"/>
        <v>29.49161124389969</v>
      </c>
      <c r="CB28" s="20">
        <f t="shared" si="10"/>
        <v>244.13570624979198</v>
      </c>
      <c r="CC28" s="59">
        <f t="shared" si="11"/>
        <v>537.46903958312532</v>
      </c>
      <c r="CD28" s="59">
        <f ca="1">AVERAGE(OFFSET($CC$3,0,0,'Données projet'!$E$12+1,1))-AVERAGE(OFFSET($H$3,0,0,'Données projet'!$E$12+1,1))</f>
        <v>273.84349636755343</v>
      </c>
      <c r="CE28" s="59">
        <f t="shared" si="40"/>
        <v>268.10688874775451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42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294</v>
      </c>
      <c r="CR28" s="12">
        <f>VLOOKUP(A28,'Données projet'!$A$139:$I$159,9,0)</f>
        <v>30.4</v>
      </c>
      <c r="CS28" s="12">
        <f t="array" ref="CS28">INDEX(CR:CR,MIN(IF(ISNUMBER(CR28:CR224),ROW(CR28:CR224),"")))</f>
        <v>30.4</v>
      </c>
      <c r="CT28" s="12">
        <f>IF('Données projet'!$A$140&gt;35,CT27+CS28-DB27,IF(A28&lt;'Données projet'!$A$140,$CQ$205^A28,IF(A28='Données projet'!$A$140,'Données projet'!$B$140,CT27+CS28-DB27)))</f>
        <v>294</v>
      </c>
      <c r="CU28" s="17">
        <f>CT28*VLOOKUP('Données projet'!$B$13,Paramètres!$A$1:$I$89,3,0)*VLOOKUP('Données projet'!$B$13,Paramètres!$A$1:$I$89,5,0)</f>
        <v>145.23599999999999</v>
      </c>
      <c r="CV28" s="13">
        <f t="shared" si="41"/>
        <v>37.493924289345522</v>
      </c>
      <c r="CW28" s="20">
        <f t="shared" si="13"/>
        <v>318.25461813727674</v>
      </c>
      <c r="CX28" s="59">
        <f t="shared" si="14"/>
        <v>611.58795147061005</v>
      </c>
      <c r="CY28" s="59">
        <f ca="1">AVERAGE(OFFSET($CX$3,0,0,'Données projet'!$E$13+1,1))-AVERAGE(OFFSET($H$3,0,0,'Données projet'!$E$13+1,1))</f>
        <v>434.08297999735811</v>
      </c>
      <c r="CZ28" s="59">
        <f t="shared" si="42"/>
        <v>371.04090283546122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77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0.55000000000000004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27.64364848595531</v>
      </c>
      <c r="DH28" s="21">
        <f>EXP(-LN(2)/2)*DH27+(1-EXP(-LN(2)/2))/(LN(2)/2)*DB28*DE28*VLOOKUP('Données projet'!$B$13,Paramètres!$A$1:$I$89,3,0)*0.475*44/12</f>
        <v>4.2516348138570841</v>
      </c>
      <c r="DI28" s="22">
        <f t="shared" si="15"/>
        <v>31.895283299812395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172</v>
      </c>
      <c r="DM28" s="12">
        <f>VLOOKUP(A28,'Données projet'!$A$165:$I$185,9,0)</f>
        <v>16</v>
      </c>
      <c r="DN28" s="12">
        <f t="array" ref="DN28">INDEX(DM:DM,MIN(IF(ISNUMBER(DM28:DM224),ROW(DM28:DM224),"")))</f>
        <v>16</v>
      </c>
      <c r="DO28" s="12">
        <f>IF('Données projet'!$A$166&gt;35,DO27+DN28-DW27,IF(A28&lt;'Données projet'!$A$166,$DL$205^A28,IF(A28='Données projet'!$A$166,'Données projet'!$B$166,DO27+DN28-DW27)))</f>
        <v>172</v>
      </c>
      <c r="DP28" s="17">
        <f>DO28*VLOOKUP('Données projet'!$B$14,Paramètres!$A$1:$I$89,3,0)*VLOOKUP('Données projet'!$B$14,Paramètres!$A$1:$I$89,5,0)</f>
        <v>98.384000000000015</v>
      </c>
      <c r="DQ28" s="13">
        <f t="shared" si="43"/>
        <v>26.576643548714614</v>
      </c>
      <c r="DR28" s="20">
        <f t="shared" si="16"/>
        <v>217.63978751401132</v>
      </c>
      <c r="DS28" s="59">
        <f t="shared" si="17"/>
        <v>510.9731208473446</v>
      </c>
      <c r="DT28" s="59">
        <f ca="1">AVERAGE(OFFSET($DS$3,0,0,'Données projet'!$E$14+1,1))-AVERAGE(OFFSET($H$3,0,0,'Données projet'!$E$14+1,1))</f>
        <v>362.57172983134313</v>
      </c>
      <c r="DU28" s="59">
        <f t="shared" si="44"/>
        <v>232.03250917542471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49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0.45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16.665548847992198</v>
      </c>
      <c r="EC28" s="21">
        <f>EXP(-LN(2)/2)*EC27+(1-EXP(-LN(2)/2))/(LN(2)/2)*DW28*DZ28*VLOOKUP('Données projet'!$B$14,Paramètres!$A$1:$I$89,3,0)*0.475*44/12</f>
        <v>4.2360229357156252</v>
      </c>
      <c r="ED28" s="22">
        <f t="shared" si="18"/>
        <v>20.901571783707823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281</v>
      </c>
      <c r="EH28" s="12">
        <f>VLOOKUP(A28,'Données projet'!$A$191:$I$211,9,0)</f>
        <v>25</v>
      </c>
      <c r="EI28" s="12">
        <f t="array" ref="EI28">INDEX(EH:EH,MIN(IF(ISNUMBER(EH28:EH224),ROW(EH28:EH224),"")))</f>
        <v>25</v>
      </c>
      <c r="EJ28" s="12">
        <f>IF('Données projet'!$A$192&gt;35,EJ27+EI28-ER27,IF(A28&lt;'Données projet'!$A$192,$EG$205^A28,IF(A28='Données projet'!$A$192,'Données projet'!$B$192,EJ27+EI28-ER27)))</f>
        <v>281</v>
      </c>
      <c r="EK28" s="17">
        <f>EJ28*VLOOKUP('Données projet'!$B$15,Paramètres!$A$1:$I$89,3,0)*VLOOKUP('Données projet'!$B$15,Paramètres!$A$1:$I$89,5,0)</f>
        <v>168.03800000000004</v>
      </c>
      <c r="EL28" s="13">
        <f t="shared" si="45"/>
        <v>42.650304418351887</v>
      </c>
      <c r="EM28" s="20">
        <f t="shared" si="19"/>
        <v>366.94879686196288</v>
      </c>
      <c r="EN28" s="59">
        <f t="shared" si="20"/>
        <v>660.28213019529619</v>
      </c>
      <c r="EO28" s="59">
        <f ca="1">AVERAGE(OFFSET($EN$3,0,0,'Données projet'!$E$15+1,1))-AVERAGE(OFFSET($H$3,0,0,'Données projet'!$E$15+1,1))</f>
        <v>481.17250315093412</v>
      </c>
      <c r="EP28" s="59">
        <f t="shared" si="46"/>
        <v>413.48123190206832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70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0.45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46.558200718231816</v>
      </c>
      <c r="EX28" s="21">
        <f>EXP(-LN(2)/2)*EX27+(1-EXP(-LN(2)/2))/(LN(2)/2)*ER28*EU28*VLOOKUP('Données projet'!$B$15,Paramètres!$A$1:$I$89,3,0)*0.475*44/12</f>
        <v>0.44433041226054287</v>
      </c>
      <c r="EY28" s="22">
        <f t="shared" si="21"/>
        <v>47.002531130492358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16.616666666666664</v>
      </c>
      <c r="FE28" s="12">
        <f>IF('Données projet'!$A$218&gt;35,FE27+FD28-FM27,IF(A28&lt;'Données projet'!$A$218,$FB$205^A28,IF(A28='Données projet'!$A$218,'Données projet'!$B$218,FE27+FD28-FM27)))</f>
        <v>196.91666666666669</v>
      </c>
      <c r="FF28" s="17">
        <f>FE28*VLOOKUP('Données projet'!$B$16,Paramètres!$A$1:$I$89,3,0)*VLOOKUP('Données projet'!$B$16,Paramètres!$A$1:$I$89,5,0)</f>
        <v>122.87600000000002</v>
      </c>
      <c r="FG28" s="13">
        <f t="shared" si="47"/>
        <v>32.344851661523322</v>
      </c>
      <c r="FH28" s="20">
        <f t="shared" si="22"/>
        <v>270.34298331048649</v>
      </c>
      <c r="FI28" s="59">
        <f t="shared" si="23"/>
        <v>563.67631664381975</v>
      </c>
      <c r="FJ28" s="59">
        <f ca="1">AVERAGE(OFFSET($FI$3,0,0,'Données projet'!$E$16+1,1))-AVERAGE(OFFSET($H$3,0,0,'Données projet'!$E$16+1,1))</f>
        <v>269.77739619445515</v>
      </c>
      <c r="FK28" s="59">
        <f t="shared" si="48"/>
        <v>347.56964743629885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69.81023031729309</v>
      </c>
      <c r="FS28" s="21">
        <f>EXP(-LN(2)/2)*FS27+(1-EXP(-LN(2)/2))/(LN(2)/2)*FM28*FP28*VLOOKUP('Données projet'!$B$16,Paramètres!$A$1:$I$89,3,0)*0.475*44/12</f>
        <v>0.14050690327312276</v>
      </c>
      <c r="FT28" s="22">
        <f t="shared" si="24"/>
        <v>69.950737220566211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16.399999999999999</v>
      </c>
      <c r="N29" s="13">
        <f>IF('Données projet'!$A$36&gt;35,N28+M29-V28,IF(A29&lt;'Données projet'!$A$36,$K$205^A29,IF(A29='Données projet'!$A$36,'Données projet'!$B$36,N28+M29-V28)))</f>
        <v>139.40000000000003</v>
      </c>
      <c r="O29" s="13">
        <f>N29*VLOOKUP('Données projet'!$B$9,Paramètres!$A$1:$I$89,3,0)*VLOOKUP('Données projet'!$B$9,Paramètres!$A$1:$I$89,5,0)</f>
        <v>110.90664000000004</v>
      </c>
      <c r="P29" s="13">
        <f t="shared" si="33"/>
        <v>29.544493872672952</v>
      </c>
      <c r="Q29" s="20">
        <f t="shared" si="2"/>
        <v>244.6190581615721</v>
      </c>
      <c r="R29" s="59">
        <f t="shared" si="0"/>
        <v>537.95239149490544</v>
      </c>
      <c r="S29" s="59">
        <f ca="1">AVERAGE(OFFSET($R$3,0,0,'Données projet'!$E$9+1,1))-AVERAGE(OFFSET($H$3,0,0,'Données projet'!$E$9+1,1))</f>
        <v>331.52724290297675</v>
      </c>
      <c r="T29" s="59">
        <f t="shared" si="34"/>
        <v>322.79102610158054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16.399999999999999</v>
      </c>
      <c r="AI29" s="13">
        <f>IF('Données projet'!$A$62&gt;35,AI28+AH29-AQ28,IF(A29&lt;'Données projet'!$A$62,$AF$205^A29,IF(A29='Données projet'!$A$62,'Données projet'!$B$62,AI28+AH29-AQ28)))</f>
        <v>139.40000000000003</v>
      </c>
      <c r="AJ29" s="13">
        <f>AI29*VLOOKUP('Données projet'!$B$10,Paramètres!$A$1:$I$89,3,0)*VLOOKUP('Données projet'!$B$10,Paramètres!$A$1:$I$89,5,0)</f>
        <v>110.90664000000004</v>
      </c>
      <c r="AK29" s="13">
        <f t="shared" si="35"/>
        <v>29.544493872672952</v>
      </c>
      <c r="AL29" s="20">
        <f t="shared" si="4"/>
        <v>244.6190581615721</v>
      </c>
      <c r="AM29" s="59">
        <f t="shared" si="5"/>
        <v>537.95239149490544</v>
      </c>
      <c r="AN29" s="59">
        <f ca="1">AVERAGE(OFFSET($AM$3,0,0,'Données projet'!$E$10+1,1))-AVERAGE(OFFSET($H$3,0,0,'Données projet'!$E$10+1,1))</f>
        <v>331.52724290297675</v>
      </c>
      <c r="AO29" s="59">
        <f t="shared" si="36"/>
        <v>322.79102610158054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139.40000000000003</v>
      </c>
      <c r="BE29" s="13">
        <f>BD29*VLOOKUP('Données projet'!$B$11,Paramètres!$A$1:$I$89,3,0)*VLOOKUP('Données projet'!$B$11,Paramètres!$A$1:$I$89,5,0)</f>
        <v>121.77984000000004</v>
      </c>
      <c r="BF29" s="13">
        <f t="shared" si="37"/>
        <v>32.089761368755184</v>
      </c>
      <c r="BG29" s="20">
        <f t="shared" si="7"/>
        <v>267.98955571724866</v>
      </c>
      <c r="BH29" s="59">
        <f t="shared" si="8"/>
        <v>561.32288905058203</v>
      </c>
      <c r="BI29" s="59">
        <f ca="1">AVERAGE(OFFSET($BH$3,0,0,'Données projet'!$E$11+1,1))-AVERAGE(OFFSET($H$3,0,0,'Données projet'!$E$11+1,1))</f>
        <v>367.48156275901096</v>
      </c>
      <c r="BJ29" s="59">
        <f t="shared" si="38"/>
        <v>356.87322542996685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139.40000000000003</v>
      </c>
      <c r="BZ29" s="13">
        <f>BY29*VLOOKUP('Données projet'!$B$12,Paramètres!$A$1:$I$89,3,0)*VLOOKUP('Données projet'!$B$12,Paramètres!$A$1:$I$89,5,0)</f>
        <v>93.509520000000023</v>
      </c>
      <c r="CA29" s="13">
        <f t="shared" si="39"/>
        <v>25.409743099681585</v>
      </c>
      <c r="CB29" s="20">
        <f t="shared" si="10"/>
        <v>207.11771656527881</v>
      </c>
      <c r="CC29" s="59">
        <f t="shared" si="11"/>
        <v>500.45104989861215</v>
      </c>
      <c r="CD29" s="59">
        <f ca="1">AVERAGE(OFFSET($CC$3,0,0,'Données projet'!$E$12+1,1))-AVERAGE(OFFSET($H$3,0,0,'Données projet'!$E$12+1,1))</f>
        <v>273.84349636755343</v>
      </c>
      <c r="CE29" s="59">
        <f t="shared" si="40"/>
        <v>268.10688874775451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31.8</v>
      </c>
      <c r="CT29" s="12">
        <f>IF('Données projet'!$A$140&gt;35,CT28+CS29-DB28,IF(A29&lt;'Données projet'!$A$140,$CQ$205^A29,IF(A29='Données projet'!$A$140,'Données projet'!$B$140,CT28+CS29-DB28)))</f>
        <v>248.8</v>
      </c>
      <c r="CU29" s="17">
        <f>CT29*VLOOKUP('Données projet'!$B$13,Paramètres!$A$1:$I$89,3,0)*VLOOKUP('Données projet'!$B$13,Paramètres!$A$1:$I$89,5,0)</f>
        <v>122.90720000000002</v>
      </c>
      <c r="CV29" s="13">
        <f t="shared" si="41"/>
        <v>32.352108408527776</v>
      </c>
      <c r="CW29" s="20">
        <f t="shared" si="13"/>
        <v>270.40996214485261</v>
      </c>
      <c r="CX29" s="59">
        <f t="shared" si="14"/>
        <v>563.74329547818593</v>
      </c>
      <c r="CY29" s="59">
        <f ca="1">AVERAGE(OFFSET($CX$3,0,0,'Données projet'!$E$13+1,1))-AVERAGE(OFFSET($H$3,0,0,'Données projet'!$E$13+1,1))</f>
        <v>434.08297999735811</v>
      </c>
      <c r="CZ29" s="59">
        <f t="shared" si="42"/>
        <v>371.04090283546122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26.887731464390569</v>
      </c>
      <c r="DH29" s="21">
        <f>EXP(-LN(2)/2)*DH28+(1-EXP(-LN(2)/2))/(LN(2)/2)*DB29*DE29*VLOOKUP('Données projet'!$B$13,Paramètres!$A$1:$I$89,3,0)*0.475*44/12</f>
        <v>3.006359808007149</v>
      </c>
      <c r="DI29" s="22">
        <f t="shared" si="15"/>
        <v>29.894091272397716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17.600000000000001</v>
      </c>
      <c r="DO29" s="12">
        <f>IF('Données projet'!$A$166&gt;35,DO28+DN29-DW28,IF(A29&lt;'Données projet'!$A$166,$DL$205^A29,IF(A29='Données projet'!$A$166,'Données projet'!$B$166,DO28+DN29-DW28)))</f>
        <v>140.6</v>
      </c>
      <c r="DP29" s="17">
        <f>DO29*VLOOKUP('Données projet'!$B$14,Paramètres!$A$1:$I$89,3,0)*VLOOKUP('Données projet'!$B$14,Paramètres!$A$1:$I$89,5,0)</f>
        <v>80.423199999999994</v>
      </c>
      <c r="DQ29" s="13">
        <f t="shared" si="43"/>
        <v>22.240626933738067</v>
      </c>
      <c r="DR29" s="20">
        <f t="shared" si="16"/>
        <v>178.80616524292711</v>
      </c>
      <c r="DS29" s="59">
        <f t="shared" si="17"/>
        <v>472.13949857626039</v>
      </c>
      <c r="DT29" s="59">
        <f ca="1">AVERAGE(OFFSET($DS$3,0,0,'Données projet'!$E$14+1,1))-AVERAGE(OFFSET($H$3,0,0,'Données projet'!$E$14+1,1))</f>
        <v>362.57172983134313</v>
      </c>
      <c r="DU29" s="59">
        <f t="shared" si="44"/>
        <v>232.03250917542471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16.209828538340727</v>
      </c>
      <c r="EC29" s="21">
        <f>EXP(-LN(2)/2)*EC28+(1-EXP(-LN(2)/2))/(LN(2)/2)*DW29*DZ29*VLOOKUP('Données projet'!$B$14,Paramètres!$A$1:$I$89,3,0)*0.475*44/12</f>
        <v>2.9953205431062653</v>
      </c>
      <c r="ED29" s="22">
        <f t="shared" si="18"/>
        <v>19.20514908144699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26.6</v>
      </c>
      <c r="EJ29" s="12">
        <f>IF('Données projet'!$A$192&gt;35,EJ28+EI29-ER28,IF(A29&lt;'Données projet'!$A$192,$EG$205^A29,IF(A29='Données projet'!$A$192,'Données projet'!$B$192,EJ28+EI29-ER28)))</f>
        <v>237.60000000000002</v>
      </c>
      <c r="EK29" s="17">
        <f>EJ29*VLOOKUP('Données projet'!$B$15,Paramètres!$A$1:$I$89,3,0)*VLOOKUP('Données projet'!$B$15,Paramètres!$A$1:$I$89,5,0)</f>
        <v>142.08480000000003</v>
      </c>
      <c r="EL29" s="13">
        <f t="shared" si="45"/>
        <v>36.774192249654888</v>
      </c>
      <c r="EM29" s="20">
        <f t="shared" si="19"/>
        <v>311.51274483481569</v>
      </c>
      <c r="EN29" s="59">
        <f t="shared" si="20"/>
        <v>604.84607816814901</v>
      </c>
      <c r="EO29" s="59">
        <f ca="1">AVERAGE(OFFSET($EN$3,0,0,'Données projet'!$E$15+1,1))-AVERAGE(OFFSET($H$3,0,0,'Données projet'!$E$15+1,1))</f>
        <v>481.17250315093412</v>
      </c>
      <c r="EP29" s="59">
        <f t="shared" si="46"/>
        <v>413.48123190206832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45.285064271202401</v>
      </c>
      <c r="EX29" s="21">
        <f>EXP(-LN(2)/2)*EX28+(1-EXP(-LN(2)/2))/(LN(2)/2)*ER29*EU29*VLOOKUP('Données projet'!$B$15,Paramètres!$A$1:$I$89,3,0)*0.475*44/12</f>
        <v>0.31418904759684418</v>
      </c>
      <c r="EY29" s="22">
        <f t="shared" si="21"/>
        <v>45.599253318799242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16.616666666666664</v>
      </c>
      <c r="FE29" s="12">
        <f>IF('Données projet'!$A$218&gt;35,FE28+FD29-FM28,IF(A29&lt;'Données projet'!$A$218,$FB$205^A29,IF(A29='Données projet'!$A$218,'Données projet'!$B$218,FE28+FD29-FM28)))</f>
        <v>213.53333333333336</v>
      </c>
      <c r="FF29" s="17">
        <f>FE29*VLOOKUP('Données projet'!$B$16,Paramètres!$A$1:$I$89,3,0)*VLOOKUP('Données projet'!$B$16,Paramètres!$A$1:$I$89,5,0)</f>
        <v>133.24480000000003</v>
      </c>
      <c r="FG29" s="13">
        <f t="shared" si="47"/>
        <v>34.745058146398875</v>
      </c>
      <c r="FH29" s="20">
        <f t="shared" si="22"/>
        <v>292.58233627164475</v>
      </c>
      <c r="FI29" s="59">
        <f t="shared" si="23"/>
        <v>585.91566960497812</v>
      </c>
      <c r="FJ29" s="59">
        <f ca="1">AVERAGE(OFFSET($FI$3,0,0,'Données projet'!$E$16+1,1))-AVERAGE(OFFSET($H$3,0,0,'Données projet'!$E$16+1,1))</f>
        <v>269.77739619445515</v>
      </c>
      <c r="FK29" s="59">
        <f t="shared" si="48"/>
        <v>347.56964743629885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67.901265898106246</v>
      </c>
      <c r="FS29" s="21">
        <f>EXP(-LN(2)/2)*FS28+(1-EXP(-LN(2)/2))/(LN(2)/2)*FM29*FP29*VLOOKUP('Données projet'!$B$16,Paramètres!$A$1:$I$89,3,0)*0.475*44/12</f>
        <v>9.9353384107947418E-2</v>
      </c>
      <c r="FT29" s="22">
        <f t="shared" si="24"/>
        <v>68.000619282214188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16.399999999999999</v>
      </c>
      <c r="N30" s="13">
        <f>IF('Données projet'!$A$36&gt;35,N29+M30-V29,IF(A30&lt;'Données projet'!$A$36,$K$205^A30,IF(A30='Données projet'!$A$36,'Données projet'!$B$36,N29+M30-V29)))</f>
        <v>155.80000000000004</v>
      </c>
      <c r="O30" s="13">
        <f>N30*VLOOKUP('Données projet'!$B$9,Paramètres!$A$1:$I$89,3,0)*VLOOKUP('Données projet'!$B$9,Paramètres!$A$1:$I$89,5,0)</f>
        <v>123.95448000000005</v>
      </c>
      <c r="P30" s="13">
        <f t="shared" si="33"/>
        <v>32.595569202682604</v>
      </c>
      <c r="Q30" s="20">
        <f t="shared" si="2"/>
        <v>272.65800236133896</v>
      </c>
      <c r="R30" s="59">
        <f t="shared" si="0"/>
        <v>565.99133569467222</v>
      </c>
      <c r="S30" s="59">
        <f ca="1">AVERAGE(OFFSET($R$3,0,0,'Données projet'!$E$9+1,1))-AVERAGE(OFFSET($H$3,0,0,'Données projet'!$E$9+1,1))</f>
        <v>331.52724290297675</v>
      </c>
      <c r="T30" s="59">
        <f t="shared" si="34"/>
        <v>322.79102610158054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16.399999999999999</v>
      </c>
      <c r="AI30" s="13">
        <f>IF('Données projet'!$A$62&gt;35,AI29+AH30-AQ29,IF(A30&lt;'Données projet'!$A$62,$AF$205^A30,IF(A30='Données projet'!$A$62,'Données projet'!$B$62,AI29+AH30-AQ29)))</f>
        <v>155.80000000000004</v>
      </c>
      <c r="AJ30" s="13">
        <f>AI30*VLOOKUP('Données projet'!$B$10,Paramètres!$A$1:$I$89,3,0)*VLOOKUP('Données projet'!$B$10,Paramètres!$A$1:$I$89,5,0)</f>
        <v>123.95448000000005</v>
      </c>
      <c r="AK30" s="13">
        <f t="shared" si="35"/>
        <v>32.595569202682604</v>
      </c>
      <c r="AL30" s="20">
        <f t="shared" si="4"/>
        <v>272.65800236133896</v>
      </c>
      <c r="AM30" s="59">
        <f t="shared" si="5"/>
        <v>565.99133569467222</v>
      </c>
      <c r="AN30" s="59">
        <f ca="1">AVERAGE(OFFSET($AM$3,0,0,'Données projet'!$E$10+1,1))-AVERAGE(OFFSET($H$3,0,0,'Données projet'!$E$10+1,1))</f>
        <v>331.52724290297675</v>
      </c>
      <c r="AO30" s="59">
        <f t="shared" si="36"/>
        <v>322.79102610158054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155.80000000000004</v>
      </c>
      <c r="BE30" s="13">
        <f>BD30*VLOOKUP('Données projet'!$B$11,Paramètres!$A$1:$I$89,3,0)*VLOOKUP('Données projet'!$B$11,Paramètres!$A$1:$I$89,5,0)</f>
        <v>136.10688000000005</v>
      </c>
      <c r="BF30" s="13">
        <f t="shared" si="37"/>
        <v>35.40368780391627</v>
      </c>
      <c r="BG30" s="20">
        <f t="shared" si="7"/>
        <v>298.71423892515429</v>
      </c>
      <c r="BH30" s="59">
        <f t="shared" si="8"/>
        <v>592.04757225848766</v>
      </c>
      <c r="BI30" s="59">
        <f ca="1">AVERAGE(OFFSET($BH$3,0,0,'Données projet'!$E$11+1,1))-AVERAGE(OFFSET($H$3,0,0,'Données projet'!$E$11+1,1))</f>
        <v>367.48156275901096</v>
      </c>
      <c r="BJ30" s="59">
        <f t="shared" si="38"/>
        <v>356.87322542996685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155.80000000000004</v>
      </c>
      <c r="BZ30" s="13">
        <f>BY30*VLOOKUP('Données projet'!$B$12,Paramètres!$A$1:$I$89,3,0)*VLOOKUP('Données projet'!$B$12,Paramètres!$A$1:$I$89,5,0)</f>
        <v>104.51064000000002</v>
      </c>
      <c r="CA30" s="13">
        <f t="shared" si="39"/>
        <v>28.033820555448408</v>
      </c>
      <c r="CB30" s="20">
        <f t="shared" si="10"/>
        <v>230.84826880073933</v>
      </c>
      <c r="CC30" s="59">
        <f t="shared" si="11"/>
        <v>524.18160213407259</v>
      </c>
      <c r="CD30" s="59">
        <f ca="1">AVERAGE(OFFSET($CC$3,0,0,'Données projet'!$E$12+1,1))-AVERAGE(OFFSET($H$3,0,0,'Données projet'!$E$12+1,1))</f>
        <v>273.84349636755343</v>
      </c>
      <c r="CE30" s="59">
        <f t="shared" si="40"/>
        <v>268.10688874775451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31.8</v>
      </c>
      <c r="CT30" s="12">
        <f>IF('Données projet'!$A$140&gt;35,CT29+CS30-DB29,IF(A30&lt;'Données projet'!$A$140,$CQ$205^A30,IF(A30='Données projet'!$A$140,'Données projet'!$B$140,CT29+CS30-DB29)))</f>
        <v>280.60000000000002</v>
      </c>
      <c r="CU30" s="17">
        <f>CT30*VLOOKUP('Données projet'!$B$13,Paramètres!$A$1:$I$89,3,0)*VLOOKUP('Données projet'!$B$13,Paramètres!$A$1:$I$89,5,0)</f>
        <v>138.61640000000003</v>
      </c>
      <c r="CV30" s="13">
        <f t="shared" si="41"/>
        <v>35.97985917844175</v>
      </c>
      <c r="CW30" s="20">
        <f t="shared" si="13"/>
        <v>304.08848473578604</v>
      </c>
      <c r="CX30" s="59">
        <f t="shared" si="14"/>
        <v>597.42181806911935</v>
      </c>
      <c r="CY30" s="59">
        <f ca="1">AVERAGE(OFFSET($CX$3,0,0,'Données projet'!$E$13+1,1))-AVERAGE(OFFSET($H$3,0,0,'Données projet'!$E$13+1,1))</f>
        <v>434.08297999735811</v>
      </c>
      <c r="CZ30" s="59">
        <f t="shared" si="42"/>
        <v>371.04090283546122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26.152485033532464</v>
      </c>
      <c r="DH30" s="21">
        <f>EXP(-LN(2)/2)*DH29+(1-EXP(-LN(2)/2))/(LN(2)/2)*DB30*DE30*VLOOKUP('Données projet'!$B$13,Paramètres!$A$1:$I$89,3,0)*0.475*44/12</f>
        <v>2.125817406928542</v>
      </c>
      <c r="DI30" s="22">
        <f t="shared" si="15"/>
        <v>28.278302440461005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17.600000000000001</v>
      </c>
      <c r="DO30" s="12">
        <f>IF('Données projet'!$A$166&gt;35,DO29+DN30-DW29,IF(A30&lt;'Données projet'!$A$166,$DL$205^A30,IF(A30='Données projet'!$A$166,'Données projet'!$B$166,DO29+DN30-DW29)))</f>
        <v>158.19999999999999</v>
      </c>
      <c r="DP30" s="17">
        <f>DO30*VLOOKUP('Données projet'!$B$14,Paramètres!$A$1:$I$89,3,0)*VLOOKUP('Données projet'!$B$14,Paramètres!$A$1:$I$89,5,0)</f>
        <v>90.490399999999994</v>
      </c>
      <c r="DQ30" s="13">
        <f t="shared" si="43"/>
        <v>24.683460233677778</v>
      </c>
      <c r="DR30" s="20">
        <f t="shared" si="16"/>
        <v>200.59447324032212</v>
      </c>
      <c r="DS30" s="59">
        <f t="shared" si="17"/>
        <v>493.9278065736554</v>
      </c>
      <c r="DT30" s="59">
        <f ca="1">AVERAGE(OFFSET($DS$3,0,0,'Données projet'!$E$14+1,1))-AVERAGE(OFFSET($H$3,0,0,'Données projet'!$E$14+1,1))</f>
        <v>362.57172983134313</v>
      </c>
      <c r="DU30" s="59">
        <f t="shared" si="44"/>
        <v>232.03250917542471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15.766569924521965</v>
      </c>
      <c r="EC30" s="21">
        <f>EXP(-LN(2)/2)*EC29+(1-EXP(-LN(2)/2))/(LN(2)/2)*DW30*DZ30*VLOOKUP('Données projet'!$B$14,Paramètres!$A$1:$I$89,3,0)*0.475*44/12</f>
        <v>2.1180114678578126</v>
      </c>
      <c r="ED30" s="22">
        <f t="shared" si="18"/>
        <v>17.884581392379779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26.6</v>
      </c>
      <c r="EJ30" s="12">
        <f>IF('Données projet'!$A$192&gt;35,EJ29+EI30-ER29,IF(A30&lt;'Données projet'!$A$192,$EG$205^A30,IF(A30='Données projet'!$A$192,'Données projet'!$B$192,EJ29+EI30-ER29)))</f>
        <v>264.20000000000005</v>
      </c>
      <c r="EK30" s="17">
        <f>EJ30*VLOOKUP('Données projet'!$B$15,Paramètres!$A$1:$I$89,3,0)*VLOOKUP('Données projet'!$B$15,Paramètres!$A$1:$I$89,5,0)</f>
        <v>157.99160000000003</v>
      </c>
      <c r="EL30" s="13">
        <f t="shared" si="45"/>
        <v>40.389182682530297</v>
      </c>
      <c r="EM30" s="20">
        <f t="shared" si="19"/>
        <v>345.513196505407</v>
      </c>
      <c r="EN30" s="59">
        <f t="shared" si="20"/>
        <v>638.84652983874025</v>
      </c>
      <c r="EO30" s="59">
        <f ca="1">AVERAGE(OFFSET($EN$3,0,0,'Données projet'!$E$15+1,1))-AVERAGE(OFFSET($H$3,0,0,'Données projet'!$E$15+1,1))</f>
        <v>481.17250315093412</v>
      </c>
      <c r="EP30" s="59">
        <f t="shared" si="46"/>
        <v>413.48123190206832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44.04674180726834</v>
      </c>
      <c r="EX30" s="21">
        <f>EXP(-LN(2)/2)*EX29+(1-EXP(-LN(2)/2))/(LN(2)/2)*ER30*EU30*VLOOKUP('Données projet'!$B$15,Paramètres!$A$1:$I$89,3,0)*0.475*44/12</f>
        <v>0.22216520613027149</v>
      </c>
      <c r="EY30" s="22">
        <f t="shared" si="21"/>
        <v>44.268907013398611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16.616666666666664</v>
      </c>
      <c r="FE30" s="12">
        <f>IF('Données projet'!$A$218&gt;35,FE29+FD30-FM29,IF(A30&lt;'Données projet'!$A$218,$FB$205^A30,IF(A30='Données projet'!$A$218,'Données projet'!$B$218,FE29+FD30-FM29)))</f>
        <v>230.15000000000003</v>
      </c>
      <c r="FF30" s="17">
        <f>FE30*VLOOKUP('Données projet'!$B$16,Paramètres!$A$1:$I$89,3,0)*VLOOKUP('Données projet'!$B$16,Paramètres!$A$1:$I$89,5,0)</f>
        <v>143.61360000000002</v>
      </c>
      <c r="FG30" s="13">
        <f t="shared" si="47"/>
        <v>37.123598716010569</v>
      </c>
      <c r="FH30" s="20">
        <f t="shared" si="22"/>
        <v>314.78395443038511</v>
      </c>
      <c r="FI30" s="59">
        <f t="shared" si="23"/>
        <v>608.11728776371842</v>
      </c>
      <c r="FJ30" s="59">
        <f ca="1">AVERAGE(OFFSET($FI$3,0,0,'Données projet'!$E$16+1,1))-AVERAGE(OFFSET($H$3,0,0,'Données projet'!$E$16+1,1))</f>
        <v>269.77739619445515</v>
      </c>
      <c r="FK30" s="59">
        <f t="shared" si="48"/>
        <v>347.56964743629885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66.044502211350149</v>
      </c>
      <c r="FS30" s="21">
        <f>EXP(-LN(2)/2)*FS29+(1-EXP(-LN(2)/2))/(LN(2)/2)*FM30*FP30*VLOOKUP('Données projet'!$B$16,Paramètres!$A$1:$I$89,3,0)*0.475*44/12</f>
        <v>7.0253451636561381E-2</v>
      </c>
      <c r="FT30" s="22">
        <f t="shared" si="24"/>
        <v>66.11475566298671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16.399999999999999</v>
      </c>
      <c r="N31" s="13">
        <f>IF('Données projet'!$A$36&gt;35,N30+M31-V30,IF(A31&lt;'Données projet'!$A$36,$K$205^A31,IF(A31='Données projet'!$A$36,'Données projet'!$B$36,N30+M31-V30)))</f>
        <v>172.20000000000005</v>
      </c>
      <c r="O31" s="13">
        <f>N31*VLOOKUP('Données projet'!$B$9,Paramètres!$A$1:$I$89,3,0)*VLOOKUP('Données projet'!$B$9,Paramètres!$A$1:$I$89,5,0)</f>
        <v>137.00232000000005</v>
      </c>
      <c r="P31" s="13">
        <f t="shared" si="33"/>
        <v>35.609416420931346</v>
      </c>
      <c r="Q31" s="20">
        <f t="shared" si="2"/>
        <v>300.63210759978887</v>
      </c>
      <c r="R31" s="59">
        <f t="shared" si="0"/>
        <v>593.96544093312218</v>
      </c>
      <c r="S31" s="59">
        <f ca="1">AVERAGE(OFFSET($R$3,0,0,'Données projet'!$E$9+1,1))-AVERAGE(OFFSET($H$3,0,0,'Données projet'!$E$9+1,1))</f>
        <v>331.52724290297675</v>
      </c>
      <c r="T31" s="59">
        <f t="shared" si="34"/>
        <v>322.79102610158054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16.399999999999999</v>
      </c>
      <c r="AI31" s="13">
        <f>IF('Données projet'!$A$62&gt;35,AI30+AH31-AQ30,IF(A31&lt;'Données projet'!$A$62,$AF$205^A31,IF(A31='Données projet'!$A$62,'Données projet'!$B$62,AI30+AH31-AQ30)))</f>
        <v>172.20000000000005</v>
      </c>
      <c r="AJ31" s="13">
        <f>AI31*VLOOKUP('Données projet'!$B$10,Paramètres!$A$1:$I$89,3,0)*VLOOKUP('Données projet'!$B$10,Paramètres!$A$1:$I$89,5,0)</f>
        <v>137.00232000000005</v>
      </c>
      <c r="AK31" s="13">
        <f t="shared" si="35"/>
        <v>35.609416420931346</v>
      </c>
      <c r="AL31" s="20">
        <f t="shared" si="4"/>
        <v>300.63210759978887</v>
      </c>
      <c r="AM31" s="59">
        <f t="shared" si="5"/>
        <v>593.96544093312218</v>
      </c>
      <c r="AN31" s="59">
        <f ca="1">AVERAGE(OFFSET($AM$3,0,0,'Données projet'!$E$10+1,1))-AVERAGE(OFFSET($H$3,0,0,'Données projet'!$E$10+1,1))</f>
        <v>331.52724290297675</v>
      </c>
      <c r="AO31" s="59">
        <f t="shared" si="36"/>
        <v>322.79102610158054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172.20000000000005</v>
      </c>
      <c r="BE31" s="13">
        <f>BD31*VLOOKUP('Données projet'!$B$11,Paramètres!$A$1:$I$89,3,0)*VLOOKUP('Données projet'!$B$11,Paramètres!$A$1:$I$89,5,0)</f>
        <v>150.43392000000006</v>
      </c>
      <c r="BF31" s="13">
        <f t="shared" si="37"/>
        <v>38.677178913707927</v>
      </c>
      <c r="BG31" s="20">
        <f t="shared" si="7"/>
        <v>329.36849727470809</v>
      </c>
      <c r="BH31" s="59">
        <f t="shared" si="8"/>
        <v>622.7018306080414</v>
      </c>
      <c r="BI31" s="59">
        <f ca="1">AVERAGE(OFFSET($BH$3,0,0,'Données projet'!$E$11+1,1))-AVERAGE(OFFSET($H$3,0,0,'Données projet'!$E$11+1,1))</f>
        <v>367.48156275901096</v>
      </c>
      <c r="BJ31" s="59">
        <f t="shared" si="38"/>
        <v>356.87322542996685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172.20000000000005</v>
      </c>
      <c r="BZ31" s="13">
        <f>BY31*VLOOKUP('Données projet'!$B$12,Paramètres!$A$1:$I$89,3,0)*VLOOKUP('Données projet'!$B$12,Paramètres!$A$1:$I$89,5,0)</f>
        <v>115.51176000000004</v>
      </c>
      <c r="CA31" s="13">
        <f t="shared" si="39"/>
        <v>30.625879972253081</v>
      </c>
      <c r="CB31" s="20">
        <f t="shared" si="10"/>
        <v>254.52305628500753</v>
      </c>
      <c r="CC31" s="59">
        <f t="shared" si="11"/>
        <v>547.85638961834081</v>
      </c>
      <c r="CD31" s="59">
        <f ca="1">AVERAGE(OFFSET($CC$3,0,0,'Données projet'!$E$12+1,1))-AVERAGE(OFFSET($H$3,0,0,'Données projet'!$E$12+1,1))</f>
        <v>273.84349636755343</v>
      </c>
      <c r="CE31" s="59">
        <f t="shared" si="40"/>
        <v>268.10688874775451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31.8</v>
      </c>
      <c r="CT31" s="12">
        <f>IF('Données projet'!$A$140&gt;35,CT30+CS31-DB30,IF(A31&lt;'Données projet'!$A$140,$CQ$205^A31,IF(A31='Données projet'!$A$140,'Données projet'!$B$140,CT30+CS31-DB30)))</f>
        <v>312.40000000000003</v>
      </c>
      <c r="CU31" s="17">
        <f>CT31*VLOOKUP('Données projet'!$B$13,Paramètres!$A$1:$I$89,3,0)*VLOOKUP('Données projet'!$B$13,Paramètres!$A$1:$I$89,5,0)</f>
        <v>154.32560000000004</v>
      </c>
      <c r="CV31" s="13">
        <f t="shared" si="41"/>
        <v>39.559961367244483</v>
      </c>
      <c r="CW31" s="20">
        <f t="shared" si="13"/>
        <v>337.6840193812842</v>
      </c>
      <c r="CX31" s="59">
        <f t="shared" si="14"/>
        <v>631.01735271461757</v>
      </c>
      <c r="CY31" s="59">
        <f ca="1">AVERAGE(OFFSET($CX$3,0,0,'Données projet'!$E$13+1,1))-AVERAGE(OFFSET($H$3,0,0,'Données projet'!$E$13+1,1))</f>
        <v>434.08297999735811</v>
      </c>
      <c r="CZ31" s="59">
        <f t="shared" si="42"/>
        <v>371.04090283546122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25.437343954991103</v>
      </c>
      <c r="DH31" s="21">
        <f>EXP(-LN(2)/2)*DH30+(1-EXP(-LN(2)/2))/(LN(2)/2)*DB31*DE31*VLOOKUP('Données projet'!$B$13,Paramètres!$A$1:$I$89,3,0)*0.475*44/12</f>
        <v>1.5031799040035745</v>
      </c>
      <c r="DI31" s="22">
        <f t="shared" si="15"/>
        <v>26.940523858994677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17.600000000000001</v>
      </c>
      <c r="DO31" s="12">
        <f>IF('Données projet'!$A$166&gt;35,DO30+DN31-DW30,IF(A31&lt;'Données projet'!$A$166,$DL$205^A31,IF(A31='Données projet'!$A$166,'Données projet'!$B$166,DO30+DN31-DW30)))</f>
        <v>175.79999999999998</v>
      </c>
      <c r="DP31" s="17">
        <f>DO31*VLOOKUP('Données projet'!$B$14,Paramètres!$A$1:$I$89,3,0)*VLOOKUP('Données projet'!$B$14,Paramètres!$A$1:$I$89,5,0)</f>
        <v>100.55759999999999</v>
      </c>
      <c r="DQ31" s="13">
        <f t="shared" si="43"/>
        <v>27.094795038597891</v>
      </c>
      <c r="DR31" s="20">
        <f t="shared" si="16"/>
        <v>222.32792135889133</v>
      </c>
      <c r="DS31" s="59">
        <f t="shared" si="17"/>
        <v>515.6612546922247</v>
      </c>
      <c r="DT31" s="59">
        <f ca="1">AVERAGE(OFFSET($DS$3,0,0,'Données projet'!$E$14+1,1))-AVERAGE(OFFSET($H$3,0,0,'Données projet'!$E$14+1,1))</f>
        <v>362.57172983134313</v>
      </c>
      <c r="DU31" s="59">
        <f t="shared" si="44"/>
        <v>232.03250917542471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15.335432240808034</v>
      </c>
      <c r="EC31" s="21">
        <f>EXP(-LN(2)/2)*EC30+(1-EXP(-LN(2)/2))/(LN(2)/2)*DW31*DZ31*VLOOKUP('Données projet'!$B$14,Paramètres!$A$1:$I$89,3,0)*0.475*44/12</f>
        <v>1.4976602715531326</v>
      </c>
      <c r="ED31" s="22">
        <f t="shared" si="18"/>
        <v>16.833092512361166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26.6</v>
      </c>
      <c r="EJ31" s="12">
        <f>IF('Données projet'!$A$192&gt;35,EJ30+EI31-ER30,IF(A31&lt;'Données projet'!$A$192,$EG$205^A31,IF(A31='Données projet'!$A$192,'Données projet'!$B$192,EJ30+EI31-ER30)))</f>
        <v>290.80000000000007</v>
      </c>
      <c r="EK31" s="17">
        <f>EJ31*VLOOKUP('Données projet'!$B$15,Paramètres!$A$1:$I$89,3,0)*VLOOKUP('Données projet'!$B$15,Paramètres!$A$1:$I$89,5,0)</f>
        <v>173.89840000000004</v>
      </c>
      <c r="EL31" s="13">
        <f t="shared" si="45"/>
        <v>43.961980047450574</v>
      </c>
      <c r="EM31" s="20">
        <f t="shared" si="19"/>
        <v>379.44016191597643</v>
      </c>
      <c r="EN31" s="59">
        <f t="shared" si="20"/>
        <v>672.77349524930969</v>
      </c>
      <c r="EO31" s="59">
        <f ca="1">AVERAGE(OFFSET($EN$3,0,0,'Données projet'!$E$15+1,1))-AVERAGE(OFFSET($H$3,0,0,'Données projet'!$E$15+1,1))</f>
        <v>481.17250315093412</v>
      </c>
      <c r="EP31" s="59">
        <f t="shared" si="46"/>
        <v>413.48123190206832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42.842281336231103</v>
      </c>
      <c r="EX31" s="21">
        <f>EXP(-LN(2)/2)*EX30+(1-EXP(-LN(2)/2))/(LN(2)/2)*ER31*EU31*VLOOKUP('Données projet'!$B$15,Paramètres!$A$1:$I$89,3,0)*0.475*44/12</f>
        <v>0.15709452379842212</v>
      </c>
      <c r="EY31" s="22">
        <f t="shared" si="21"/>
        <v>42.999375860029524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16.616666666666664</v>
      </c>
      <c r="FE31" s="12">
        <f>IF('Données projet'!$A$218&gt;35,FE30+FD31-FM30,IF(A31&lt;'Données projet'!$A$218,$FB$205^A31,IF(A31='Données projet'!$A$218,'Données projet'!$B$218,FE30+FD31-FM30)))</f>
        <v>246.76666666666671</v>
      </c>
      <c r="FF31" s="17">
        <f>FE31*VLOOKUP('Données projet'!$B$16,Paramètres!$A$1:$I$89,3,0)*VLOOKUP('Données projet'!$B$16,Paramètres!$A$1:$I$89,5,0)</f>
        <v>153.98240000000004</v>
      </c>
      <c r="FG31" s="13">
        <f t="shared" si="47"/>
        <v>39.482215533662355</v>
      </c>
      <c r="FH31" s="20">
        <f t="shared" si="22"/>
        <v>336.95087205446197</v>
      </c>
      <c r="FI31" s="59">
        <f t="shared" si="23"/>
        <v>630.28420538779528</v>
      </c>
      <c r="FJ31" s="59">
        <f ca="1">AVERAGE(OFFSET($FI$3,0,0,'Données projet'!$E$16+1,1))-AVERAGE(OFFSET($H$3,0,0,'Données projet'!$E$16+1,1))</f>
        <v>269.77739619445515</v>
      </c>
      <c r="FK31" s="59">
        <f t="shared" si="48"/>
        <v>347.56964743629885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64.238511825251351</v>
      </c>
      <c r="FS31" s="21">
        <f>EXP(-LN(2)/2)*FS30+(1-EXP(-LN(2)/2))/(LN(2)/2)*FM31*FP31*VLOOKUP('Données projet'!$B$16,Paramètres!$A$1:$I$89,3,0)*0.475*44/12</f>
        <v>4.9676692053973709E-2</v>
      </c>
      <c r="FT31" s="22">
        <f t="shared" si="24"/>
        <v>64.288188517305329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16.399999999999999</v>
      </c>
      <c r="N32" s="13">
        <f>IF('Données projet'!$A$36&gt;35,N31+M32-V31,IF(A32&lt;'Données projet'!$A$36,$K$205^A32,IF(A32='Données projet'!$A$36,'Données projet'!$B$36,N31+M32-V31)))</f>
        <v>188.60000000000005</v>
      </c>
      <c r="O32" s="13">
        <f>N32*VLOOKUP('Données projet'!$B$9,Paramètres!$A$1:$I$89,3,0)*VLOOKUP('Données projet'!$B$9,Paramètres!$A$1:$I$89,5,0)</f>
        <v>150.05016000000003</v>
      </c>
      <c r="P32" s="13">
        <f t="shared" si="33"/>
        <v>38.589984439024605</v>
      </c>
      <c r="Q32" s="20">
        <f t="shared" si="2"/>
        <v>328.5482515646346</v>
      </c>
      <c r="R32" s="59">
        <f t="shared" si="0"/>
        <v>621.88158489796797</v>
      </c>
      <c r="S32" s="59">
        <f ca="1">AVERAGE(OFFSET($R$3,0,0,'Données projet'!$E$9+1,1))-AVERAGE(OFFSET($H$3,0,0,'Données projet'!$E$9+1,1))</f>
        <v>331.52724290297675</v>
      </c>
      <c r="T32" s="59">
        <f t="shared" si="34"/>
        <v>322.79102610158054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16.399999999999999</v>
      </c>
      <c r="AI32" s="13">
        <f>IF('Données projet'!$A$62&gt;35,AI31+AH32-AQ31,IF(A32&lt;'Données projet'!$A$62,$AF$205^A32,IF(A32='Données projet'!$A$62,'Données projet'!$B$62,AI31+AH32-AQ31)))</f>
        <v>188.60000000000005</v>
      </c>
      <c r="AJ32" s="13">
        <f>AI32*VLOOKUP('Données projet'!$B$10,Paramètres!$A$1:$I$89,3,0)*VLOOKUP('Données projet'!$B$10,Paramètres!$A$1:$I$89,5,0)</f>
        <v>150.05016000000003</v>
      </c>
      <c r="AK32" s="13">
        <f t="shared" si="35"/>
        <v>38.589984439024605</v>
      </c>
      <c r="AL32" s="20">
        <f t="shared" si="4"/>
        <v>328.5482515646346</v>
      </c>
      <c r="AM32" s="59">
        <f t="shared" si="5"/>
        <v>621.88158489796797</v>
      </c>
      <c r="AN32" s="59">
        <f ca="1">AVERAGE(OFFSET($AM$3,0,0,'Données projet'!$E$10+1,1))-AVERAGE(OFFSET($H$3,0,0,'Données projet'!$E$10+1,1))</f>
        <v>331.52724290297675</v>
      </c>
      <c r="AO32" s="59">
        <f t="shared" si="36"/>
        <v>322.79102610158054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188.60000000000005</v>
      </c>
      <c r="BE32" s="13">
        <f>BD32*VLOOKUP('Données projet'!$B$11,Paramètres!$A$1:$I$89,3,0)*VLOOKUP('Données projet'!$B$11,Paramètres!$A$1:$I$89,5,0)</f>
        <v>164.76096000000007</v>
      </c>
      <c r="BF32" s="13">
        <f t="shared" si="37"/>
        <v>41.914523809719945</v>
      </c>
      <c r="BG32" s="20">
        <f t="shared" si="7"/>
        <v>359.95980096859574</v>
      </c>
      <c r="BH32" s="59">
        <f t="shared" si="8"/>
        <v>653.29313430192906</v>
      </c>
      <c r="BI32" s="59">
        <f ca="1">AVERAGE(OFFSET($BH$3,0,0,'Données projet'!$E$11+1,1))-AVERAGE(OFFSET($H$3,0,0,'Données projet'!$E$11+1,1))</f>
        <v>367.48156275901096</v>
      </c>
      <c r="BJ32" s="59">
        <f t="shared" si="38"/>
        <v>356.87322542996685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188.60000000000005</v>
      </c>
      <c r="BZ32" s="13">
        <f>BY32*VLOOKUP('Données projet'!$B$12,Paramètres!$A$1:$I$89,3,0)*VLOOKUP('Données projet'!$B$12,Paramètres!$A$1:$I$89,5,0)</f>
        <v>126.51288000000005</v>
      </c>
      <c r="CA32" s="13">
        <f t="shared" si="39"/>
        <v>33.189317611674916</v>
      </c>
      <c r="CB32" s="20">
        <f t="shared" si="10"/>
        <v>278.1479941736672</v>
      </c>
      <c r="CC32" s="59">
        <f t="shared" si="11"/>
        <v>571.48132750700051</v>
      </c>
      <c r="CD32" s="59">
        <f ca="1">AVERAGE(OFFSET($CC$3,0,0,'Données projet'!$E$12+1,1))-AVERAGE(OFFSET($H$3,0,0,'Données projet'!$E$12+1,1))</f>
        <v>273.84349636755343</v>
      </c>
      <c r="CE32" s="59">
        <f t="shared" si="40"/>
        <v>268.10688874775451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31.8</v>
      </c>
      <c r="CT32" s="12">
        <f>IF('Données projet'!$A$140&gt;35,CT31+CS32-DB31,IF(A32&lt;'Données projet'!$A$140,$CQ$205^A32,IF(A32='Données projet'!$A$140,'Données projet'!$B$140,CT31+CS32-DB31)))</f>
        <v>344.20000000000005</v>
      </c>
      <c r="CU32" s="17">
        <f>CT32*VLOOKUP('Données projet'!$B$13,Paramètres!$A$1:$I$89,3,0)*VLOOKUP('Données projet'!$B$13,Paramètres!$A$1:$I$89,5,0)</f>
        <v>170.03480000000005</v>
      </c>
      <c r="CV32" s="13">
        <f t="shared" si="41"/>
        <v>43.097817534817381</v>
      </c>
      <c r="CW32" s="20">
        <f t="shared" si="13"/>
        <v>371.20597553980701</v>
      </c>
      <c r="CX32" s="59">
        <f t="shared" si="14"/>
        <v>664.53930887314027</v>
      </c>
      <c r="CY32" s="59">
        <f ca="1">AVERAGE(OFFSET($CX$3,0,0,'Données projet'!$E$13+1,1))-AVERAGE(OFFSET($H$3,0,0,'Données projet'!$E$13+1,1))</f>
        <v>434.08297999735811</v>
      </c>
      <c r="CZ32" s="59">
        <f t="shared" si="42"/>
        <v>371.04090283546122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24.741758446850092</v>
      </c>
      <c r="DH32" s="21">
        <f>EXP(-LN(2)/2)*DH31+(1-EXP(-LN(2)/2))/(LN(2)/2)*DB32*DE32*VLOOKUP('Données projet'!$B$13,Paramètres!$A$1:$I$89,3,0)*0.475*44/12</f>
        <v>1.062908703464271</v>
      </c>
      <c r="DI32" s="22">
        <f t="shared" si="15"/>
        <v>25.804667150314362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17.600000000000001</v>
      </c>
      <c r="DO32" s="12">
        <f>IF('Données projet'!$A$166&gt;35,DO31+DN32-DW31,IF(A32&lt;'Données projet'!$A$166,$DL$205^A32,IF(A32='Données projet'!$A$166,'Données projet'!$B$166,DO31+DN32-DW31)))</f>
        <v>193.39999999999998</v>
      </c>
      <c r="DP32" s="17">
        <f>DO32*VLOOKUP('Données projet'!$B$14,Paramètres!$A$1:$I$89,3,0)*VLOOKUP('Données projet'!$B$14,Paramètres!$A$1:$I$89,5,0)</f>
        <v>110.62479999999999</v>
      </c>
      <c r="DQ32" s="13">
        <f t="shared" si="43"/>
        <v>29.478143765021333</v>
      </c>
      <c r="DR32" s="20">
        <f t="shared" si="16"/>
        <v>244.01262705741215</v>
      </c>
      <c r="DS32" s="59">
        <f t="shared" si="17"/>
        <v>537.3459603907454</v>
      </c>
      <c r="DT32" s="59">
        <f ca="1">AVERAGE(OFFSET($DS$3,0,0,'Données projet'!$E$14+1,1))-AVERAGE(OFFSET($H$3,0,0,'Données projet'!$E$14+1,1))</f>
        <v>362.57172983134313</v>
      </c>
      <c r="DU32" s="59">
        <f t="shared" si="44"/>
        <v>232.03250917542471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14.916084039727806</v>
      </c>
      <c r="EC32" s="21">
        <f>EXP(-LN(2)/2)*EC31+(1-EXP(-LN(2)/2))/(LN(2)/2)*DW32*DZ32*VLOOKUP('Données projet'!$B$14,Paramètres!$A$1:$I$89,3,0)*0.475*44/12</f>
        <v>1.0590057339289063</v>
      </c>
      <c r="ED32" s="22">
        <f t="shared" si="18"/>
        <v>15.975089773656713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26.6</v>
      </c>
      <c r="EJ32" s="12">
        <f>IF('Données projet'!$A$192&gt;35,EJ31+EI32-ER31,IF(A32&lt;'Données projet'!$A$192,$EG$205^A32,IF(A32='Données projet'!$A$192,'Données projet'!$B$192,EJ31+EI32-ER31)))</f>
        <v>317.40000000000009</v>
      </c>
      <c r="EK32" s="17">
        <f>EJ32*VLOOKUP('Données projet'!$B$15,Paramètres!$A$1:$I$89,3,0)*VLOOKUP('Données projet'!$B$15,Paramètres!$A$1:$I$89,5,0)</f>
        <v>189.80520000000007</v>
      </c>
      <c r="EL32" s="13">
        <f t="shared" si="45"/>
        <v>47.496882766206909</v>
      </c>
      <c r="EM32" s="20">
        <f t="shared" si="19"/>
        <v>413.30112748447715</v>
      </c>
      <c r="EN32" s="59">
        <f t="shared" si="20"/>
        <v>706.63446081781046</v>
      </c>
      <c r="EO32" s="59">
        <f ca="1">AVERAGE(OFFSET($EN$3,0,0,'Données projet'!$E$15+1,1))-AVERAGE(OFFSET($H$3,0,0,'Données projet'!$E$15+1,1))</f>
        <v>481.17250315093412</v>
      </c>
      <c r="EP32" s="59">
        <f t="shared" si="46"/>
        <v>413.48123190206832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41.670756900114206</v>
      </c>
      <c r="EX32" s="21">
        <f>EXP(-LN(2)/2)*EX31+(1-EXP(-LN(2)/2))/(LN(2)/2)*ER32*EU32*VLOOKUP('Données projet'!$B$15,Paramètres!$A$1:$I$89,3,0)*0.475*44/12</f>
        <v>0.11108260306513576</v>
      </c>
      <c r="EY32" s="22">
        <f t="shared" si="21"/>
        <v>41.781839503179341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16.616666666666664</v>
      </c>
      <c r="FE32" s="12">
        <f>IF('Données projet'!$A$218&gt;35,FE31+FD32-FM31,IF(A32&lt;'Données projet'!$A$218,$FB$205^A32,IF(A32='Données projet'!$A$218,'Données projet'!$B$218,FE31+FD32-FM31)))</f>
        <v>263.38333333333338</v>
      </c>
      <c r="FF32" s="17">
        <f>FE32*VLOOKUP('Données projet'!$B$16,Paramètres!$A$1:$I$89,3,0)*VLOOKUP('Données projet'!$B$16,Paramètres!$A$1:$I$89,5,0)</f>
        <v>164.35120000000003</v>
      </c>
      <c r="FG32" s="13">
        <f t="shared" si="47"/>
        <v>41.822402860152515</v>
      </c>
      <c r="FH32" s="20">
        <f t="shared" si="22"/>
        <v>359.08569164809904</v>
      </c>
      <c r="FI32" s="59">
        <f t="shared" si="23"/>
        <v>652.41902498143236</v>
      </c>
      <c r="FJ32" s="59">
        <f ca="1">AVERAGE(OFFSET($FI$3,0,0,'Données projet'!$E$16+1,1))-AVERAGE(OFFSET($H$3,0,0,'Données projet'!$E$16+1,1))</f>
        <v>269.77739619445515</v>
      </c>
      <c r="FK32" s="59">
        <f t="shared" si="48"/>
        <v>347.56964743629885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62.481906341233334</v>
      </c>
      <c r="FS32" s="21">
        <f>EXP(-LN(2)/2)*FS31+(1-EXP(-LN(2)/2))/(LN(2)/2)*FM32*FP32*VLOOKUP('Données projet'!$B$16,Paramètres!$A$1:$I$89,3,0)*0.475*44/12</f>
        <v>3.5126725818280691E-2</v>
      </c>
      <c r="FT32" s="22">
        <f t="shared" si="24"/>
        <v>62.517033067051614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205</v>
      </c>
      <c r="L33" s="12">
        <f>VLOOKUP(A33,'Données projet'!$A$35:$I$55,9,0)</f>
        <v>16.399999999999999</v>
      </c>
      <c r="M33" s="12">
        <f t="array" ref="M33">INDEX(L:L,MIN(IF(ISNUMBER(L33:L229),ROW(L33:L229),"")))</f>
        <v>16.399999999999999</v>
      </c>
      <c r="N33" s="13">
        <f>IF('Données projet'!$A$36&gt;35,N32+M33-V32,IF(A33&lt;'Données projet'!$A$36,$K$205^A33,IF(A33='Données projet'!$A$36,'Données projet'!$B$36,N32+M33-V32)))</f>
        <v>205.00000000000006</v>
      </c>
      <c r="O33" s="13">
        <f>N33*VLOOKUP('Données projet'!$B$9,Paramètres!$A$1:$I$89,3,0)*VLOOKUP('Données projet'!$B$9,Paramètres!$A$1:$I$89,5,0)</f>
        <v>163.09800000000004</v>
      </c>
      <c r="P33" s="13">
        <f t="shared" si="33"/>
        <v>41.540496136845142</v>
      </c>
      <c r="Q33" s="20">
        <f t="shared" si="2"/>
        <v>356.41204743833867</v>
      </c>
      <c r="R33" s="59">
        <f t="shared" si="0"/>
        <v>649.74538077167199</v>
      </c>
      <c r="S33" s="59">
        <f ca="1">AVERAGE(OFFSET($R$3,0,0,'Données projet'!$E$9+1,1))-AVERAGE(OFFSET($H$3,0,0,'Données projet'!$E$9+1,1))</f>
        <v>331.52724290297675</v>
      </c>
      <c r="T33" s="59">
        <f t="shared" si="34"/>
        <v>322.79102610158054</v>
      </c>
      <c r="U33" s="15">
        <f>IF(ISNA(VLOOKUP(A33,'Données projet'!$A$35:$I$55,3,0)),0,VLOOKUP(A33,'Données projet'!$A$35:$I$55,3,0))</f>
        <v>5</v>
      </c>
      <c r="V33" s="15">
        <f>IF(ISNA(VLOOKUP(A33,'Données projet'!$A$35:$I$55,4,0)),0,VLOOKUP(A33,'Données projet'!$A$35:$I$55,4,0))</f>
        <v>42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205</v>
      </c>
      <c r="AG33" s="12">
        <f>VLOOKUP(A33,'Données projet'!$A$61:$I$81,9,0)</f>
        <v>16.399999999999999</v>
      </c>
      <c r="AH33" s="12">
        <f t="array" ref="AH33">INDEX(AG:AG,MIN(IF(ISNUMBER(AG33:AG229),ROW(AG33:AG229),"")))</f>
        <v>16.399999999999999</v>
      </c>
      <c r="AI33" s="13">
        <f>IF('Données projet'!$A$62&gt;35,AI32+AH33-AQ32,IF(A33&lt;'Données projet'!$A$62,$AF$205^A33,IF(A33='Données projet'!$A$62,'Données projet'!$B$62,AI32+AH33-AQ32)))</f>
        <v>205.00000000000006</v>
      </c>
      <c r="AJ33" s="13">
        <f>AI33*VLOOKUP('Données projet'!$B$10,Paramètres!$A$1:$I$89,3,0)*VLOOKUP('Données projet'!$B$10,Paramètres!$A$1:$I$89,5,0)</f>
        <v>163.09800000000004</v>
      </c>
      <c r="AK33" s="13">
        <f t="shared" si="35"/>
        <v>41.540496136845142</v>
      </c>
      <c r="AL33" s="20">
        <f t="shared" si="4"/>
        <v>356.41204743833867</v>
      </c>
      <c r="AM33" s="59">
        <f t="shared" si="5"/>
        <v>649.74538077167199</v>
      </c>
      <c r="AN33" s="59">
        <f ca="1">AVERAGE(OFFSET($AM$3,0,0,'Données projet'!$E$10+1,1))-AVERAGE(OFFSET($H$3,0,0,'Données projet'!$E$10+1,1))</f>
        <v>331.52724290297675</v>
      </c>
      <c r="AO33" s="59">
        <f t="shared" si="36"/>
        <v>322.79102610158054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42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205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205.00000000000006</v>
      </c>
      <c r="BE33" s="13">
        <f>BD33*VLOOKUP('Données projet'!$B$11,Paramètres!$A$1:$I$89,3,0)*VLOOKUP('Données projet'!$B$11,Paramètres!$A$1:$I$89,5,0)</f>
        <v>179.08800000000008</v>
      </c>
      <c r="BF33" s="13">
        <f t="shared" si="37"/>
        <v>45.119223023956877</v>
      </c>
      <c r="BG33" s="20">
        <f t="shared" si="7"/>
        <v>390.49424676672498</v>
      </c>
      <c r="BH33" s="59">
        <f t="shared" si="8"/>
        <v>683.8275801000583</v>
      </c>
      <c r="BI33" s="59">
        <f ca="1">AVERAGE(OFFSET($BH$3,0,0,'Données projet'!$E$11+1,1))-AVERAGE(OFFSET($H$3,0,0,'Données projet'!$E$11+1,1))</f>
        <v>367.48156275901096</v>
      </c>
      <c r="BJ33" s="59">
        <f t="shared" si="38"/>
        <v>356.87322542996685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205.00000000000006</v>
      </c>
      <c r="BZ33" s="13">
        <f>BY33*VLOOKUP('Données projet'!$B$12,Paramètres!$A$1:$I$89,3,0)*VLOOKUP('Données projet'!$B$12,Paramètres!$A$1:$I$89,5,0)</f>
        <v>137.51400000000004</v>
      </c>
      <c r="CA33" s="13">
        <f t="shared" si="39"/>
        <v>35.726905311681854</v>
      </c>
      <c r="CB33" s="20">
        <f t="shared" si="10"/>
        <v>301.72791008451264</v>
      </c>
      <c r="CC33" s="59">
        <f t="shared" si="11"/>
        <v>595.06124341784596</v>
      </c>
      <c r="CD33" s="59">
        <f ca="1">AVERAGE(OFFSET($CC$3,0,0,'Données projet'!$E$12+1,1))-AVERAGE(OFFSET($H$3,0,0,'Données projet'!$E$12+1,1))</f>
        <v>273.84349636755343</v>
      </c>
      <c r="CE33" s="59">
        <f t="shared" si="40"/>
        <v>268.10688874775451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376</v>
      </c>
      <c r="CR33" s="12">
        <f>VLOOKUP(A33,'Données projet'!$A$139:$I$159,9,0)</f>
        <v>31.8</v>
      </c>
      <c r="CS33" s="12">
        <f t="array" ref="CS33">INDEX(CR:CR,MIN(IF(ISNUMBER(CR33:CR229),ROW(CR33:CR229),"")))</f>
        <v>31.8</v>
      </c>
      <c r="CT33" s="12">
        <f>IF('Données projet'!$A$140&gt;35,CT32+CS33-DB32,IF(A33&lt;'Données projet'!$A$140,$CQ$205^A33,IF(A33='Données projet'!$A$140,'Données projet'!$B$140,CT32+CS33-DB32)))</f>
        <v>376.00000000000006</v>
      </c>
      <c r="CU33" s="17">
        <f>CT33*VLOOKUP('Données projet'!$B$13,Paramètres!$A$1:$I$89,3,0)*VLOOKUP('Données projet'!$B$13,Paramètres!$A$1:$I$89,5,0)</f>
        <v>185.74400000000003</v>
      </c>
      <c r="CV33" s="13">
        <f t="shared" si="41"/>
        <v>46.597774644336511</v>
      </c>
      <c r="CW33" s="20">
        <f t="shared" si="13"/>
        <v>404.66192417221941</v>
      </c>
      <c r="CX33" s="59">
        <f t="shared" si="14"/>
        <v>697.99525750555267</v>
      </c>
      <c r="CY33" s="59">
        <f ca="1">AVERAGE(OFFSET($CX$3,0,0,'Données projet'!$E$13+1,1))-AVERAGE(OFFSET($H$3,0,0,'Données projet'!$E$13+1,1))</f>
        <v>434.08297999735811</v>
      </c>
      <c r="CZ33" s="59">
        <f t="shared" si="42"/>
        <v>371.04090283546122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77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0.55000000000000004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51.708842246963755</v>
      </c>
      <c r="DH33" s="21">
        <f>EXP(-LN(2)/2)*DH32+(1-EXP(-LN(2)/2))/(LN(2)/2)*DB33*DE33*VLOOKUP('Données projet'!$B$13,Paramètres!$A$1:$I$89,3,0)*0.475*44/12</f>
        <v>0.75158995200178724</v>
      </c>
      <c r="DI33" s="22">
        <f t="shared" si="15"/>
        <v>52.460432198965542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211</v>
      </c>
      <c r="DM33" s="12">
        <f>VLOOKUP(A33,'Données projet'!$A$165:$I$185,9,0)</f>
        <v>17.600000000000001</v>
      </c>
      <c r="DN33" s="12">
        <f t="array" ref="DN33">INDEX(DM:DM,MIN(IF(ISNUMBER(DM33:DM229),ROW(DM33:DM229),"")))</f>
        <v>17.600000000000001</v>
      </c>
      <c r="DO33" s="12">
        <f>IF('Données projet'!$A$166&gt;35,DO32+DN33-DW32,IF(A33&lt;'Données projet'!$A$166,$DL$205^A33,IF(A33='Données projet'!$A$166,'Données projet'!$B$166,DO32+DN33-DW32)))</f>
        <v>210.99999999999997</v>
      </c>
      <c r="DP33" s="17">
        <f>DO33*VLOOKUP('Données projet'!$B$14,Paramètres!$A$1:$I$89,3,0)*VLOOKUP('Données projet'!$B$14,Paramètres!$A$1:$I$89,5,0)</f>
        <v>120.69199999999999</v>
      </c>
      <c r="DQ33" s="13">
        <f t="shared" si="43"/>
        <v>31.836342877808391</v>
      </c>
      <c r="DR33" s="20">
        <f t="shared" si="16"/>
        <v>265.6535305121829</v>
      </c>
      <c r="DS33" s="59">
        <f t="shared" si="17"/>
        <v>558.98686384551615</v>
      </c>
      <c r="DT33" s="59">
        <f ca="1">AVERAGE(OFFSET($DS$3,0,0,'Données projet'!$E$14+1,1))-AVERAGE(OFFSET($H$3,0,0,'Données projet'!$E$14+1,1))</f>
        <v>362.57172983134313</v>
      </c>
      <c r="DU33" s="59">
        <f t="shared" si="44"/>
        <v>232.03250917542471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49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0.45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31.173751785250879</v>
      </c>
      <c r="EC33" s="21">
        <f>EXP(-LN(2)/2)*EC32+(1-EXP(-LN(2)/2))/(LN(2)/2)*DW33*DZ33*VLOOKUP('Données projet'!$B$14,Paramètres!$A$1:$I$89,3,0)*0.475*44/12</f>
        <v>0.74883013577656632</v>
      </c>
      <c r="ED33" s="22">
        <f t="shared" si="18"/>
        <v>31.922581921027444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344</v>
      </c>
      <c r="EH33" s="12">
        <f>VLOOKUP(A33,'Données projet'!$A$191:$I$211,9,0)</f>
        <v>26.6</v>
      </c>
      <c r="EI33" s="12">
        <f t="array" ref="EI33">INDEX(EH:EH,MIN(IF(ISNUMBER(EH33:EH229),ROW(EH33:EH229),"")))</f>
        <v>26.6</v>
      </c>
      <c r="EJ33" s="12">
        <f>IF('Données projet'!$A$192&gt;35,EJ32+EI33-ER32,IF(A33&lt;'Données projet'!$A$192,$EG$205^A33,IF(A33='Données projet'!$A$192,'Données projet'!$B$192,EJ32+EI33-ER32)))</f>
        <v>344.00000000000011</v>
      </c>
      <c r="EK33" s="17">
        <f>EJ33*VLOOKUP('Données projet'!$B$15,Paramètres!$A$1:$I$89,3,0)*VLOOKUP('Données projet'!$B$15,Paramètres!$A$1:$I$89,5,0)</f>
        <v>205.7120000000001</v>
      </c>
      <c r="EL33" s="13">
        <f t="shared" si="45"/>
        <v>50.997427696933762</v>
      </c>
      <c r="EM33" s="20">
        <f t="shared" si="19"/>
        <v>447.10225323882645</v>
      </c>
      <c r="EN33" s="59">
        <f t="shared" si="20"/>
        <v>740.43558657215976</v>
      </c>
      <c r="EO33" s="59">
        <f ca="1">AVERAGE(OFFSET($EN$3,0,0,'Données projet'!$E$15+1,1))-AVERAGE(OFFSET($H$3,0,0,'Données projet'!$E$15+1,1))</f>
        <v>481.17250315093412</v>
      </c>
      <c r="EP33" s="59">
        <f t="shared" si="46"/>
        <v>413.48123190206832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70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0.45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65.421373283636711</v>
      </c>
      <c r="EX33" s="21">
        <f>EXP(-LN(2)/2)*EX32+(1-EXP(-LN(2)/2))/(LN(2)/2)*ER33*EU33*VLOOKUP('Données projet'!$B$15,Paramètres!$A$1:$I$89,3,0)*0.475*44/12</f>
        <v>7.8547261899211074E-2</v>
      </c>
      <c r="EY33" s="22">
        <f t="shared" si="21"/>
        <v>65.499920545535929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280</v>
      </c>
      <c r="FC33" s="12">
        <f>VLOOKUP(A33,'Données projet'!$A$217:$I$237,9,0)</f>
        <v>16.616666666666664</v>
      </c>
      <c r="FD33" s="12">
        <f t="array" ref="FD33">INDEX(FC:FC,MIN(IF(ISNUMBER(FC33:FC229),ROW(FC33:FC229),"")))</f>
        <v>16.616666666666664</v>
      </c>
      <c r="FE33" s="12">
        <f>IF('Données projet'!$A$218&gt;35,FE32+FD33-FM32,IF(A33&lt;'Données projet'!$A$218,$FB$205^A33,IF(A33='Données projet'!$A$218,'Données projet'!$B$218,FE32+FD33-FM32)))</f>
        <v>280.00000000000006</v>
      </c>
      <c r="FF33" s="17">
        <f>FE33*VLOOKUP('Données projet'!$B$16,Paramètres!$A$1:$I$89,3,0)*VLOOKUP('Données projet'!$B$16,Paramètres!$A$1:$I$89,5,0)</f>
        <v>174.72000000000006</v>
      </c>
      <c r="FG33" s="13">
        <f t="shared" si="47"/>
        <v>44.145455754865246</v>
      </c>
      <c r="FH33" s="20">
        <f t="shared" si="22"/>
        <v>381.19066877305704</v>
      </c>
      <c r="FI33" s="59">
        <f t="shared" si="23"/>
        <v>674.5240021063903</v>
      </c>
      <c r="FJ33" s="59">
        <f ca="1">AVERAGE(OFFSET($FI$3,0,0,'Données projet'!$E$16+1,1))-AVERAGE(OFFSET($H$3,0,0,'Données projet'!$E$16+1,1))</f>
        <v>269.77739619445515</v>
      </c>
      <c r="FK33" s="59">
        <f t="shared" si="48"/>
        <v>347.56964743629885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62.6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0.6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91.742191961336417</v>
      </c>
      <c r="FS33" s="21">
        <f>EXP(-LN(2)/2)*FS32+(1-EXP(-LN(2)/2))/(LN(2)/2)*FM33*FP33*VLOOKUP('Données projet'!$B$16,Paramètres!$A$1:$I$89,3,0)*0.475*44/12</f>
        <v>2.4838346026986854E-2</v>
      </c>
      <c r="FT33" s="22">
        <f t="shared" si="24"/>
        <v>91.767030307363399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15.2</v>
      </c>
      <c r="N34" s="13">
        <f>IF('Données projet'!$A$36&gt;35,N33+M34-V33,IF(A34&lt;'Données projet'!$A$36,$K$205^A34,IF(A34='Données projet'!$A$36,'Données projet'!$B$36,N33+M34-V33)))</f>
        <v>178.20000000000005</v>
      </c>
      <c r="O34" s="13">
        <f>N34*VLOOKUP('Données projet'!$B$9,Paramètres!$A$1:$I$89,3,0)*VLOOKUP('Données projet'!$B$9,Paramètres!$A$1:$I$89,5,0)</f>
        <v>141.77592000000004</v>
      </c>
      <c r="P34" s="13">
        <f t="shared" si="33"/>
        <v>36.703544878441981</v>
      </c>
      <c r="Q34" s="20">
        <f t="shared" si="2"/>
        <v>310.85173466328649</v>
      </c>
      <c r="R34" s="59">
        <f t="shared" si="0"/>
        <v>604.18506799661986</v>
      </c>
      <c r="S34" s="59">
        <f ca="1">AVERAGE(OFFSET($R$3,0,0,'Données projet'!$E$9+1,1))-AVERAGE(OFFSET($H$3,0,0,'Données projet'!$E$9+1,1))</f>
        <v>331.52724290297675</v>
      </c>
      <c r="T34" s="59">
        <f t="shared" si="34"/>
        <v>322.79102610158054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15.2</v>
      </c>
      <c r="AI34" s="13">
        <f>IF('Données projet'!$A$62&gt;35,AI33+AH34-AQ33,IF(A34&lt;'Données projet'!$A$62,$AF$205^A34,IF(A34='Données projet'!$A$62,'Données projet'!$B$62,AI33+AH34-AQ33)))</f>
        <v>178.20000000000005</v>
      </c>
      <c r="AJ34" s="13">
        <f>AI34*VLOOKUP('Données projet'!$B$10,Paramètres!$A$1:$I$89,3,0)*VLOOKUP('Données projet'!$B$10,Paramètres!$A$1:$I$89,5,0)</f>
        <v>141.77592000000004</v>
      </c>
      <c r="AK34" s="13">
        <f t="shared" si="35"/>
        <v>36.703544878441981</v>
      </c>
      <c r="AL34" s="20">
        <f t="shared" si="4"/>
        <v>310.85173466328649</v>
      </c>
      <c r="AM34" s="59">
        <f t="shared" si="5"/>
        <v>604.18506799661986</v>
      </c>
      <c r="AN34" s="59">
        <f ca="1">AVERAGE(OFFSET($AM$3,0,0,'Données projet'!$E$10+1,1))-AVERAGE(OFFSET($H$3,0,0,'Données projet'!$E$10+1,1))</f>
        <v>331.52724290297675</v>
      </c>
      <c r="AO34" s="59">
        <f t="shared" si="36"/>
        <v>322.79102610158054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15.2</v>
      </c>
      <c r="BD34" s="12">
        <f>IF('Données projet'!$A$88&gt;35,BD33+BC34-BL33,IF(A34&lt;'Données projet'!$A$88,$BA$205^A34,IF(A34='Données projet'!$A$88,'Données projet'!$B$88,BD33+BC34-BL33)))</f>
        <v>178.20000000000005</v>
      </c>
      <c r="BE34" s="13">
        <f>BD34*VLOOKUP('Données projet'!$B$11,Paramètres!$A$1:$I$89,3,0)*VLOOKUP('Données projet'!$B$11,Paramètres!$A$1:$I$89,5,0)</f>
        <v>155.67552000000006</v>
      </c>
      <c r="BF34" s="13">
        <f t="shared" si="37"/>
        <v>39.865566884055134</v>
      </c>
      <c r="BG34" s="20">
        <f t="shared" si="7"/>
        <v>340.56739298972946</v>
      </c>
      <c r="BH34" s="59">
        <f t="shared" si="8"/>
        <v>633.90072632306283</v>
      </c>
      <c r="BI34" s="59">
        <f ca="1">AVERAGE(OFFSET($BH$3,0,0,'Données projet'!$E$11+1,1))-AVERAGE(OFFSET($H$3,0,0,'Données projet'!$E$11+1,1))</f>
        <v>367.48156275901096</v>
      </c>
      <c r="BJ34" s="59">
        <f t="shared" si="38"/>
        <v>356.87322542996685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178.20000000000005</v>
      </c>
      <c r="BZ34" s="13">
        <f>BY34*VLOOKUP('Données projet'!$B$12,Paramètres!$A$1:$I$89,3,0)*VLOOKUP('Données projet'!$B$12,Paramètres!$A$1:$I$89,5,0)</f>
        <v>119.53656000000004</v>
      </c>
      <c r="CA34" s="13">
        <f t="shared" si="39"/>
        <v>31.566885194519276</v>
      </c>
      <c r="CB34" s="20">
        <f t="shared" si="10"/>
        <v>263.17183371378781</v>
      </c>
      <c r="CC34" s="59">
        <f t="shared" si="11"/>
        <v>556.50516704712118</v>
      </c>
      <c r="CD34" s="59">
        <f ca="1">AVERAGE(OFFSET($CC$3,0,0,'Données projet'!$E$12+1,1))-AVERAGE(OFFSET($H$3,0,0,'Données projet'!$E$12+1,1))</f>
        <v>273.84349636755343</v>
      </c>
      <c r="CE34" s="59">
        <f t="shared" si="40"/>
        <v>268.10688874775451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30.8</v>
      </c>
      <c r="CT34" s="12">
        <f>IF('Données projet'!$A$140&gt;35,CT33+CS34-DB33,IF(A34&lt;'Données projet'!$A$140,$CQ$205^A34,IF(A34='Données projet'!$A$140,'Données projet'!$B$140,CT33+CS34-DB33)))</f>
        <v>329.80000000000007</v>
      </c>
      <c r="CU34" s="17">
        <f>CT34*VLOOKUP('Données projet'!$B$13,Paramètres!$A$1:$I$89,3,0)*VLOOKUP('Données projet'!$B$13,Paramètres!$A$1:$I$89,5,0)</f>
        <v>162.92120000000003</v>
      </c>
      <c r="CV34" s="13">
        <f t="shared" si="41"/>
        <v>41.500704809983084</v>
      </c>
      <c r="CW34" s="20">
        <f t="shared" si="13"/>
        <v>356.03481754405396</v>
      </c>
      <c r="CX34" s="59">
        <f t="shared" si="14"/>
        <v>649.36815087738728</v>
      </c>
      <c r="CY34" s="59">
        <f ca="1">AVERAGE(OFFSET($CX$3,0,0,'Données projet'!$E$13+1,1))-AVERAGE(OFFSET($H$3,0,0,'Données projet'!$E$13+1,1))</f>
        <v>434.08297999735811</v>
      </c>
      <c r="CZ34" s="59">
        <f t="shared" si="42"/>
        <v>371.04090283546122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50.294861236470702</v>
      </c>
      <c r="DH34" s="21">
        <f>EXP(-LN(2)/2)*DH33+(1-EXP(-LN(2)/2))/(LN(2)/2)*DB34*DE34*VLOOKUP('Données projet'!$B$13,Paramètres!$A$1:$I$89,3,0)*0.475*44/12</f>
        <v>0.53145435173213551</v>
      </c>
      <c r="DI34" s="22">
        <f t="shared" si="15"/>
        <v>50.826315588202839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18.600000000000001</v>
      </c>
      <c r="DO34" s="12">
        <f>IF('Données projet'!$A$166&gt;35,DO33+DN34-DW33,IF(A34&lt;'Données projet'!$A$166,$DL$205^A34,IF(A34='Données projet'!$A$166,'Données projet'!$B$166,DO33+DN34-DW33)))</f>
        <v>180.59999999999997</v>
      </c>
      <c r="DP34" s="17">
        <f>DO34*VLOOKUP('Données projet'!$B$14,Paramètres!$A$1:$I$89,3,0)*VLOOKUP('Données projet'!$B$14,Paramètres!$A$1:$I$89,5,0)</f>
        <v>103.30319999999999</v>
      </c>
      <c r="DQ34" s="13">
        <f t="shared" si="43"/>
        <v>27.747444810362108</v>
      </c>
      <c r="DR34" s="20">
        <f t="shared" si="16"/>
        <v>228.24653971138062</v>
      </c>
      <c r="DS34" s="59">
        <f t="shared" si="17"/>
        <v>521.57987304471396</v>
      </c>
      <c r="DT34" s="59">
        <f ca="1">AVERAGE(OFFSET($DS$3,0,0,'Données projet'!$E$14+1,1))-AVERAGE(OFFSET($H$3,0,0,'Données projet'!$E$14+1,1))</f>
        <v>362.57172983134313</v>
      </c>
      <c r="DU34" s="59">
        <f t="shared" si="44"/>
        <v>232.03250917542471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30.321303903326836</v>
      </c>
      <c r="EC34" s="21">
        <f>EXP(-LN(2)/2)*EC33+(1-EXP(-LN(2)/2))/(LN(2)/2)*DW34*DZ34*VLOOKUP('Données projet'!$B$14,Paramètres!$A$1:$I$89,3,0)*0.475*44/12</f>
        <v>0.52950286696445314</v>
      </c>
      <c r="ED34" s="22">
        <f t="shared" si="18"/>
        <v>30.850806770291289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26.8</v>
      </c>
      <c r="EJ34" s="12">
        <f>IF('Données projet'!$A$192&gt;35,EJ33+EI34-ER33,IF(A34&lt;'Données projet'!$A$192,$EG$205^A34,IF(A34='Données projet'!$A$192,'Données projet'!$B$192,EJ33+EI34-ER33)))</f>
        <v>300.80000000000013</v>
      </c>
      <c r="EK34" s="17">
        <f>EJ34*VLOOKUP('Données projet'!$B$15,Paramètres!$A$1:$I$89,3,0)*VLOOKUP('Données projet'!$B$15,Paramètres!$A$1:$I$89,5,0)</f>
        <v>179.87840000000008</v>
      </c>
      <c r="EL34" s="13">
        <f t="shared" si="45"/>
        <v>45.295131342961916</v>
      </c>
      <c r="EM34" s="20">
        <f t="shared" si="19"/>
        <v>392.17723375565879</v>
      </c>
      <c r="EN34" s="59">
        <f t="shared" si="20"/>
        <v>685.51056708899205</v>
      </c>
      <c r="EO34" s="59">
        <f ca="1">AVERAGE(OFFSET($EN$3,0,0,'Données projet'!$E$15+1,1))-AVERAGE(OFFSET($H$3,0,0,'Données projet'!$E$15+1,1))</f>
        <v>481.17250315093412</v>
      </c>
      <c r="EP34" s="59">
        <f t="shared" si="46"/>
        <v>413.48123190206832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63.632422390835167</v>
      </c>
      <c r="EX34" s="21">
        <f>EXP(-LN(2)/2)*EX33+(1-EXP(-LN(2)/2))/(LN(2)/2)*ER34*EU34*VLOOKUP('Données projet'!$B$15,Paramètres!$A$1:$I$89,3,0)*0.475*44/12</f>
        <v>5.5541301532567887E-2</v>
      </c>
      <c r="EY34" s="22">
        <f t="shared" si="21"/>
        <v>63.687963692367738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14.6</v>
      </c>
      <c r="FE34" s="12">
        <f>IF('Données projet'!$A$218&gt;35,FE33+FD34-FM33,IF(A34&lt;'Données projet'!$A$218,$FB$205^A34,IF(A34='Données projet'!$A$218,'Données projet'!$B$218,FE33+FD34-FM33)))</f>
        <v>232.00000000000009</v>
      </c>
      <c r="FF34" s="17">
        <f>FE34*VLOOKUP('Données projet'!$B$16,Paramètres!$A$1:$I$89,3,0)*VLOOKUP('Données projet'!$B$16,Paramètres!$A$1:$I$89,5,0)</f>
        <v>144.76800000000006</v>
      </c>
      <c r="FG34" s="13">
        <f t="shared" si="47"/>
        <v>37.387149255707826</v>
      </c>
      <c r="FH34" s="20">
        <f t="shared" si="22"/>
        <v>317.25355162035788</v>
      </c>
      <c r="FI34" s="59">
        <f t="shared" si="23"/>
        <v>610.5868849536912</v>
      </c>
      <c r="FJ34" s="59">
        <f ca="1">AVERAGE(OFFSET($FI$3,0,0,'Données projet'!$E$16+1,1))-AVERAGE(OFFSET($H$3,0,0,'Données projet'!$E$16+1,1))</f>
        <v>269.77739619445515</v>
      </c>
      <c r="FK34" s="59">
        <f t="shared" si="48"/>
        <v>347.56964743629885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89.233496897641473</v>
      </c>
      <c r="FS34" s="21">
        <f>EXP(-LN(2)/2)*FS33+(1-EXP(-LN(2)/2))/(LN(2)/2)*FM34*FP34*VLOOKUP('Données projet'!$B$16,Paramètres!$A$1:$I$89,3,0)*0.475*44/12</f>
        <v>1.7563362909140345E-2</v>
      </c>
      <c r="FT34" s="22">
        <f t="shared" si="24"/>
        <v>89.251060260550616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15.2</v>
      </c>
      <c r="N35" s="13">
        <f>IF('Données projet'!$A$36&gt;35,N34+M35-V34,IF(A35&lt;'Données projet'!$A$36,$K$205^A35,IF(A35='Données projet'!$A$36,'Données projet'!$B$36,N34+M35-V34)))</f>
        <v>193.40000000000003</v>
      </c>
      <c r="O35" s="13">
        <f>N35*VLOOKUP('Données projet'!$B$9,Paramètres!$A$1:$I$89,3,0)*VLOOKUP('Données projet'!$B$9,Paramètres!$A$1:$I$89,5,0)</f>
        <v>153.86904000000004</v>
      </c>
      <c r="P35" s="13">
        <f t="shared" si="33"/>
        <v>39.456531419736123</v>
      </c>
      <c r="Q35" s="20">
        <f t="shared" ref="Q35:Q66" si="53">(O35+P35)*0.475*44/12</f>
        <v>336.70870355604046</v>
      </c>
      <c r="R35" s="59">
        <f t="shared" si="0"/>
        <v>630.04203688937378</v>
      </c>
      <c r="S35" s="59">
        <f ca="1">AVERAGE(OFFSET($R$3,0,0,'Données projet'!$E$9+1,1))-AVERAGE(OFFSET($H$3,0,0,'Données projet'!$E$9+1,1))</f>
        <v>331.52724290297675</v>
      </c>
      <c r="T35" s="59">
        <f t="shared" si="34"/>
        <v>322.79102610158054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15.2</v>
      </c>
      <c r="AI35" s="13">
        <f>IF('Données projet'!$A$62&gt;35,AI34+AH35-AQ34,IF(A35&lt;'Données projet'!$A$62,$AF$205^A35,IF(A35='Données projet'!$A$62,'Données projet'!$B$62,AI34+AH35-AQ34)))</f>
        <v>193.40000000000003</v>
      </c>
      <c r="AJ35" s="13">
        <f>AI35*VLOOKUP('Données projet'!$B$10,Paramètres!$A$1:$I$89,3,0)*VLOOKUP('Données projet'!$B$10,Paramètres!$A$1:$I$89,5,0)</f>
        <v>153.86904000000004</v>
      </c>
      <c r="AK35" s="13">
        <f t="shared" si="35"/>
        <v>39.456531419736123</v>
      </c>
      <c r="AL35" s="20">
        <f t="shared" si="4"/>
        <v>336.70870355604046</v>
      </c>
      <c r="AM35" s="59">
        <f t="shared" si="5"/>
        <v>630.04203688937378</v>
      </c>
      <c r="AN35" s="59">
        <f ca="1">AVERAGE(OFFSET($AM$3,0,0,'Données projet'!$E$10+1,1))-AVERAGE(OFFSET($H$3,0,0,'Données projet'!$E$10+1,1))</f>
        <v>331.52724290297675</v>
      </c>
      <c r="AO35" s="59">
        <f t="shared" si="36"/>
        <v>322.79102610158054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15.2</v>
      </c>
      <c r="BD35" s="12">
        <f>IF('Données projet'!$A$88&gt;35,BD34+BC35-BL34,IF(A35&lt;'Données projet'!$A$88,$BA$205^A35,IF(A35='Données projet'!$A$88,'Données projet'!$B$88,BD34+BC35-BL34)))</f>
        <v>193.40000000000003</v>
      </c>
      <c r="BE35" s="13">
        <f>BD35*VLOOKUP('Données projet'!$B$11,Paramètres!$A$1:$I$89,3,0)*VLOOKUP('Données projet'!$B$11,Paramètres!$A$1:$I$89,5,0)</f>
        <v>168.95424000000006</v>
      </c>
      <c r="BF35" s="13">
        <f t="shared" si="37"/>
        <v>42.855724087026708</v>
      </c>
      <c r="BG35" s="20">
        <f t="shared" si="7"/>
        <v>368.90235411823824</v>
      </c>
      <c r="BH35" s="59">
        <f t="shared" si="8"/>
        <v>662.23568745157149</v>
      </c>
      <c r="BI35" s="59">
        <f ca="1">AVERAGE(OFFSET($BH$3,0,0,'Données projet'!$E$11+1,1))-AVERAGE(OFFSET($H$3,0,0,'Données projet'!$E$11+1,1))</f>
        <v>367.48156275901096</v>
      </c>
      <c r="BJ35" s="59">
        <f t="shared" si="38"/>
        <v>356.87322542996685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193.40000000000003</v>
      </c>
      <c r="BZ35" s="13">
        <f>BY35*VLOOKUP('Données projet'!$B$12,Paramètres!$A$1:$I$89,3,0)*VLOOKUP('Données projet'!$B$12,Paramètres!$A$1:$I$89,5,0)</f>
        <v>129.73272000000003</v>
      </c>
      <c r="CA35" s="13">
        <f t="shared" si="39"/>
        <v>33.934591376003993</v>
      </c>
      <c r="CB35" s="20">
        <f t="shared" si="10"/>
        <v>285.05390064654028</v>
      </c>
      <c r="CC35" s="59">
        <f t="shared" si="11"/>
        <v>578.3872339798736</v>
      </c>
      <c r="CD35" s="59">
        <f ca="1">AVERAGE(OFFSET($CC$3,0,0,'Données projet'!$E$12+1,1))-AVERAGE(OFFSET($H$3,0,0,'Données projet'!$E$12+1,1))</f>
        <v>273.84349636755343</v>
      </c>
      <c r="CE35" s="59">
        <f t="shared" si="40"/>
        <v>268.10688874775451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30.8</v>
      </c>
      <c r="CT35" s="12">
        <f>IF('Données projet'!$A$140&gt;35,CT34+CS35-DB34,IF(A35&lt;'Données projet'!$A$140,$CQ$205^A35,IF(A35='Données projet'!$A$140,'Données projet'!$B$140,CT34+CS35-DB34)))</f>
        <v>360.60000000000008</v>
      </c>
      <c r="CU35" s="17">
        <f>CT35*VLOOKUP('Données projet'!$B$13,Paramètres!$A$1:$I$89,3,0)*VLOOKUP('Données projet'!$B$13,Paramètres!$A$1:$I$89,5,0)</f>
        <v>178.13640000000004</v>
      </c>
      <c r="CV35" s="13">
        <f t="shared" si="41"/>
        <v>44.907318700411338</v>
      </c>
      <c r="CW35" s="20">
        <f t="shared" si="13"/>
        <v>388.46781006988311</v>
      </c>
      <c r="CX35" s="59">
        <f t="shared" si="14"/>
        <v>681.80114340321643</v>
      </c>
      <c r="CY35" s="59">
        <f ca="1">AVERAGE(OFFSET($CX$3,0,0,'Données projet'!$E$13+1,1))-AVERAGE(OFFSET($H$3,0,0,'Données projet'!$E$13+1,1))</f>
        <v>434.08297999735811</v>
      </c>
      <c r="CZ35" s="59">
        <f t="shared" si="42"/>
        <v>371.04090283546122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48.919545611067612</v>
      </c>
      <c r="DH35" s="21">
        <f>EXP(-LN(2)/2)*DH34+(1-EXP(-LN(2)/2))/(LN(2)/2)*DB35*DE35*VLOOKUP('Données projet'!$B$13,Paramètres!$A$1:$I$89,3,0)*0.475*44/12</f>
        <v>0.37579497600089362</v>
      </c>
      <c r="DI35" s="22">
        <f t="shared" si="15"/>
        <v>49.295340587068509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18.600000000000001</v>
      </c>
      <c r="DO35" s="12">
        <f>IF('Données projet'!$A$166&gt;35,DO34+DN35-DW34,IF(A35&lt;'Données projet'!$A$166,$DL$205^A35,IF(A35='Données projet'!$A$166,'Données projet'!$B$166,DO34+DN35-DW34)))</f>
        <v>199.19999999999996</v>
      </c>
      <c r="DP35" s="17">
        <f>DO35*VLOOKUP('Données projet'!$B$14,Paramètres!$A$1:$I$89,3,0)*VLOOKUP('Données projet'!$B$14,Paramètres!$A$1:$I$89,5,0)</f>
        <v>113.94239999999998</v>
      </c>
      <c r="DQ35" s="13">
        <f t="shared" si="43"/>
        <v>30.257932625400652</v>
      </c>
      <c r="DR35" s="20">
        <f t="shared" si="16"/>
        <v>251.14891265590609</v>
      </c>
      <c r="DS35" s="59">
        <f t="shared" si="17"/>
        <v>544.48224598923935</v>
      </c>
      <c r="DT35" s="59">
        <f ca="1">AVERAGE(OFFSET($DS$3,0,0,'Données projet'!$E$14+1,1))-AVERAGE(OFFSET($H$3,0,0,'Données projet'!$E$14+1,1))</f>
        <v>362.57172983134313</v>
      </c>
      <c r="DU35" s="59">
        <f t="shared" si="44"/>
        <v>232.03250917542471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29.492166253562292</v>
      </c>
      <c r="EC35" s="21">
        <f>EXP(-LN(2)/2)*EC34+(1-EXP(-LN(2)/2))/(LN(2)/2)*DW35*DZ35*VLOOKUP('Données projet'!$B$14,Paramètres!$A$1:$I$89,3,0)*0.475*44/12</f>
        <v>0.37441506788828316</v>
      </c>
      <c r="ED35" s="22">
        <f t="shared" si="18"/>
        <v>29.866581321450575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26.8</v>
      </c>
      <c r="EJ35" s="12">
        <f>IF('Données projet'!$A$192&gt;35,EJ34+EI35-ER34,IF(A35&lt;'Données projet'!$A$192,$EG$205^A35,IF(A35='Données projet'!$A$192,'Données projet'!$B$192,EJ34+EI35-ER34)))</f>
        <v>327.60000000000014</v>
      </c>
      <c r="EK35" s="17">
        <f>EJ35*VLOOKUP('Données projet'!$B$15,Paramètres!$A$1:$I$89,3,0)*VLOOKUP('Données projet'!$B$15,Paramètres!$A$1:$I$89,5,0)</f>
        <v>195.90480000000011</v>
      </c>
      <c r="EL35" s="13">
        <f t="shared" si="45"/>
        <v>48.843085918490004</v>
      </c>
      <c r="EM35" s="20">
        <f t="shared" si="19"/>
        <v>426.2692346413703</v>
      </c>
      <c r="EN35" s="59">
        <f t="shared" si="20"/>
        <v>719.60256797470356</v>
      </c>
      <c r="EO35" s="59">
        <f ca="1">AVERAGE(OFFSET($EN$3,0,0,'Données projet'!$E$15+1,1))-AVERAGE(OFFSET($H$3,0,0,'Données projet'!$E$15+1,1))</f>
        <v>481.17250315093412</v>
      </c>
      <c r="EP35" s="59">
        <f t="shared" si="46"/>
        <v>413.48123190206832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61.892390454274121</v>
      </c>
      <c r="EX35" s="21">
        <f>EXP(-LN(2)/2)*EX34+(1-EXP(-LN(2)/2))/(LN(2)/2)*ER35*EU35*VLOOKUP('Données projet'!$B$15,Paramètres!$A$1:$I$89,3,0)*0.475*44/12</f>
        <v>3.9273630949605537E-2</v>
      </c>
      <c r="EY35" s="22">
        <f t="shared" si="21"/>
        <v>61.93166408522373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14.6</v>
      </c>
      <c r="FE35" s="12">
        <f>IF('Données projet'!$A$218&gt;35,FE34+FD35-FM34,IF(A35&lt;'Données projet'!$A$218,$FB$205^A35,IF(A35='Données projet'!$A$218,'Données projet'!$B$218,FE34+FD35-FM34)))</f>
        <v>246.60000000000008</v>
      </c>
      <c r="FF35" s="17">
        <f>FE35*VLOOKUP('Données projet'!$B$16,Paramètres!$A$1:$I$89,3,0)*VLOOKUP('Données projet'!$B$16,Paramètres!$A$1:$I$89,5,0)</f>
        <v>153.87840000000006</v>
      </c>
      <c r="FG35" s="13">
        <f t="shared" si="47"/>
        <v>39.458652209792398</v>
      </c>
      <c r="FH35" s="20">
        <f t="shared" si="22"/>
        <v>336.72869926538851</v>
      </c>
      <c r="FI35" s="59">
        <f t="shared" si="23"/>
        <v>630.06203259872177</v>
      </c>
      <c r="FJ35" s="59">
        <f ca="1">AVERAGE(OFFSET($FI$3,0,0,'Données projet'!$E$16+1,1))-AVERAGE(OFFSET($H$3,0,0,'Données projet'!$E$16+1,1))</f>
        <v>269.77739619445515</v>
      </c>
      <c r="FK35" s="59">
        <f t="shared" si="48"/>
        <v>347.56964743629885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86.793402232389809</v>
      </c>
      <c r="FS35" s="21">
        <f>EXP(-LN(2)/2)*FS34+(1-EXP(-LN(2)/2))/(LN(2)/2)*FM35*FP35*VLOOKUP('Données projet'!$B$16,Paramètres!$A$1:$I$89,3,0)*0.475*44/12</f>
        <v>1.2419173013493427E-2</v>
      </c>
      <c r="FT35" s="22">
        <f t="shared" si="24"/>
        <v>86.805821405403307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15.2</v>
      </c>
      <c r="N36" s="13">
        <f>IF('Données projet'!$A$36&gt;35,N35+M36-V35,IF(A36&lt;'Données projet'!$A$36,$K$205^A36,IF(A36='Données projet'!$A$36,'Données projet'!$B$36,N35+M36-V35)))</f>
        <v>208.60000000000002</v>
      </c>
      <c r="O36" s="13">
        <f>N36*VLOOKUP('Données projet'!$B$9,Paramètres!$A$1:$I$89,3,0)*VLOOKUP('Données projet'!$B$9,Paramètres!$A$1:$I$89,5,0)</f>
        <v>165.96216000000001</v>
      </c>
      <c r="P36" s="13">
        <f t="shared" si="33"/>
        <v>42.184420424142857</v>
      </c>
      <c r="Q36" s="20">
        <f t="shared" si="53"/>
        <v>362.52196090538217</v>
      </c>
      <c r="R36" s="59">
        <f t="shared" si="0"/>
        <v>655.85529423871549</v>
      </c>
      <c r="S36" s="59">
        <f ca="1">AVERAGE(OFFSET($R$3,0,0,'Données projet'!$E$9+1,1))-AVERAGE(OFFSET($H$3,0,0,'Données projet'!$E$9+1,1))</f>
        <v>331.52724290297675</v>
      </c>
      <c r="T36" s="59">
        <f t="shared" si="34"/>
        <v>322.79102610158054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15.2</v>
      </c>
      <c r="AI36" s="13">
        <f>IF('Données projet'!$A$62&gt;35,AI35+AH36-AQ35,IF(A36&lt;'Données projet'!$A$62,$AF$205^A36,IF(A36='Données projet'!$A$62,'Données projet'!$B$62,AI35+AH36-AQ35)))</f>
        <v>208.60000000000002</v>
      </c>
      <c r="AJ36" s="13">
        <f>AI36*VLOOKUP('Données projet'!$B$10,Paramètres!$A$1:$I$89,3,0)*VLOOKUP('Données projet'!$B$10,Paramètres!$A$1:$I$89,5,0)</f>
        <v>165.96216000000001</v>
      </c>
      <c r="AK36" s="13">
        <f t="shared" si="35"/>
        <v>42.184420424142857</v>
      </c>
      <c r="AL36" s="20">
        <f t="shared" si="4"/>
        <v>362.52196090538217</v>
      </c>
      <c r="AM36" s="59">
        <f t="shared" si="5"/>
        <v>655.85529423871549</v>
      </c>
      <c r="AN36" s="59">
        <f ca="1">AVERAGE(OFFSET($AM$3,0,0,'Données projet'!$E$10+1,1))-AVERAGE(OFFSET($H$3,0,0,'Données projet'!$E$10+1,1))</f>
        <v>331.52724290297675</v>
      </c>
      <c r="AO36" s="59">
        <f t="shared" si="36"/>
        <v>322.79102610158054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15.2</v>
      </c>
      <c r="BD36" s="12">
        <f>IF('Données projet'!$A$88&gt;35,BD35+BC36-BL35,IF(A36&lt;'Données projet'!$A$88,$BA$205^A36,IF(A36='Données projet'!$A$88,'Données projet'!$B$88,BD35+BC36-BL35)))</f>
        <v>208.60000000000002</v>
      </c>
      <c r="BE36" s="13">
        <f>BD36*VLOOKUP('Données projet'!$B$11,Paramètres!$A$1:$I$89,3,0)*VLOOKUP('Données projet'!$B$11,Paramètres!$A$1:$I$89,5,0)</f>
        <v>182.23296000000005</v>
      </c>
      <c r="BF36" s="13">
        <f t="shared" si="37"/>
        <v>45.818621592366334</v>
      </c>
      <c r="BG36" s="20">
        <f t="shared" si="7"/>
        <v>397.1898379400381</v>
      </c>
      <c r="BH36" s="59">
        <f t="shared" si="8"/>
        <v>690.52317127337142</v>
      </c>
      <c r="BI36" s="59">
        <f ca="1">AVERAGE(OFFSET($BH$3,0,0,'Données projet'!$E$11+1,1))-AVERAGE(OFFSET($H$3,0,0,'Données projet'!$E$11+1,1))</f>
        <v>367.48156275901096</v>
      </c>
      <c r="BJ36" s="59">
        <f t="shared" si="38"/>
        <v>356.87322542996685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208.60000000000002</v>
      </c>
      <c r="BZ36" s="13">
        <f>BY36*VLOOKUP('Données projet'!$B$12,Paramètres!$A$1:$I$89,3,0)*VLOOKUP('Données projet'!$B$12,Paramètres!$A$1:$I$89,5,0)</f>
        <v>139.92888000000002</v>
      </c>
      <c r="CA36" s="13">
        <f t="shared" si="39"/>
        <v>36.280712419916505</v>
      </c>
      <c r="CB36" s="20">
        <f t="shared" si="10"/>
        <v>306.89837346468795</v>
      </c>
      <c r="CC36" s="59">
        <f t="shared" si="11"/>
        <v>600.23170679802126</v>
      </c>
      <c r="CD36" s="59">
        <f ca="1">AVERAGE(OFFSET($CC$3,0,0,'Données projet'!$E$12+1,1))-AVERAGE(OFFSET($H$3,0,0,'Données projet'!$E$12+1,1))</f>
        <v>273.84349636755343</v>
      </c>
      <c r="CE36" s="59">
        <f t="shared" si="40"/>
        <v>268.10688874775451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30.8</v>
      </c>
      <c r="CT36" s="12">
        <f>IF('Données projet'!$A$140&gt;35,CT35+CS36-DB35,IF(A36&lt;'Données projet'!$A$140,$CQ$205^A36,IF(A36='Données projet'!$A$140,'Données projet'!$B$140,CT35+CS36-DB35)))</f>
        <v>391.40000000000009</v>
      </c>
      <c r="CU36" s="17">
        <f>CT36*VLOOKUP('Données projet'!$B$13,Paramètres!$A$1:$I$89,3,0)*VLOOKUP('Données projet'!$B$13,Paramètres!$A$1:$I$89,5,0)</f>
        <v>193.35160000000005</v>
      </c>
      <c r="CV36" s="13">
        <f t="shared" si="41"/>
        <v>48.280188235092567</v>
      </c>
      <c r="CW36" s="20">
        <f t="shared" si="13"/>
        <v>420.84203117611963</v>
      </c>
      <c r="CX36" s="59">
        <f t="shared" si="14"/>
        <v>714.17536450945295</v>
      </c>
      <c r="CY36" s="59">
        <f ca="1">AVERAGE(OFFSET($CX$3,0,0,'Données projet'!$E$13+1,1))-AVERAGE(OFFSET($H$3,0,0,'Données projet'!$E$13+1,1))</f>
        <v>434.08297999735811</v>
      </c>
      <c r="CZ36" s="59">
        <f t="shared" si="42"/>
        <v>371.04090283546122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47.581838063765872</v>
      </c>
      <c r="DH36" s="21">
        <f>EXP(-LN(2)/2)*DH35+(1-EXP(-LN(2)/2))/(LN(2)/2)*DB36*DE36*VLOOKUP('Données projet'!$B$13,Paramètres!$A$1:$I$89,3,0)*0.475*44/12</f>
        <v>0.26572717586606776</v>
      </c>
      <c r="DI36" s="22">
        <f t="shared" si="15"/>
        <v>47.84756523963194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18.600000000000001</v>
      </c>
      <c r="DO36" s="12">
        <f>IF('Données projet'!$A$166&gt;35,DO35+DN36-DW35,IF(A36&lt;'Données projet'!$A$166,$DL$205^A36,IF(A36='Données projet'!$A$166,'Données projet'!$B$166,DO35+DN36-DW35)))</f>
        <v>217.79999999999995</v>
      </c>
      <c r="DP36" s="17">
        <f>DO36*VLOOKUP('Données projet'!$B$14,Paramètres!$A$1:$I$89,3,0)*VLOOKUP('Données projet'!$B$14,Paramètres!$A$1:$I$89,5,0)</f>
        <v>124.58159999999998</v>
      </c>
      <c r="DQ36" s="13">
        <f t="shared" si="43"/>
        <v>32.741240854072821</v>
      </c>
      <c r="DR36" s="20">
        <f t="shared" si="16"/>
        <v>274.00394782084345</v>
      </c>
      <c r="DS36" s="59">
        <f t="shared" si="17"/>
        <v>567.33728115417671</v>
      </c>
      <c r="DT36" s="59">
        <f ca="1">AVERAGE(OFFSET($DS$3,0,0,'Données projet'!$E$14+1,1))-AVERAGE(OFFSET($H$3,0,0,'Données projet'!$E$14+1,1))</f>
        <v>362.57172983134313</v>
      </c>
      <c r="DU36" s="59">
        <f t="shared" si="44"/>
        <v>232.03250917542471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28.685701416433012</v>
      </c>
      <c r="EC36" s="21">
        <f>EXP(-LN(2)/2)*EC35+(1-EXP(-LN(2)/2))/(LN(2)/2)*DW36*DZ36*VLOOKUP('Données projet'!$B$14,Paramètres!$A$1:$I$89,3,0)*0.475*44/12</f>
        <v>0.26475143348222657</v>
      </c>
      <c r="ED36" s="22">
        <f t="shared" si="18"/>
        <v>28.950452849915241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26.8</v>
      </c>
      <c r="EJ36" s="12">
        <f>IF('Données projet'!$A$192&gt;35,EJ35+EI36-ER35,IF(A36&lt;'Données projet'!$A$192,$EG$205^A36,IF(A36='Données projet'!$A$192,'Données projet'!$B$192,EJ35+EI36-ER35)))</f>
        <v>354.40000000000015</v>
      </c>
      <c r="EK36" s="17">
        <f>EJ36*VLOOKUP('Données projet'!$B$15,Paramètres!$A$1:$I$89,3,0)*VLOOKUP('Données projet'!$B$15,Paramètres!$A$1:$I$89,5,0)</f>
        <v>211.93120000000013</v>
      </c>
      <c r="EL36" s="13">
        <f t="shared" si="45"/>
        <v>52.357376385254923</v>
      </c>
      <c r="EM36" s="20">
        <f t="shared" si="19"/>
        <v>460.30260387098588</v>
      </c>
      <c r="EN36" s="59">
        <f t="shared" si="20"/>
        <v>753.63593720431913</v>
      </c>
      <c r="EO36" s="59">
        <f ca="1">AVERAGE(OFFSET($EN$3,0,0,'Données projet'!$E$15+1,1))-AVERAGE(OFFSET($H$3,0,0,'Données projet'!$E$15+1,1))</f>
        <v>481.17250315093412</v>
      </c>
      <c r="EP36" s="59">
        <f t="shared" si="46"/>
        <v>413.48123190206832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60.199939782522641</v>
      </c>
      <c r="EX36" s="21">
        <f>EXP(-LN(2)/2)*EX35+(1-EXP(-LN(2)/2))/(LN(2)/2)*ER36*EU36*VLOOKUP('Données projet'!$B$15,Paramètres!$A$1:$I$89,3,0)*0.475*44/12</f>
        <v>2.7770650766283943E-2</v>
      </c>
      <c r="EY36" s="22">
        <f t="shared" si="21"/>
        <v>60.227710433288927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14.6</v>
      </c>
      <c r="FE36" s="12">
        <f>IF('Données projet'!$A$218&gt;35,FE35+FD36-FM35,IF(A36&lt;'Données projet'!$A$218,$FB$205^A36,IF(A36='Données projet'!$A$218,'Données projet'!$B$218,FE35+FD36-FM35)))</f>
        <v>261.2000000000001</v>
      </c>
      <c r="FF36" s="17">
        <f>FE36*VLOOKUP('Données projet'!$B$16,Paramètres!$A$1:$I$89,3,0)*VLOOKUP('Données projet'!$B$16,Paramètres!$A$1:$I$89,5,0)</f>
        <v>162.98880000000005</v>
      </c>
      <c r="FG36" s="13">
        <f t="shared" si="47"/>
        <v>41.515919734048659</v>
      </c>
      <c r="FH36" s="20">
        <f t="shared" si="22"/>
        <v>356.17905353680152</v>
      </c>
      <c r="FI36" s="59">
        <f t="shared" si="23"/>
        <v>649.51238687013483</v>
      </c>
      <c r="FJ36" s="59">
        <f ca="1">AVERAGE(OFFSET($FI$3,0,0,'Données projet'!$E$16+1,1))-AVERAGE(OFFSET($H$3,0,0,'Données projet'!$E$16+1,1))</f>
        <v>269.77739619445515</v>
      </c>
      <c r="FK36" s="59">
        <f t="shared" si="48"/>
        <v>347.56964743629885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84.420032084078457</v>
      </c>
      <c r="FS36" s="21">
        <f>EXP(-LN(2)/2)*FS35+(1-EXP(-LN(2)/2))/(LN(2)/2)*FM36*FP36*VLOOKUP('Données projet'!$B$16,Paramètres!$A$1:$I$89,3,0)*0.475*44/12</f>
        <v>8.7816814545701727E-3</v>
      </c>
      <c r="FT36" s="22">
        <f t="shared" si="24"/>
        <v>84.428813765533022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15.2</v>
      </c>
      <c r="N37" s="13">
        <f>IF('Données projet'!$A$36&gt;35,N36+M37-V36,IF(A37&lt;'Données projet'!$A$36,$K$205^A37,IF(A37='Données projet'!$A$36,'Données projet'!$B$36,N36+M37-V36)))</f>
        <v>223.8</v>
      </c>
      <c r="O37" s="13">
        <f>N37*VLOOKUP('Données projet'!$B$9,Paramètres!$A$1:$I$89,3,0)*VLOOKUP('Données projet'!$B$9,Paramètres!$A$1:$I$89,5,0)</f>
        <v>178.05528000000001</v>
      </c>
      <c r="P37" s="13">
        <f t="shared" si="33"/>
        <v>44.889248639558041</v>
      </c>
      <c r="Q37" s="20">
        <f t="shared" si="53"/>
        <v>388.29505404723028</v>
      </c>
      <c r="R37" s="59">
        <f t="shared" si="0"/>
        <v>681.62838738056359</v>
      </c>
      <c r="S37" s="59">
        <f ca="1">AVERAGE(OFFSET($R$3,0,0,'Données projet'!$E$9+1,1))-AVERAGE(OFFSET($H$3,0,0,'Données projet'!$E$9+1,1))</f>
        <v>331.52724290297675</v>
      </c>
      <c r="T37" s="59">
        <f t="shared" si="34"/>
        <v>322.79102610158054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15.2</v>
      </c>
      <c r="AI37" s="13">
        <f>IF('Données projet'!$A$62&gt;35,AI36+AH37-AQ36,IF(A37&lt;'Données projet'!$A$62,$AF$205^A37,IF(A37='Données projet'!$A$62,'Données projet'!$B$62,AI36+AH37-AQ36)))</f>
        <v>223.8</v>
      </c>
      <c r="AJ37" s="13">
        <f>AI37*VLOOKUP('Données projet'!$B$10,Paramètres!$A$1:$I$89,3,0)*VLOOKUP('Données projet'!$B$10,Paramètres!$A$1:$I$89,5,0)</f>
        <v>178.05528000000001</v>
      </c>
      <c r="AK37" s="13">
        <f t="shared" si="35"/>
        <v>44.889248639558041</v>
      </c>
      <c r="AL37" s="20">
        <f t="shared" si="4"/>
        <v>388.29505404723028</v>
      </c>
      <c r="AM37" s="59">
        <f t="shared" si="5"/>
        <v>681.62838738056359</v>
      </c>
      <c r="AN37" s="59">
        <f ca="1">AVERAGE(OFFSET($AM$3,0,0,'Données projet'!$E$10+1,1))-AVERAGE(OFFSET($H$3,0,0,'Données projet'!$E$10+1,1))</f>
        <v>331.52724290297675</v>
      </c>
      <c r="AO37" s="59">
        <f t="shared" si="36"/>
        <v>322.79102610158054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15.2</v>
      </c>
      <c r="BD37" s="12">
        <f>IF('Données projet'!$A$88&gt;35,BD36+BC37-BL36,IF(A37&lt;'Données projet'!$A$88,$BA$205^A37,IF(A37='Données projet'!$A$88,'Données projet'!$B$88,BD36+BC37-BL36)))</f>
        <v>223.8</v>
      </c>
      <c r="BE37" s="13">
        <f>BD37*VLOOKUP('Données projet'!$B$11,Paramètres!$A$1:$I$89,3,0)*VLOOKUP('Données projet'!$B$11,Paramètres!$A$1:$I$89,5,0)</f>
        <v>195.51168000000004</v>
      </c>
      <c r="BF37" s="13">
        <f t="shared" si="37"/>
        <v>48.756471614445431</v>
      </c>
      <c r="BG37" s="20">
        <f t="shared" si="7"/>
        <v>425.43369739515919</v>
      </c>
      <c r="BH37" s="59">
        <f t="shared" si="8"/>
        <v>718.7670307284925</v>
      </c>
      <c r="BI37" s="59">
        <f ca="1">AVERAGE(OFFSET($BH$3,0,0,'Données projet'!$E$11+1,1))-AVERAGE(OFFSET($H$3,0,0,'Données projet'!$E$11+1,1))</f>
        <v>367.48156275901096</v>
      </c>
      <c r="BJ37" s="59">
        <f t="shared" si="38"/>
        <v>356.87322542996685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223.8</v>
      </c>
      <c r="BZ37" s="13">
        <f>BY37*VLOOKUP('Données projet'!$B$12,Paramètres!$A$1:$I$89,3,0)*VLOOKUP('Données projet'!$B$12,Paramètres!$A$1:$I$89,5,0)</f>
        <v>150.12504000000001</v>
      </c>
      <c r="CA37" s="13">
        <f t="shared" si="39"/>
        <v>38.607000031363413</v>
      </c>
      <c r="CB37" s="20">
        <f t="shared" si="10"/>
        <v>328.70830305462459</v>
      </c>
      <c r="CC37" s="59">
        <f t="shared" si="11"/>
        <v>622.04163638795785</v>
      </c>
      <c r="CD37" s="59">
        <f ca="1">AVERAGE(OFFSET($CC$3,0,0,'Données projet'!$E$12+1,1))-AVERAGE(OFFSET($H$3,0,0,'Données projet'!$E$12+1,1))</f>
        <v>273.84349636755343</v>
      </c>
      <c r="CE37" s="59">
        <f t="shared" si="40"/>
        <v>268.10688874775451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30.8</v>
      </c>
      <c r="CT37" s="12">
        <f>IF('Données projet'!$A$140&gt;35,CT36+CS37-DB36,IF(A37&lt;'Données projet'!$A$140,$CQ$205^A37,IF(A37='Données projet'!$A$140,'Données projet'!$B$140,CT36+CS37-DB36)))</f>
        <v>422.2000000000001</v>
      </c>
      <c r="CU37" s="17">
        <f>CT37*VLOOKUP('Données projet'!$B$13,Paramètres!$A$1:$I$89,3,0)*VLOOKUP('Données projet'!$B$13,Paramètres!$A$1:$I$89,5,0)</f>
        <v>208.56680000000006</v>
      </c>
      <c r="CV37" s="13">
        <f t="shared" si="41"/>
        <v>51.622270722899735</v>
      </c>
      <c r="CW37" s="20">
        <f t="shared" si="13"/>
        <v>453.16263150905041</v>
      </c>
      <c r="CX37" s="59">
        <f t="shared" si="14"/>
        <v>746.49596484238373</v>
      </c>
      <c r="CY37" s="59">
        <f ca="1">AVERAGE(OFFSET($CX$3,0,0,'Données projet'!$E$13+1,1))-AVERAGE(OFFSET($H$3,0,0,'Données projet'!$E$13+1,1))</f>
        <v>434.08297999735811</v>
      </c>
      <c r="CZ37" s="59">
        <f t="shared" si="42"/>
        <v>371.04090283546122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46.280710199692081</v>
      </c>
      <c r="DH37" s="21">
        <f>EXP(-LN(2)/2)*DH36+(1-EXP(-LN(2)/2))/(LN(2)/2)*DB37*DE37*VLOOKUP('Données projet'!$B$13,Paramètres!$A$1:$I$89,3,0)*0.475*44/12</f>
        <v>0.18789748800044681</v>
      </c>
      <c r="DI37" s="22">
        <f t="shared" si="15"/>
        <v>46.468607687692526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18.600000000000001</v>
      </c>
      <c r="DO37" s="12">
        <f>IF('Données projet'!$A$166&gt;35,DO36+DN37-DW36,IF(A37&lt;'Données projet'!$A$166,$DL$205^A37,IF(A37='Données projet'!$A$166,'Données projet'!$B$166,DO36+DN37-DW36)))</f>
        <v>236.39999999999995</v>
      </c>
      <c r="DP37" s="17">
        <f>DO37*VLOOKUP('Données projet'!$B$14,Paramètres!$A$1:$I$89,3,0)*VLOOKUP('Données projet'!$B$14,Paramètres!$A$1:$I$89,5,0)</f>
        <v>135.22079999999997</v>
      </c>
      <c r="DQ37" s="13">
        <f t="shared" si="43"/>
        <v>35.199954520451797</v>
      </c>
      <c r="DR37" s="20">
        <f t="shared" si="16"/>
        <v>296.81614745645351</v>
      </c>
      <c r="DS37" s="59">
        <f t="shared" si="17"/>
        <v>590.14948078978682</v>
      </c>
      <c r="DT37" s="59">
        <f ca="1">AVERAGE(OFFSET($DS$3,0,0,'Données projet'!$E$14+1,1))-AVERAGE(OFFSET($H$3,0,0,'Données projet'!$E$14+1,1))</f>
        <v>362.57172983134313</v>
      </c>
      <c r="DU37" s="59">
        <f t="shared" si="44"/>
        <v>232.03250917542471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27.901289402685176</v>
      </c>
      <c r="EC37" s="21">
        <f>EXP(-LN(2)/2)*EC36+(1-EXP(-LN(2)/2))/(LN(2)/2)*DW37*DZ37*VLOOKUP('Données projet'!$B$14,Paramètres!$A$1:$I$89,3,0)*0.475*44/12</f>
        <v>0.18720753394414158</v>
      </c>
      <c r="ED37" s="22">
        <f t="shared" si="18"/>
        <v>28.088496936629319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26.8</v>
      </c>
      <c r="EJ37" s="12">
        <f>IF('Données projet'!$A$192&gt;35,EJ36+EI37-ER36,IF(A37&lt;'Données projet'!$A$192,$EG$205^A37,IF(A37='Données projet'!$A$192,'Données projet'!$B$192,EJ36+EI37-ER36)))</f>
        <v>381.20000000000016</v>
      </c>
      <c r="EK37" s="17">
        <f>EJ37*VLOOKUP('Données projet'!$B$15,Paramètres!$A$1:$I$89,3,0)*VLOOKUP('Données projet'!$B$15,Paramètres!$A$1:$I$89,5,0)</f>
        <v>227.95760000000013</v>
      </c>
      <c r="EL37" s="13">
        <f t="shared" si="45"/>
        <v>55.840837908542632</v>
      </c>
      <c r="EM37" s="20">
        <f t="shared" si="19"/>
        <v>494.28227935737863</v>
      </c>
      <c r="EN37" s="59">
        <f t="shared" si="20"/>
        <v>787.61561269071194</v>
      </c>
      <c r="EO37" s="59">
        <f ca="1">AVERAGE(OFFSET($EN$3,0,0,'Données projet'!$E$15+1,1))-AVERAGE(OFFSET($H$3,0,0,'Données projet'!$E$15+1,1))</f>
        <v>481.17250315093412</v>
      </c>
      <c r="EP37" s="59">
        <f t="shared" si="46"/>
        <v>413.48123190206832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58.553769263392319</v>
      </c>
      <c r="EX37" s="21">
        <f>EXP(-LN(2)/2)*EX36+(1-EXP(-LN(2)/2))/(LN(2)/2)*ER37*EU37*VLOOKUP('Données projet'!$B$15,Paramètres!$A$1:$I$89,3,0)*0.475*44/12</f>
        <v>1.9636815474802768E-2</v>
      </c>
      <c r="EY37" s="22">
        <f t="shared" si="21"/>
        <v>58.573406078867123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14.6</v>
      </c>
      <c r="FE37" s="12">
        <f>IF('Données projet'!$A$218&gt;35,FE36+FD37-FM36,IF(A37&lt;'Données projet'!$A$218,$FB$205^A37,IF(A37='Données projet'!$A$218,'Données projet'!$B$218,FE36+FD37-FM36)))</f>
        <v>275.80000000000013</v>
      </c>
      <c r="FF37" s="17">
        <f>FE37*VLOOKUP('Données projet'!$B$16,Paramètres!$A$1:$I$89,3,0)*VLOOKUP('Données projet'!$B$16,Paramètres!$A$1:$I$89,5,0)</f>
        <v>172.09920000000005</v>
      </c>
      <c r="FG37" s="13">
        <f t="shared" si="47"/>
        <v>43.559838214506989</v>
      </c>
      <c r="FH37" s="20">
        <f t="shared" si="22"/>
        <v>375.60615822359978</v>
      </c>
      <c r="FI37" s="59">
        <f t="shared" si="23"/>
        <v>668.93949155693304</v>
      </c>
      <c r="FJ37" s="59">
        <f ca="1">AVERAGE(OFFSET($FI$3,0,0,'Données projet'!$E$16+1,1))-AVERAGE(OFFSET($H$3,0,0,'Données projet'!$E$16+1,1))</f>
        <v>269.77739619445515</v>
      </c>
      <c r="FK37" s="59">
        <f t="shared" si="48"/>
        <v>347.56964743629885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82.111561867282788</v>
      </c>
      <c r="FS37" s="21">
        <f>EXP(-LN(2)/2)*FS36+(1-EXP(-LN(2)/2))/(LN(2)/2)*FM37*FP37*VLOOKUP('Données projet'!$B$16,Paramètres!$A$1:$I$89,3,0)*0.475*44/12</f>
        <v>6.2095865067467136E-3</v>
      </c>
      <c r="FT37" s="22">
        <f t="shared" si="24"/>
        <v>82.11777145378953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239</v>
      </c>
      <c r="L38" s="12">
        <f>VLOOKUP(A38,'Données projet'!$A$35:$I$55,9,0)</f>
        <v>15.2</v>
      </c>
      <c r="M38" s="12">
        <f t="array" ref="M38">INDEX(L:L,MIN(IF(ISNUMBER(L38:L234),ROW(L38:L234),"")))</f>
        <v>15.2</v>
      </c>
      <c r="N38" s="13">
        <f>IF('Données projet'!$A$36&gt;35,N37+M38-V37,IF(A38&lt;'Données projet'!$A$36,$K$205^A38,IF(A38='Données projet'!$A$36,'Données projet'!$B$36,N37+M38-V37)))</f>
        <v>239</v>
      </c>
      <c r="O38" s="13">
        <f>N38*VLOOKUP('Données projet'!$B$9,Paramètres!$A$1:$I$89,3,0)*VLOOKUP('Données projet'!$B$9,Paramètres!$A$1:$I$89,5,0)</f>
        <v>190.14840000000001</v>
      </c>
      <c r="P38" s="13">
        <f t="shared" si="33"/>
        <v>47.572760493232991</v>
      </c>
      <c r="Q38" s="20">
        <f t="shared" si="53"/>
        <v>414.03102119238082</v>
      </c>
      <c r="R38" s="59">
        <f t="shared" si="0"/>
        <v>707.36435452571413</v>
      </c>
      <c r="S38" s="59">
        <f ca="1">AVERAGE(OFFSET($R$3,0,0,'Données projet'!$E$9+1,1))-AVERAGE(OFFSET($H$3,0,0,'Données projet'!$E$9+1,1))</f>
        <v>331.52724290297675</v>
      </c>
      <c r="T38" s="59">
        <f t="shared" si="34"/>
        <v>322.79102610158054</v>
      </c>
      <c r="U38" s="15">
        <f>IF(ISNA(VLOOKUP(A38,'Données projet'!$A$35:$I$55,3,0)),0,VLOOKUP(A38,'Données projet'!$A$35:$I$55,3,0))</f>
        <v>6</v>
      </c>
      <c r="V38" s="15">
        <f>IF(ISNA(VLOOKUP(A38,'Données projet'!$A$35:$I$55,4,0)),0,VLOOKUP(A38,'Données projet'!$A$35:$I$55,4,0))</f>
        <v>42</v>
      </c>
      <c r="W38" s="16">
        <f>IF(ISNA(VLOOKUP(A38,'Données projet'!$A$35:$I$55,5,0)),0%,VLOOKUP(A38,'Données projet'!$A$35:$I$55,5,0)*VLOOKUP('Données projet'!$B$9,Paramètres!$A$1:$I$89,7,0))</f>
        <v>0.53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19.577942327869806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19.577942327869806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239</v>
      </c>
      <c r="AG38" s="12">
        <f>VLOOKUP(A38,'Données projet'!$A$61:$I$81,9,0)</f>
        <v>15.2</v>
      </c>
      <c r="AH38" s="12">
        <f t="array" ref="AH38">INDEX(AG:AG,MIN(IF(ISNUMBER(AG38:AG234),ROW(AG38:AG234),"")))</f>
        <v>15.2</v>
      </c>
      <c r="AI38" s="13">
        <f>IF('Données projet'!$A$62&gt;35,AI37+AH38-AQ37,IF(A38&lt;'Données projet'!$A$62,$AF$205^A38,IF(A38='Données projet'!$A$62,'Données projet'!$B$62,AI37+AH38-AQ37)))</f>
        <v>239</v>
      </c>
      <c r="AJ38" s="13">
        <f>AI38*VLOOKUP('Données projet'!$B$10,Paramètres!$A$1:$I$89,3,0)*VLOOKUP('Données projet'!$B$10,Paramètres!$A$1:$I$89,5,0)</f>
        <v>190.14840000000001</v>
      </c>
      <c r="AK38" s="13">
        <f t="shared" si="35"/>
        <v>47.572760493232991</v>
      </c>
      <c r="AL38" s="20">
        <f t="shared" si="4"/>
        <v>414.03102119238082</v>
      </c>
      <c r="AM38" s="59">
        <f t="shared" si="5"/>
        <v>707.36435452571413</v>
      </c>
      <c r="AN38" s="59">
        <f ca="1">AVERAGE(OFFSET($AM$3,0,0,'Données projet'!$E$10+1,1))-AVERAGE(OFFSET($H$3,0,0,'Données projet'!$E$10+1,1))</f>
        <v>331.52724290297675</v>
      </c>
      <c r="AO38" s="59">
        <f t="shared" si="36"/>
        <v>322.79102610158054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19.577942327869806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19.577942327869806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239</v>
      </c>
      <c r="BB38" s="12">
        <f>VLOOKUP(A38,'Données projet'!$A$87:$I$107,9,0)</f>
        <v>15.2</v>
      </c>
      <c r="BC38" s="12">
        <f t="array" ref="BC38">INDEX(BB:BB,MIN(IF(ISNUMBER(BB38:BB234),ROW(BB38:BB234),"")))</f>
        <v>15.2</v>
      </c>
      <c r="BD38" s="12">
        <f>IF('Données projet'!$A$88&gt;35,BD37+BC38-BL37,IF(A38&lt;'Données projet'!$A$88,$BA$205^A38,IF(A38='Données projet'!$A$88,'Données projet'!$B$88,BD37+BC38-BL37)))</f>
        <v>239</v>
      </c>
      <c r="BE38" s="13">
        <f>BD38*VLOOKUP('Données projet'!$B$11,Paramètres!$A$1:$I$89,3,0)*VLOOKUP('Données projet'!$B$11,Paramètres!$A$1:$I$89,5,0)</f>
        <v>208.79040000000001</v>
      </c>
      <c r="BF38" s="13">
        <f t="shared" si="37"/>
        <v>51.671168863475145</v>
      </c>
      <c r="BG38" s="20">
        <f t="shared" si="7"/>
        <v>453.63723243721915</v>
      </c>
      <c r="BH38" s="59">
        <f t="shared" si="8"/>
        <v>746.97056577055241</v>
      </c>
      <c r="BI38" s="59">
        <f ca="1">AVERAGE(OFFSET($BH$3,0,0,'Données projet'!$E$11+1,1))-AVERAGE(OFFSET($H$3,0,0,'Données projet'!$E$11+1,1))</f>
        <v>367.48156275901096</v>
      </c>
      <c r="BJ38" s="59">
        <f t="shared" si="38"/>
        <v>356.87322542996685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21.497348438445275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21.497348438445275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239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239</v>
      </c>
      <c r="BZ38" s="13">
        <f>BY38*VLOOKUP('Données projet'!$B$12,Paramètres!$A$1:$I$89,3,0)*VLOOKUP('Données projet'!$B$12,Paramètres!$A$1:$I$89,5,0)</f>
        <v>160.3212</v>
      </c>
      <c r="CA38" s="13">
        <f t="shared" si="39"/>
        <v>40.914954505069986</v>
      </c>
      <c r="CB38" s="20">
        <f t="shared" si="10"/>
        <v>350.48630242966351</v>
      </c>
      <c r="CC38" s="59">
        <f t="shared" si="11"/>
        <v>643.81963576299677</v>
      </c>
      <c r="CD38" s="59">
        <f ca="1">AVERAGE(OFFSET($CC$3,0,0,'Données projet'!$E$12+1,1))-AVERAGE(OFFSET($H$3,0,0,'Données projet'!$E$12+1,1))</f>
        <v>273.84349636755343</v>
      </c>
      <c r="CE38" s="59">
        <f t="shared" si="40"/>
        <v>268.10688874775451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16.506892550949051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16.506892550949051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453</v>
      </c>
      <c r="CR38" s="12">
        <f>VLOOKUP(A38,'Données projet'!$A$139:$I$159,9,0)</f>
        <v>30.8</v>
      </c>
      <c r="CS38" s="12">
        <f t="array" ref="CS38">INDEX(CR:CR,MIN(IF(ISNUMBER(CR38:CR234),ROW(CR38:CR234),"")))</f>
        <v>30.8</v>
      </c>
      <c r="CT38" s="12">
        <f>IF('Données projet'!$A$140&gt;35,CT37+CS38-DB37,IF(A38&lt;'Données projet'!$A$140,$CQ$205^A38,IF(A38='Données projet'!$A$140,'Données projet'!$B$140,CT37+CS38-DB37)))</f>
        <v>453.00000000000011</v>
      </c>
      <c r="CU38" s="17">
        <f>CT38*VLOOKUP('Données projet'!$B$13,Paramètres!$A$1:$I$89,3,0)*VLOOKUP('Données projet'!$B$13,Paramètres!$A$1:$I$89,5,0)</f>
        <v>223.78200000000007</v>
      </c>
      <c r="CV38" s="13">
        <f t="shared" si="41"/>
        <v>54.936067529408966</v>
      </c>
      <c r="CW38" s="20">
        <f t="shared" si="13"/>
        <v>485.43396761372065</v>
      </c>
      <c r="CX38" s="59">
        <f t="shared" si="14"/>
        <v>778.76730094705397</v>
      </c>
      <c r="CY38" s="59">
        <f ca="1">AVERAGE(OFFSET($CX$3,0,0,'Données projet'!$E$13+1,1))-AVERAGE(OFFSET($H$3,0,0,'Données projet'!$E$13+1,1))</f>
        <v>434.08297999735811</v>
      </c>
      <c r="CZ38" s="59">
        <f t="shared" si="42"/>
        <v>371.04090283546122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77</v>
      </c>
      <c r="DC38" s="16">
        <f>IF(ISNA(VLOOKUP(A38,'Données projet'!$A$139:$I$159,5,0)),0%,VLOOKUP(A38,'Données projet'!$A$139:$I$159,5,0)*VLOOKUP('Données projet'!$B$13,Paramètres!$A$1:$I$89,7,0))</f>
        <v>0.55000000000000004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27.752922315805076</v>
      </c>
      <c r="DG38" s="21">
        <f>EXP(-LN(2)/25)*DG37+(1-EXP(-LN(2)/25))/(LN(2)/25)*Calculateur!DB38*Calculateur!DD38*VLOOKUP('Données projet'!$B$13,Paramètres!$A$1:$I$89,3,0)*0.475*44/12</f>
        <v>45.015161745484725</v>
      </c>
      <c r="DH38" s="21">
        <f>EXP(-LN(2)/2)*DH37+(1-EXP(-LN(2)/2))/(LN(2)/2)*DB38*DE38*VLOOKUP('Données projet'!$B$13,Paramètres!$A$1:$I$89,3,0)*0.475*44/12</f>
        <v>0.13286358793303388</v>
      </c>
      <c r="DI38" s="22">
        <f t="shared" si="15"/>
        <v>72.900947649222829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255</v>
      </c>
      <c r="DM38" s="12">
        <f>VLOOKUP(A38,'Données projet'!$A$165:$I$185,9,0)</f>
        <v>18.600000000000001</v>
      </c>
      <c r="DN38" s="12">
        <f t="array" ref="DN38">INDEX(DM:DM,MIN(IF(ISNUMBER(DM38:DM234),ROW(DM38:DM234),"")))</f>
        <v>18.600000000000001</v>
      </c>
      <c r="DO38" s="12">
        <f>IF('Données projet'!$A$166&gt;35,DO37+DN38-DW37,IF(A38&lt;'Données projet'!$A$166,$DL$205^A38,IF(A38='Données projet'!$A$166,'Données projet'!$B$166,DO37+DN38-DW37)))</f>
        <v>254.99999999999994</v>
      </c>
      <c r="DP38" s="17">
        <f>DO38*VLOOKUP('Données projet'!$B$14,Paramètres!$A$1:$I$89,3,0)*VLOOKUP('Données projet'!$B$14,Paramètres!$A$1:$I$89,5,0)</f>
        <v>145.85999999999999</v>
      </c>
      <c r="DQ38" s="13">
        <f t="shared" si="43"/>
        <v>37.636228738454513</v>
      </c>
      <c r="DR38" s="20">
        <f t="shared" si="16"/>
        <v>319.58926505280823</v>
      </c>
      <c r="DS38" s="59">
        <f t="shared" si="17"/>
        <v>612.92259838614154</v>
      </c>
      <c r="DT38" s="59">
        <f ca="1">AVERAGE(OFFSET($DS$3,0,0,'Données projet'!$E$14+1,1))-AVERAGE(OFFSET($H$3,0,0,'Données projet'!$E$14+1,1))</f>
        <v>362.57172983134313</v>
      </c>
      <c r="DU38" s="59">
        <f t="shared" si="44"/>
        <v>232.03250917542471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49</v>
      </c>
      <c r="DX38" s="16">
        <f>IF(ISNA(VLOOKUP(A38,'Données projet'!$A$165:$I$185,5,0)),0%,VLOOKUP(A38,'Données projet'!$A$165:$I$185,5,0)*VLOOKUP('Données projet'!$B$14,Paramètres!$A$1:$I$89,7,0))</f>
        <v>0.45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16.731426850676744</v>
      </c>
      <c r="EB38" s="21">
        <f>EXP(-LN(2)/25)*EB37+(1-EXP(-LN(2)/25))/(LN(2)/25)*Calculateur!DW38*Calculateur!DY38*VLOOKUP('Données projet'!$B$14,Paramètres!$A$1:$I$89,3,0)*0.475*44/12</f>
        <v>27.138327176703708</v>
      </c>
      <c r="EC38" s="21">
        <f>EXP(-LN(2)/2)*EC37+(1-EXP(-LN(2)/2))/(LN(2)/2)*DW38*DZ38*VLOOKUP('Données projet'!$B$14,Paramètres!$A$1:$I$89,3,0)*0.475*44/12</f>
        <v>0.13237571674111329</v>
      </c>
      <c r="ED38" s="22">
        <f t="shared" si="18"/>
        <v>44.002129744121568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408</v>
      </c>
      <c r="EH38" s="12">
        <f>VLOOKUP(A38,'Données projet'!$A$191:$I$211,9,0)</f>
        <v>26.8</v>
      </c>
      <c r="EI38" s="12">
        <f t="array" ref="EI38">INDEX(EH:EH,MIN(IF(ISNUMBER(EH38:EH234),ROW(EH38:EH234),"")))</f>
        <v>26.8</v>
      </c>
      <c r="EJ38" s="12">
        <f>IF('Données projet'!$A$192&gt;35,EJ37+EI38-ER37,IF(A38&lt;'Données projet'!$A$192,$EG$205^A38,IF(A38='Données projet'!$A$192,'Données projet'!$B$192,EJ37+EI38-ER37)))</f>
        <v>408.00000000000017</v>
      </c>
      <c r="EK38" s="17">
        <f>EJ38*VLOOKUP('Données projet'!$B$15,Paramètres!$A$1:$I$89,3,0)*VLOOKUP('Données projet'!$B$15,Paramètres!$A$1:$I$89,5,0)</f>
        <v>243.98400000000012</v>
      </c>
      <c r="EL38" s="13">
        <f t="shared" si="45"/>
        <v>59.295884425255011</v>
      </c>
      <c r="EM38" s="20">
        <f t="shared" si="19"/>
        <v>528.21246537398599</v>
      </c>
      <c r="EN38" s="59">
        <f t="shared" si="20"/>
        <v>821.54579870731936</v>
      </c>
      <c r="EO38" s="59">
        <f ca="1">AVERAGE(OFFSET($EN$3,0,0,'Données projet'!$E$15+1,1))-AVERAGE(OFFSET($H$3,0,0,'Données projet'!$E$15+1,1))</f>
        <v>481.17250315093412</v>
      </c>
      <c r="EP38" s="59">
        <f t="shared" si="46"/>
        <v>413.48123190206832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70</v>
      </c>
      <c r="ES38" s="16">
        <f>IF(ISNA(VLOOKUP(A38,'Données projet'!$A$191:$I$211,5,0)),0%,VLOOKUP(A38,'Données projet'!$A$191:$I$211,5,0)*VLOOKUP('Données projet'!$B$15,Paramètres!$A$1:$I$89,7,0))</f>
        <v>0.45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24.988494647114621</v>
      </c>
      <c r="EW38" s="21">
        <f>EXP(-LN(2)/25)*EW37+(1-EXP(-LN(2)/25))/(LN(2)/25)*Calculateur!ER38*Calculateur!ET38*VLOOKUP('Données projet'!$B$15,Paramètres!$A$1:$I$89,3,0)*0.475*44/12</f>
        <v>56.952613363675958</v>
      </c>
      <c r="EX38" s="21">
        <f>EXP(-LN(2)/2)*EX37+(1-EXP(-LN(2)/2))/(LN(2)/2)*ER38*EU38*VLOOKUP('Données projet'!$B$15,Paramètres!$A$1:$I$89,3,0)*0.475*44/12</f>
        <v>1.3885325383141972E-2</v>
      </c>
      <c r="EY38" s="22">
        <f t="shared" si="21"/>
        <v>81.954993336173715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14.6</v>
      </c>
      <c r="FE38" s="12">
        <f>IF('Données projet'!$A$218&gt;35,FE37+FD38-FM37,IF(A38&lt;'Données projet'!$A$218,$FB$205^A38,IF(A38='Données projet'!$A$218,'Données projet'!$B$218,FE37+FD38-FM37)))</f>
        <v>290.40000000000015</v>
      </c>
      <c r="FF38" s="17">
        <f>FE38*VLOOKUP('Données projet'!$B$16,Paramètres!$A$1:$I$89,3,0)*VLOOKUP('Données projet'!$B$16,Paramètres!$A$1:$I$89,5,0)</f>
        <v>181.20960000000008</v>
      </c>
      <c r="FG38" s="13">
        <f t="shared" si="47"/>
        <v>45.591194891830348</v>
      </c>
      <c r="FH38" s="20">
        <f t="shared" si="22"/>
        <v>395.01138443660466</v>
      </c>
      <c r="FI38" s="59">
        <f t="shared" si="23"/>
        <v>688.34471776993792</v>
      </c>
      <c r="FJ38" s="59">
        <f ca="1">AVERAGE(OFFSET($FI$3,0,0,'Données projet'!$E$16+1,1))-AVERAGE(OFFSET($H$3,0,0,'Données projet'!$E$16+1,1))</f>
        <v>269.77739619445515</v>
      </c>
      <c r="FK38" s="59">
        <f t="shared" si="48"/>
        <v>347.56964743629885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79.866216889962573</v>
      </c>
      <c r="FS38" s="21">
        <f>EXP(-LN(2)/2)*FS37+(1-EXP(-LN(2)/2))/(LN(2)/2)*FM38*FP38*VLOOKUP('Données projet'!$B$16,Paramètres!$A$1:$I$89,3,0)*0.475*44/12</f>
        <v>4.3908407272850863E-3</v>
      </c>
      <c r="FT38" s="22">
        <f t="shared" si="24"/>
        <v>79.870607730689855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13.2</v>
      </c>
      <c r="N39" s="13">
        <f>IF('Données projet'!$A$36&gt;35,N38+M39-V38,IF(A39&lt;'Données projet'!$A$36,$K$205^A39,IF(A39='Données projet'!$A$36,'Données projet'!$B$36,N38+M39-V38)))</f>
        <v>210.2</v>
      </c>
      <c r="O39" s="13">
        <f>N39*VLOOKUP('Données projet'!$B$9,Paramètres!$A$1:$I$89,3,0)*VLOOKUP('Données projet'!$B$9,Paramètres!$A$1:$I$89,5,0)</f>
        <v>167.23511999999999</v>
      </c>
      <c r="P39" s="13">
        <f t="shared" si="33"/>
        <v>42.470192710511604</v>
      </c>
      <c r="Q39" s="20">
        <f t="shared" si="53"/>
        <v>365.23675297080769</v>
      </c>
      <c r="R39" s="59">
        <f t="shared" si="0"/>
        <v>658.570086304141</v>
      </c>
      <c r="S39" s="59">
        <f ca="1">AVERAGE(OFFSET($R$3,0,0,'Données projet'!$E$9+1,1))-AVERAGE(OFFSET($H$3,0,0,'Données projet'!$E$9+1,1))</f>
        <v>331.52724290297675</v>
      </c>
      <c r="T39" s="59">
        <f t="shared" si="34"/>
        <v>322.79102610158054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19.194030820185986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19.194030820185986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13.2</v>
      </c>
      <c r="AI39" s="13">
        <f>IF('Données projet'!$A$62&gt;35,AI38+AH39-AQ38,IF(A39&lt;'Données projet'!$A$62,$AF$205^A39,IF(A39='Données projet'!$A$62,'Données projet'!$B$62,AI38+AH39-AQ38)))</f>
        <v>210.2</v>
      </c>
      <c r="AJ39" s="13">
        <f>AI39*VLOOKUP('Données projet'!$B$10,Paramètres!$A$1:$I$89,3,0)*VLOOKUP('Données projet'!$B$10,Paramètres!$A$1:$I$89,5,0)</f>
        <v>167.23511999999999</v>
      </c>
      <c r="AK39" s="13">
        <f t="shared" si="35"/>
        <v>42.470192710511604</v>
      </c>
      <c r="AL39" s="20">
        <f t="shared" si="4"/>
        <v>365.23675297080769</v>
      </c>
      <c r="AM39" s="59">
        <f t="shared" si="5"/>
        <v>658.570086304141</v>
      </c>
      <c r="AN39" s="59">
        <f ca="1">AVERAGE(OFFSET($AM$3,0,0,'Données projet'!$E$10+1,1))-AVERAGE(OFFSET($H$3,0,0,'Données projet'!$E$10+1,1))</f>
        <v>331.52724290297675</v>
      </c>
      <c r="AO39" s="59">
        <f t="shared" si="36"/>
        <v>322.79102610158054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19.194030820185986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19.194030820185986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210.2</v>
      </c>
      <c r="BE39" s="13">
        <f>BD39*VLOOKUP('Données projet'!$B$11,Paramètres!$A$1:$I$89,3,0)*VLOOKUP('Données projet'!$B$11,Paramètres!$A$1:$I$89,5,0)</f>
        <v>183.63072000000003</v>
      </c>
      <c r="BF39" s="13">
        <f t="shared" si="37"/>
        <v>46.129013251634447</v>
      </c>
      <c r="BG39" s="20">
        <f t="shared" si="7"/>
        <v>400.16486874659671</v>
      </c>
      <c r="BH39" s="59">
        <f t="shared" si="8"/>
        <v>693.49820207993002</v>
      </c>
      <c r="BI39" s="59">
        <f ca="1">AVERAGE(OFFSET($BH$3,0,0,'Données projet'!$E$11+1,1))-AVERAGE(OFFSET($H$3,0,0,'Données projet'!$E$11+1,1))</f>
        <v>367.48156275901096</v>
      </c>
      <c r="BJ39" s="59">
        <f t="shared" si="38"/>
        <v>356.87322542996685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21.0757985476552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21.0757985476552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13.2</v>
      </c>
      <c r="BY39" s="12">
        <f>IF('Données projet'!$A$114&gt;35,BY38+BX39-CG38,IF(A39&lt;'Données projet'!$A$114,$BV$205^A39,IF(A39='Données projet'!$A$114,'Données projet'!$B$114,BY38+BX39-CG38)))</f>
        <v>210.2</v>
      </c>
      <c r="BZ39" s="13">
        <f>BY39*VLOOKUP('Données projet'!$B$12,Paramètres!$A$1:$I$89,3,0)*VLOOKUP('Données projet'!$B$12,Paramètres!$A$1:$I$89,5,0)</f>
        <v>141.00216</v>
      </c>
      <c r="CA39" s="13">
        <f t="shared" si="39"/>
        <v>36.526490885878076</v>
      </c>
      <c r="CB39" s="20">
        <f t="shared" si="10"/>
        <v>309.19573362623765</v>
      </c>
      <c r="CC39" s="59">
        <f t="shared" si="11"/>
        <v>602.52906695957097</v>
      </c>
      <c r="CD39" s="59">
        <f ca="1">AVERAGE(OFFSET($CC$3,0,0,'Données projet'!$E$12+1,1))-AVERAGE(OFFSET($H$3,0,0,'Données projet'!$E$12+1,1))</f>
        <v>273.84349636755343</v>
      </c>
      <c r="CE39" s="59">
        <f t="shared" si="40"/>
        <v>268.10688874775451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16.183202456235243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16.183202456235243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29.6</v>
      </c>
      <c r="CT39" s="12">
        <f>IF('Données projet'!$A$140&gt;35,CT38+CS39-DB38,IF(A39&lt;'Données projet'!$A$140,$CQ$205^A39,IF(A39='Données projet'!$A$140,'Données projet'!$B$140,CT38+CS39-DB38)))</f>
        <v>405.60000000000014</v>
      </c>
      <c r="CU39" s="17">
        <f>CT39*VLOOKUP('Données projet'!$B$13,Paramètres!$A$1:$I$89,3,0)*VLOOKUP('Données projet'!$B$13,Paramètres!$A$1:$I$89,5,0)</f>
        <v>200.36640000000006</v>
      </c>
      <c r="CV39" s="13">
        <f t="shared" si="41"/>
        <v>49.824682775783181</v>
      </c>
      <c r="CW39" s="20">
        <f t="shared" si="13"/>
        <v>435.74946916782238</v>
      </c>
      <c r="CX39" s="59">
        <f t="shared" si="14"/>
        <v>729.0828025011557</v>
      </c>
      <c r="CY39" s="59">
        <f ca="1">AVERAGE(OFFSET($CX$3,0,0,'Données projet'!$E$13+1,1))-AVERAGE(OFFSET($H$3,0,0,'Données projet'!$E$13+1,1))</f>
        <v>434.08297999735811</v>
      </c>
      <c r="CZ39" s="59">
        <f t="shared" si="42"/>
        <v>371.04090283546122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27.208704436803288</v>
      </c>
      <c r="DG39" s="21">
        <f>EXP(-LN(2)/25)*DG38+(1-EXP(-LN(2)/25))/(LN(2)/25)*Calculateur!DB39*Calculateur!DD39*VLOOKUP('Données projet'!$B$13,Paramètres!$A$1:$I$89,3,0)*0.475*44/12</f>
        <v>43.784219780309975</v>
      </c>
      <c r="DH39" s="21">
        <f>EXP(-LN(2)/2)*DH38+(1-EXP(-LN(2)/2))/(LN(2)/2)*DB39*DE39*VLOOKUP('Données projet'!$B$13,Paramètres!$A$1:$I$89,3,0)*0.475*44/12</f>
        <v>9.3948744000223405E-2</v>
      </c>
      <c r="DI39" s="22">
        <f t="shared" si="15"/>
        <v>71.086872961113485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18.8</v>
      </c>
      <c r="DO39" s="12">
        <f>IF('Données projet'!$A$166&gt;35,DO38+DN39-DW38,IF(A39&lt;'Données projet'!$A$166,$DL$205^A39,IF(A39='Données projet'!$A$166,'Données projet'!$B$166,DO38+DN39-DW38)))</f>
        <v>224.79999999999995</v>
      </c>
      <c r="DP39" s="17">
        <f>DO39*VLOOKUP('Données projet'!$B$14,Paramètres!$A$1:$I$89,3,0)*VLOOKUP('Données projet'!$B$14,Paramètres!$A$1:$I$89,5,0)</f>
        <v>128.58559999999997</v>
      </c>
      <c r="DQ39" s="13">
        <f t="shared" si="43"/>
        <v>33.669325225741161</v>
      </c>
      <c r="DR39" s="20">
        <f t="shared" si="16"/>
        <v>282.59399476816583</v>
      </c>
      <c r="DS39" s="59">
        <f t="shared" si="17"/>
        <v>575.92732810149914</v>
      </c>
      <c r="DT39" s="59">
        <f ca="1">AVERAGE(OFFSET($DS$3,0,0,'Données projet'!$E$14+1,1))-AVERAGE(OFFSET($H$3,0,0,'Données projet'!$E$14+1,1))</f>
        <v>362.57172983134313</v>
      </c>
      <c r="DU39" s="59">
        <f t="shared" si="44"/>
        <v>232.03250917542471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16.403333775297675</v>
      </c>
      <c r="EB39" s="21">
        <f>EXP(-LN(2)/25)*EB38+(1-EXP(-LN(2)/25))/(LN(2)/25)*Calculateur!DW39*Calculateur!DY39*VLOOKUP('Données projet'!$B$14,Paramètres!$A$1:$I$89,3,0)*0.475*44/12</f>
        <v>26.396228192914144</v>
      </c>
      <c r="EC39" s="21">
        <f>EXP(-LN(2)/2)*EC38+(1-EXP(-LN(2)/2))/(LN(2)/2)*DW39*DZ39*VLOOKUP('Données projet'!$B$14,Paramètres!$A$1:$I$89,3,0)*0.475*44/12</f>
        <v>9.360376697207079E-2</v>
      </c>
      <c r="ED39" s="22">
        <f t="shared" si="18"/>
        <v>42.893165735183892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25.8</v>
      </c>
      <c r="EJ39" s="12">
        <f>IF('Données projet'!$A$192&gt;35,EJ38+EI39-ER38,IF(A39&lt;'Données projet'!$A$192,$EG$205^A39,IF(A39='Données projet'!$A$192,'Données projet'!$B$192,EJ38+EI39-ER38)))</f>
        <v>363.80000000000018</v>
      </c>
      <c r="EK39" s="17">
        <f>EJ39*VLOOKUP('Données projet'!$B$15,Paramètres!$A$1:$I$89,3,0)*VLOOKUP('Données projet'!$B$15,Paramètres!$A$1:$I$89,5,0)</f>
        <v>217.55240000000015</v>
      </c>
      <c r="EL39" s="13">
        <f t="shared" si="45"/>
        <v>53.58256606538</v>
      </c>
      <c r="EM39" s="20">
        <f t="shared" si="19"/>
        <v>472.22673256387026</v>
      </c>
      <c r="EN39" s="59">
        <f t="shared" si="20"/>
        <v>765.56006589720357</v>
      </c>
      <c r="EO39" s="59">
        <f ca="1">AVERAGE(OFFSET($EN$3,0,0,'Données projet'!$E$15+1,1))-AVERAGE(OFFSET($H$3,0,0,'Données projet'!$E$15+1,1))</f>
        <v>481.17250315093412</v>
      </c>
      <c r="EP39" s="59">
        <f t="shared" si="46"/>
        <v>413.48123190206832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24.498485508561465</v>
      </c>
      <c r="EW39" s="21">
        <f>EXP(-LN(2)/25)*EW38+(1-EXP(-LN(2)/25))/(LN(2)/25)*Calculateur!ER39*Calculateur!ET39*VLOOKUP('Données projet'!$B$15,Paramètres!$A$1:$I$89,3,0)*0.475*44/12</f>
        <v>55.39524115623847</v>
      </c>
      <c r="EX39" s="21">
        <f>EXP(-LN(2)/2)*EX38+(1-EXP(-LN(2)/2))/(LN(2)/2)*ER39*EU39*VLOOKUP('Données projet'!$B$15,Paramètres!$A$1:$I$89,3,0)*0.475*44/12</f>
        <v>9.8184077374013842E-3</v>
      </c>
      <c r="EY39" s="22">
        <f t="shared" si="21"/>
        <v>79.903545072537341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>
        <f>VLOOKUP(A39,'Données projet'!$A$217:$I$237,2,0)</f>
        <v>305</v>
      </c>
      <c r="FC39" s="12">
        <f>VLOOKUP(A39,'Données projet'!$A$217:$I$237,9,0)</f>
        <v>14.6</v>
      </c>
      <c r="FD39" s="12">
        <f t="array" ref="FD39">INDEX(FC:FC,MIN(IF(ISNUMBER(FC39:FC235),ROW(FC39:FC235),"")))</f>
        <v>14.6</v>
      </c>
      <c r="FE39" s="12">
        <f>IF('Données projet'!$A$218&gt;35,FE38+FD39-FM38,IF(A39&lt;'Données projet'!$A$218,$FB$205^A39,IF(A39='Données projet'!$A$218,'Données projet'!$B$218,FE38+FD39-FM38)))</f>
        <v>305.00000000000017</v>
      </c>
      <c r="FF39" s="17">
        <f>FE39*VLOOKUP('Données projet'!$B$16,Paramètres!$A$1:$I$89,3,0)*VLOOKUP('Données projet'!$B$16,Paramètres!$A$1:$I$89,5,0)</f>
        <v>190.32000000000008</v>
      </c>
      <c r="FG39" s="13">
        <f t="shared" si="47"/>
        <v>47.610693377401923</v>
      </c>
      <c r="FH39" s="20">
        <f t="shared" si="22"/>
        <v>414.39595763230847</v>
      </c>
      <c r="FI39" s="59">
        <f t="shared" si="23"/>
        <v>707.72929096564178</v>
      </c>
      <c r="FJ39" s="59">
        <f ca="1">AVERAGE(OFFSET($FI$3,0,0,'Données projet'!$E$16+1,1))-AVERAGE(OFFSET($H$3,0,0,'Données projet'!$E$16+1,1))</f>
        <v>269.77739619445515</v>
      </c>
      <c r="FK39" s="59">
        <f t="shared" si="48"/>
        <v>347.56964743629885</v>
      </c>
      <c r="FL39" s="15">
        <f>IF(ISNA(VLOOKUP(A39,'Données projet'!$A$217:$I$237,3,0)),0,VLOOKUP(A39,'Données projet'!$A$217:$I$237,3,0))</f>
        <v>5</v>
      </c>
      <c r="FM39" s="15">
        <f>IF(ISNA(VLOOKUP(A39,'Données projet'!$A$217:$I$237,4,0)),0,VLOOKUP(A39,'Données projet'!$A$217:$I$237,4,0))</f>
        <v>58.4</v>
      </c>
      <c r="FN39" s="16">
        <f>IF(ISNA(VLOOKUP(A39,'Données projet'!$A$217:$I$237,5,0)),0%,VLOOKUP(A39,'Données projet'!$A$217:$I$237,5,0)*VLOOKUP('Données projet'!$B$16,Paramètres!$A$1:$I$89,7,0))</f>
        <v>0.6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29.005278755607325</v>
      </c>
      <c r="FR39" s="21">
        <f>EXP(-LN(2)/25)*FR38+(1-EXP(-LN(2)/25))/(LN(2)/25)*Calculateur!FM39*Calculateur!FO39*VLOOKUP('Données projet'!$B$16,Paramètres!$A$1:$I$89,3,0)*0.475*44/12</f>
        <v>77.682270989124731</v>
      </c>
      <c r="FS39" s="21">
        <f>EXP(-LN(2)/2)*FS38+(1-EXP(-LN(2)/2))/(LN(2)/2)*FM39*FP39*VLOOKUP('Données projet'!$B$16,Paramètres!$A$1:$I$89,3,0)*0.475*44/12</f>
        <v>3.1047932533733568E-3</v>
      </c>
      <c r="FT39" s="22">
        <f t="shared" si="24"/>
        <v>106.69065453798542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13.2</v>
      </c>
      <c r="N40" s="13">
        <f>IF('Données projet'!$A$36&gt;35,N39+M40-V39,IF(A40&lt;'Données projet'!$A$36,$K$205^A40,IF(A40='Données projet'!$A$36,'Données projet'!$B$36,N39+M40-V39)))</f>
        <v>223.39999999999998</v>
      </c>
      <c r="O40" s="13">
        <f>N40*VLOOKUP('Données projet'!$B$9,Paramètres!$A$1:$I$89,3,0)*VLOOKUP('Données projet'!$B$9,Paramètres!$A$1:$I$89,5,0)</f>
        <v>177.73703999999998</v>
      </c>
      <c r="P40" s="13">
        <f t="shared" si="33"/>
        <v>44.818349142210366</v>
      </c>
      <c r="Q40" s="20">
        <f t="shared" si="53"/>
        <v>387.61730275601627</v>
      </c>
      <c r="R40" s="59">
        <f t="shared" si="0"/>
        <v>680.95063608934959</v>
      </c>
      <c r="S40" s="59">
        <f ca="1">AVERAGE(OFFSET($R$3,0,0,'Données projet'!$E$9+1,1))-AVERAGE(OFFSET($H$3,0,0,'Données projet'!$E$9+1,1))</f>
        <v>331.52724290297675</v>
      </c>
      <c r="T40" s="59">
        <f t="shared" si="34"/>
        <v>322.79102610158054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18.817647583004948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18.817647583004948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13.2</v>
      </c>
      <c r="AI40" s="13">
        <f>IF('Données projet'!$A$62&gt;35,AI39+AH40-AQ39,IF(A40&lt;'Données projet'!$A$62,$AF$205^A40,IF(A40='Données projet'!$A$62,'Données projet'!$B$62,AI39+AH40-AQ39)))</f>
        <v>223.39999999999998</v>
      </c>
      <c r="AJ40" s="13">
        <f>AI40*VLOOKUP('Données projet'!$B$10,Paramètres!$A$1:$I$89,3,0)*VLOOKUP('Données projet'!$B$10,Paramètres!$A$1:$I$89,5,0)</f>
        <v>177.73703999999998</v>
      </c>
      <c r="AK40" s="13">
        <f t="shared" si="35"/>
        <v>44.818349142210366</v>
      </c>
      <c r="AL40" s="20">
        <f t="shared" si="4"/>
        <v>387.61730275601627</v>
      </c>
      <c r="AM40" s="59">
        <f t="shared" si="5"/>
        <v>680.95063608934959</v>
      </c>
      <c r="AN40" s="59">
        <f ca="1">AVERAGE(OFFSET($AM$3,0,0,'Données projet'!$E$10+1,1))-AVERAGE(OFFSET($H$3,0,0,'Données projet'!$E$10+1,1))</f>
        <v>331.52724290297675</v>
      </c>
      <c r="AO40" s="59">
        <f t="shared" si="36"/>
        <v>322.79102610158054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18.817647583004948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18.817647583004948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223.39999999999998</v>
      </c>
      <c r="BE40" s="13">
        <f>BD40*VLOOKUP('Données projet'!$B$11,Paramètres!$A$1:$I$89,3,0)*VLOOKUP('Données projet'!$B$11,Paramètres!$A$1:$I$89,5,0)</f>
        <v>195.16224</v>
      </c>
      <c r="BF40" s="13">
        <f t="shared" si="37"/>
        <v>48.67946410296608</v>
      </c>
      <c r="BG40" s="20">
        <f t="shared" si="7"/>
        <v>424.69096797933253</v>
      </c>
      <c r="BH40" s="59">
        <f t="shared" si="8"/>
        <v>718.02430131266578</v>
      </c>
      <c r="BI40" s="59">
        <f ca="1">AVERAGE(OFFSET($BH$3,0,0,'Données projet'!$E$11+1,1))-AVERAGE(OFFSET($H$3,0,0,'Données projet'!$E$11+1,1))</f>
        <v>367.48156275901096</v>
      </c>
      <c r="BJ40" s="59">
        <f t="shared" si="38"/>
        <v>356.87322542996685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20.662514993103475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20.662514993103475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13.2</v>
      </c>
      <c r="BY40" s="12">
        <f>IF('Données projet'!$A$114&gt;35,BY39+BX40-CG39,IF(A40&lt;'Données projet'!$A$114,$BV$205^A40,IF(A40='Données projet'!$A$114,'Données projet'!$B$114,BY39+BX40-CG39)))</f>
        <v>223.39999999999998</v>
      </c>
      <c r="BZ40" s="13">
        <f>BY40*VLOOKUP('Données projet'!$B$12,Paramètres!$A$1:$I$89,3,0)*VLOOKUP('Données projet'!$B$12,Paramètres!$A$1:$I$89,5,0)</f>
        <v>149.85671999999997</v>
      </c>
      <c r="CA40" s="13">
        <f t="shared" si="39"/>
        <v>38.546022915923054</v>
      </c>
      <c r="CB40" s="20">
        <f t="shared" si="10"/>
        <v>328.13477724523256</v>
      </c>
      <c r="CC40" s="59">
        <f t="shared" si="11"/>
        <v>621.46811057856587</v>
      </c>
      <c r="CD40" s="59">
        <f ca="1">AVERAGE(OFFSET($CC$3,0,0,'Données projet'!$E$12+1,1))-AVERAGE(OFFSET($H$3,0,0,'Données projet'!$E$12+1,1))</f>
        <v>273.84349636755343</v>
      </c>
      <c r="CE40" s="59">
        <f t="shared" si="40"/>
        <v>268.10688874775451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15.86585972684731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15.86585972684731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29.6</v>
      </c>
      <c r="CT40" s="12">
        <f>IF('Données projet'!$A$140&gt;35,CT39+CS40-DB39,IF(A40&lt;'Données projet'!$A$140,$CQ$205^A40,IF(A40='Données projet'!$A$140,'Données projet'!$B$140,CT39+CS40-DB39)))</f>
        <v>435.20000000000016</v>
      </c>
      <c r="CU40" s="17">
        <f>CT40*VLOOKUP('Données projet'!$B$13,Paramètres!$A$1:$I$89,3,0)*VLOOKUP('Données projet'!$B$13,Paramètres!$A$1:$I$89,5,0)</f>
        <v>214.98880000000008</v>
      </c>
      <c r="CV40" s="13">
        <f t="shared" si="41"/>
        <v>53.024269883045626</v>
      </c>
      <c r="CW40" s="20">
        <f t="shared" si="13"/>
        <v>466.78943004630463</v>
      </c>
      <c r="CX40" s="59">
        <f t="shared" si="14"/>
        <v>760.12276337963795</v>
      </c>
      <c r="CY40" s="59">
        <f ca="1">AVERAGE(OFFSET($CX$3,0,0,'Données projet'!$E$13+1,1))-AVERAGE(OFFSET($H$3,0,0,'Données projet'!$E$13+1,1))</f>
        <v>434.08297999735811</v>
      </c>
      <c r="CZ40" s="59">
        <f t="shared" si="42"/>
        <v>371.04090283546122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26.675158338468595</v>
      </c>
      <c r="DG40" s="21">
        <f>EXP(-LN(2)/25)*DG39+(1-EXP(-LN(2)/25))/(LN(2)/25)*Calculateur!DB40*Calculateur!DD40*VLOOKUP('Données projet'!$B$13,Paramètres!$A$1:$I$89,3,0)*0.475*44/12</f>
        <v>42.586937987905351</v>
      </c>
      <c r="DH40" s="21">
        <f>EXP(-LN(2)/2)*DH39+(1-EXP(-LN(2)/2))/(LN(2)/2)*DB40*DE40*VLOOKUP('Données projet'!$B$13,Paramètres!$A$1:$I$89,3,0)*0.475*44/12</f>
        <v>6.6431793966516939E-2</v>
      </c>
      <c r="DI40" s="22">
        <f t="shared" si="15"/>
        <v>69.328528120340465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18.8</v>
      </c>
      <c r="DO40" s="12">
        <f>IF('Données projet'!$A$166&gt;35,DO39+DN40-DW39,IF(A40&lt;'Données projet'!$A$166,$DL$205^A40,IF(A40='Données projet'!$A$166,'Données projet'!$B$166,DO39+DN40-DW39)))</f>
        <v>243.59999999999997</v>
      </c>
      <c r="DP40" s="17">
        <f>DO40*VLOOKUP('Données projet'!$B$14,Paramètres!$A$1:$I$89,3,0)*VLOOKUP('Données projet'!$B$14,Paramètres!$A$1:$I$89,5,0)</f>
        <v>139.33919999999998</v>
      </c>
      <c r="DQ40" s="13">
        <f t="shared" si="43"/>
        <v>36.145583836349658</v>
      </c>
      <c r="DR40" s="20">
        <f t="shared" si="16"/>
        <v>305.6359985149756</v>
      </c>
      <c r="DS40" s="59">
        <f t="shared" si="17"/>
        <v>598.96933184830891</v>
      </c>
      <c r="DT40" s="59">
        <f ca="1">AVERAGE(OFFSET($DS$3,0,0,'Données projet'!$E$14+1,1))-AVERAGE(OFFSET($H$3,0,0,'Données projet'!$E$14+1,1))</f>
        <v>362.57172983134313</v>
      </c>
      <c r="DU40" s="59">
        <f t="shared" si="44"/>
        <v>232.03250917542471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16.081674405009775</v>
      </c>
      <c r="EB40" s="21">
        <f>EXP(-LN(2)/25)*EB39+(1-EXP(-LN(2)/25))/(LN(2)/25)*Calculateur!DW40*Calculateur!DY40*VLOOKUP('Données projet'!$B$14,Paramètres!$A$1:$I$89,3,0)*0.475*44/12</f>
        <v>25.674421944861596</v>
      </c>
      <c r="EC40" s="21">
        <f>EXP(-LN(2)/2)*EC39+(1-EXP(-LN(2)/2))/(LN(2)/2)*DW40*DZ40*VLOOKUP('Données projet'!$B$14,Paramètres!$A$1:$I$89,3,0)*0.475*44/12</f>
        <v>6.6187858370556643E-2</v>
      </c>
      <c r="ED40" s="22">
        <f t="shared" si="18"/>
        <v>41.822284208241925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25.8</v>
      </c>
      <c r="EJ40" s="12">
        <f>IF('Données projet'!$A$192&gt;35,EJ39+EI40-ER39,IF(A40&lt;'Données projet'!$A$192,$EG$205^A40,IF(A40='Données projet'!$A$192,'Données projet'!$B$192,EJ39+EI40-ER39)))</f>
        <v>389.60000000000019</v>
      </c>
      <c r="EK40" s="17">
        <f>EJ40*VLOOKUP('Données projet'!$B$15,Paramètres!$A$1:$I$89,3,0)*VLOOKUP('Données projet'!$B$15,Paramètres!$A$1:$I$89,5,0)</f>
        <v>232.98080000000013</v>
      </c>
      <c r="EL40" s="13">
        <f t="shared" si="45"/>
        <v>56.926716368527195</v>
      </c>
      <c r="EM40" s="20">
        <f t="shared" si="19"/>
        <v>504.92225767518511</v>
      </c>
      <c r="EN40" s="59">
        <f t="shared" si="20"/>
        <v>798.25559100851842</v>
      </c>
      <c r="EO40" s="59">
        <f ca="1">AVERAGE(OFFSET($EN$3,0,0,'Données projet'!$E$15+1,1))-AVERAGE(OFFSET($H$3,0,0,'Données projet'!$E$15+1,1))</f>
        <v>481.17250315093412</v>
      </c>
      <c r="EP40" s="59">
        <f t="shared" si="46"/>
        <v>413.48123190206832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24.018085150339274</v>
      </c>
      <c r="EW40" s="21">
        <f>EXP(-LN(2)/25)*EW39+(1-EXP(-LN(2)/25))/(LN(2)/25)*Calculateur!ER40*Calculateur!ET40*VLOOKUP('Données projet'!$B$15,Paramètres!$A$1:$I$89,3,0)*0.475*44/12</f>
        <v>53.880455373712003</v>
      </c>
      <c r="EX40" s="21">
        <f>EXP(-LN(2)/2)*EX39+(1-EXP(-LN(2)/2))/(LN(2)/2)*ER40*EU40*VLOOKUP('Données projet'!$B$15,Paramètres!$A$1:$I$89,3,0)*0.475*44/12</f>
        <v>6.9426626915709859E-3</v>
      </c>
      <c r="EY40" s="22">
        <f t="shared" si="21"/>
        <v>77.905483186742842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13.9</v>
      </c>
      <c r="FE40" s="12">
        <f>IF('Données projet'!$A$218&gt;35,FE39+FD40-FM39,IF(A40&lt;'Données projet'!$A$218,$FB$205^A40,IF(A40='Données projet'!$A$218,'Données projet'!$B$218,FE39+FD40-FM39)))</f>
        <v>260.50000000000017</v>
      </c>
      <c r="FF40" s="17">
        <f>FE40*VLOOKUP('Données projet'!$B$16,Paramètres!$A$1:$I$89,3,0)*VLOOKUP('Données projet'!$B$16,Paramètres!$A$1:$I$89,5,0)</f>
        <v>162.55200000000011</v>
      </c>
      <c r="FG40" s="13">
        <f t="shared" si="47"/>
        <v>41.417594941550192</v>
      </c>
      <c r="FH40" s="20">
        <f t="shared" si="22"/>
        <v>355.24704452320003</v>
      </c>
      <c r="FI40" s="59">
        <f t="shared" si="23"/>
        <v>648.58037785653335</v>
      </c>
      <c r="FJ40" s="59">
        <f ca="1">AVERAGE(OFFSET($FI$3,0,0,'Données projet'!$E$16+1,1))-AVERAGE(OFFSET($H$3,0,0,'Données projet'!$E$16+1,1))</f>
        <v>269.77739619445515</v>
      </c>
      <c r="FK40" s="59">
        <f t="shared" si="48"/>
        <v>347.56964743629885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28.436502930683019</v>
      </c>
      <c r="FR40" s="21">
        <f>EXP(-LN(2)/25)*FR39+(1-EXP(-LN(2)/25))/(LN(2)/25)*Calculateur!FM40*Calculateur!FO40*VLOOKUP('Données projet'!$B$16,Paramètres!$A$1:$I$89,3,0)*0.475*44/12</f>
        <v>75.558045203794023</v>
      </c>
      <c r="FS40" s="21">
        <f>EXP(-LN(2)/2)*FS39+(1-EXP(-LN(2)/2))/(LN(2)/2)*FM40*FP40*VLOOKUP('Données projet'!$B$16,Paramètres!$A$1:$I$89,3,0)*0.475*44/12</f>
        <v>2.1954203636425432E-3</v>
      </c>
      <c r="FT40" s="22">
        <f t="shared" si="24"/>
        <v>103.99674355484069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13.2</v>
      </c>
      <c r="N41" s="13">
        <f>IF('Données projet'!$A$36&gt;35,N40+M41-V40,IF(A41&lt;'Données projet'!$A$36,$K$205^A41,IF(A41='Données projet'!$A$36,'Données projet'!$B$36,N40+M41-V40)))</f>
        <v>236.59999999999997</v>
      </c>
      <c r="O41" s="13">
        <f>N41*VLOOKUP('Données projet'!$B$9,Paramètres!$A$1:$I$89,3,0)*VLOOKUP('Données projet'!$B$9,Paramètres!$A$1:$I$89,5,0)</f>
        <v>188.23895999999999</v>
      </c>
      <c r="P41" s="13">
        <f t="shared" si="33"/>
        <v>47.150401158990007</v>
      </c>
      <c r="Q41" s="20">
        <f t="shared" si="53"/>
        <v>409.96980401857422</v>
      </c>
      <c r="R41" s="59">
        <f t="shared" si="0"/>
        <v>703.30313735190748</v>
      </c>
      <c r="S41" s="59">
        <f ca="1">AVERAGE(OFFSET($R$3,0,0,'Données projet'!$E$9+1,1))-AVERAGE(OFFSET($H$3,0,0,'Données projet'!$E$9+1,1))</f>
        <v>331.52724290297675</v>
      </c>
      <c r="T41" s="59">
        <f t="shared" si="34"/>
        <v>322.79102610158054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18.448644991533925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18.448644991533925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13.2</v>
      </c>
      <c r="AI41" s="13">
        <f>IF('Données projet'!$A$62&gt;35,AI40+AH41-AQ40,IF(A41&lt;'Données projet'!$A$62,$AF$205^A41,IF(A41='Données projet'!$A$62,'Données projet'!$B$62,AI40+AH41-AQ40)))</f>
        <v>236.59999999999997</v>
      </c>
      <c r="AJ41" s="13">
        <f>AI41*VLOOKUP('Données projet'!$B$10,Paramètres!$A$1:$I$89,3,0)*VLOOKUP('Données projet'!$B$10,Paramètres!$A$1:$I$89,5,0)</f>
        <v>188.23895999999999</v>
      </c>
      <c r="AK41" s="13">
        <f t="shared" si="35"/>
        <v>47.150401158990007</v>
      </c>
      <c r="AL41" s="20">
        <f t="shared" si="4"/>
        <v>409.96980401857422</v>
      </c>
      <c r="AM41" s="59">
        <f t="shared" si="5"/>
        <v>703.30313735190748</v>
      </c>
      <c r="AN41" s="59">
        <f ca="1">AVERAGE(OFFSET($AM$3,0,0,'Données projet'!$E$10+1,1))-AVERAGE(OFFSET($H$3,0,0,'Données projet'!$E$10+1,1))</f>
        <v>331.52724290297675</v>
      </c>
      <c r="AO41" s="59">
        <f t="shared" si="36"/>
        <v>322.79102610158054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18.448644991533925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18.448644991533925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236.59999999999997</v>
      </c>
      <c r="BE41" s="13">
        <f>BD41*VLOOKUP('Données projet'!$B$11,Paramètres!$A$1:$I$89,3,0)*VLOOKUP('Données projet'!$B$11,Paramètres!$A$1:$I$89,5,0)</f>
        <v>206.69375999999997</v>
      </c>
      <c r="BF41" s="13">
        <f t="shared" si="37"/>
        <v>51.212423138937282</v>
      </c>
      <c r="BG41" s="20">
        <f t="shared" si="7"/>
        <v>449.18660230031566</v>
      </c>
      <c r="BH41" s="59">
        <f t="shared" si="8"/>
        <v>742.51993563364897</v>
      </c>
      <c r="BI41" s="59">
        <f ca="1">AVERAGE(OFFSET($BH$3,0,0,'Données projet'!$E$11+1,1))-AVERAGE(OFFSET($H$3,0,0,'Données projet'!$E$11+1,1))</f>
        <v>367.48156275901096</v>
      </c>
      <c r="BJ41" s="59">
        <f t="shared" si="38"/>
        <v>356.87322542996685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20.257335676978428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20.257335676978428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13.2</v>
      </c>
      <c r="BY41" s="12">
        <f>IF('Données projet'!$A$114&gt;35,BY40+BX41-CG40,IF(A41&lt;'Données projet'!$A$114,$BV$205^A41,IF(A41='Données projet'!$A$114,'Données projet'!$B$114,BY40+BX41-CG40)))</f>
        <v>236.59999999999997</v>
      </c>
      <c r="BZ41" s="13">
        <f>BY41*VLOOKUP('Données projet'!$B$12,Paramètres!$A$1:$I$89,3,0)*VLOOKUP('Données projet'!$B$12,Paramètres!$A$1:$I$89,5,0)</f>
        <v>158.71127999999999</v>
      </c>
      <c r="CA41" s="13">
        <f t="shared" si="39"/>
        <v>40.551704343293025</v>
      </c>
      <c r="CB41" s="20">
        <f t="shared" si="10"/>
        <v>347.04969773123526</v>
      </c>
      <c r="CC41" s="59">
        <f t="shared" si="11"/>
        <v>640.38303106456851</v>
      </c>
      <c r="CD41" s="59">
        <f ca="1">AVERAGE(OFFSET($CC$3,0,0,'Données projet'!$E$12+1,1))-AVERAGE(OFFSET($H$3,0,0,'Données projet'!$E$12+1,1))</f>
        <v>273.84349636755343</v>
      </c>
      <c r="CE41" s="59">
        <f t="shared" si="40"/>
        <v>268.10688874775451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15.554739894822722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15.554739894822722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29.6</v>
      </c>
      <c r="CT41" s="12">
        <f>IF('Données projet'!$A$140&gt;35,CT40+CS41-DB40,IF(A41&lt;'Données projet'!$A$140,$CQ$205^A41,IF(A41='Données projet'!$A$140,'Données projet'!$B$140,CT40+CS41-DB40)))</f>
        <v>464.80000000000018</v>
      </c>
      <c r="CU41" s="17">
        <f>CT41*VLOOKUP('Données projet'!$B$13,Paramètres!$A$1:$I$89,3,0)*VLOOKUP('Données projet'!$B$13,Paramètres!$A$1:$I$89,5,0)</f>
        <v>229.61120000000011</v>
      </c>
      <c r="CV41" s="13">
        <f t="shared" si="41"/>
        <v>56.19860560493467</v>
      </c>
      <c r="CW41" s="20">
        <f t="shared" si="13"/>
        <v>497.78541142859484</v>
      </c>
      <c r="CX41" s="59">
        <f t="shared" si="14"/>
        <v>791.11874476192816</v>
      </c>
      <c r="CY41" s="59">
        <f ca="1">AVERAGE(OFFSET($CX$3,0,0,'Données projet'!$E$13+1,1))-AVERAGE(OFFSET($H$3,0,0,'Données projet'!$E$13+1,1))</f>
        <v>434.08297999735811</v>
      </c>
      <c r="CZ41" s="59">
        <f t="shared" si="42"/>
        <v>371.04090283546122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26.152074753691259</v>
      </c>
      <c r="DG41" s="21">
        <f>EXP(-LN(2)/25)*DG40+(1-EXP(-LN(2)/25))/(LN(2)/25)*Calculateur!DB41*Calculateur!DD41*VLOOKUP('Données projet'!$B$13,Paramètres!$A$1:$I$89,3,0)*0.475*44/12</f>
        <v>41.422395929076345</v>
      </c>
      <c r="DH41" s="21">
        <f>EXP(-LN(2)/2)*DH40+(1-EXP(-LN(2)/2))/(LN(2)/2)*DB41*DE41*VLOOKUP('Données projet'!$B$13,Paramètres!$A$1:$I$89,3,0)*0.475*44/12</f>
        <v>4.6974372000111703E-2</v>
      </c>
      <c r="DI41" s="22">
        <f t="shared" si="15"/>
        <v>67.621445054767719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18.8</v>
      </c>
      <c r="DO41" s="12">
        <f>IF('Données projet'!$A$166&gt;35,DO40+DN41-DW40,IF(A41&lt;'Données projet'!$A$166,$DL$205^A41,IF(A41='Données projet'!$A$166,'Données projet'!$B$166,DO40+DN41-DW40)))</f>
        <v>262.39999999999998</v>
      </c>
      <c r="DP41" s="17">
        <f>DO41*VLOOKUP('Données projet'!$B$14,Paramètres!$A$1:$I$89,3,0)*VLOOKUP('Données projet'!$B$14,Paramètres!$A$1:$I$89,5,0)</f>
        <v>150.09279999999998</v>
      </c>
      <c r="DQ41" s="13">
        <f t="shared" si="43"/>
        <v>38.599673994684856</v>
      </c>
      <c r="DR41" s="20">
        <f t="shared" si="16"/>
        <v>328.6393922074094</v>
      </c>
      <c r="DS41" s="59">
        <f t="shared" si="17"/>
        <v>621.97272554074266</v>
      </c>
      <c r="DT41" s="59">
        <f ca="1">AVERAGE(OFFSET($DS$3,0,0,'Données projet'!$E$14+1,1))-AVERAGE(OFFSET($H$3,0,0,'Données projet'!$E$14+1,1))</f>
        <v>362.57172983134313</v>
      </c>
      <c r="DU41" s="59">
        <f t="shared" si="44"/>
        <v>232.03250917542471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15.766322578780375</v>
      </c>
      <c r="EB41" s="21">
        <f>EXP(-LN(2)/25)*EB40+(1-EXP(-LN(2)/25))/(LN(2)/25)*Calculateur!DW41*Calculateur!DY41*VLOOKUP('Données projet'!$B$14,Paramètres!$A$1:$I$89,3,0)*0.475*44/12</f>
        <v>24.972353526620186</v>
      </c>
      <c r="EC41" s="21">
        <f>EXP(-LN(2)/2)*EC40+(1-EXP(-LN(2)/2))/(LN(2)/2)*DW41*DZ41*VLOOKUP('Données projet'!$B$14,Paramètres!$A$1:$I$89,3,0)*0.475*44/12</f>
        <v>4.6801883486035395E-2</v>
      </c>
      <c r="ED41" s="22">
        <f t="shared" si="18"/>
        <v>40.785477988886591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25.8</v>
      </c>
      <c r="EJ41" s="12">
        <f>IF('Données projet'!$A$192&gt;35,EJ40+EI41-ER40,IF(A41&lt;'Données projet'!$A$192,$EG$205^A41,IF(A41='Données projet'!$A$192,'Données projet'!$B$192,EJ40+EI41-ER40)))</f>
        <v>415.4000000000002</v>
      </c>
      <c r="EK41" s="17">
        <f>EJ41*VLOOKUP('Données projet'!$B$15,Paramètres!$A$1:$I$89,3,0)*VLOOKUP('Données projet'!$B$15,Paramètres!$A$1:$I$89,5,0)</f>
        <v>248.40920000000011</v>
      </c>
      <c r="EL41" s="13">
        <f t="shared" si="45"/>
        <v>60.245168520988734</v>
      </c>
      <c r="EM41" s="20">
        <f t="shared" si="19"/>
        <v>537.57302517405549</v>
      </c>
      <c r="EN41" s="59">
        <f t="shared" si="20"/>
        <v>830.90635850738886</v>
      </c>
      <c r="EO41" s="59">
        <f ca="1">AVERAGE(OFFSET($EN$3,0,0,'Données projet'!$E$15+1,1))-AVERAGE(OFFSET($H$3,0,0,'Données projet'!$E$15+1,1))</f>
        <v>481.17250315093412</v>
      </c>
      <c r="EP41" s="59">
        <f t="shared" si="46"/>
        <v>413.48123190206832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23.547105150126537</v>
      </c>
      <c r="EW41" s="21">
        <f>EXP(-LN(2)/25)*EW40+(1-EXP(-LN(2)/25))/(LN(2)/25)*Calculateur!ER41*Calculateur!ET41*VLOOKUP('Données projet'!$B$15,Paramètres!$A$1:$I$89,3,0)*0.475*44/12</f>
        <v>52.407091488067849</v>
      </c>
      <c r="EX41" s="21">
        <f>EXP(-LN(2)/2)*EX40+(1-EXP(-LN(2)/2))/(LN(2)/2)*ER41*EU41*VLOOKUP('Données projet'!$B$15,Paramètres!$A$1:$I$89,3,0)*0.475*44/12</f>
        <v>4.9092038687006921E-3</v>
      </c>
      <c r="EY41" s="22">
        <f t="shared" si="21"/>
        <v>75.959105842063096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13.9</v>
      </c>
      <c r="FE41" s="12">
        <f>IF('Données projet'!$A$218&gt;35,FE40+FD41-FM40,IF(A41&lt;'Données projet'!$A$218,$FB$205^A41,IF(A41='Données projet'!$A$218,'Données projet'!$B$218,FE40+FD41-FM40)))</f>
        <v>274.40000000000015</v>
      </c>
      <c r="FF41" s="17">
        <f>FE41*VLOOKUP('Données projet'!$B$16,Paramètres!$A$1:$I$89,3,0)*VLOOKUP('Données projet'!$B$16,Paramètres!$A$1:$I$89,5,0)</f>
        <v>171.2256000000001</v>
      </c>
      <c r="FG41" s="13">
        <f t="shared" si="47"/>
        <v>43.364402348589557</v>
      </c>
      <c r="FH41" s="20">
        <f t="shared" si="22"/>
        <v>373.74425409046029</v>
      </c>
      <c r="FI41" s="59">
        <f t="shared" si="23"/>
        <v>667.0775874237936</v>
      </c>
      <c r="FJ41" s="59">
        <f ca="1">AVERAGE(OFFSET($FI$3,0,0,'Données projet'!$E$16+1,1))-AVERAGE(OFFSET($H$3,0,0,'Données projet'!$E$16+1,1))</f>
        <v>269.77739619445515</v>
      </c>
      <c r="FK41" s="59">
        <f t="shared" si="48"/>
        <v>347.56964743629885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27.878880452766481</v>
      </c>
      <c r="FR41" s="21">
        <f>EXP(-LN(2)/25)*FR40+(1-EXP(-LN(2)/25))/(LN(2)/25)*Calculateur!FM41*Calculateur!FO41*VLOOKUP('Données projet'!$B$16,Paramètres!$A$1:$I$89,3,0)*0.475*44/12</f>
        <v>73.491906484271368</v>
      </c>
      <c r="FS41" s="21">
        <f>EXP(-LN(2)/2)*FS40+(1-EXP(-LN(2)/2))/(LN(2)/2)*FM41*FP41*VLOOKUP('Données projet'!$B$16,Paramètres!$A$1:$I$89,3,0)*0.475*44/12</f>
        <v>1.5523966266866784E-3</v>
      </c>
      <c r="FT41" s="22">
        <f t="shared" si="24"/>
        <v>101.37233933366454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13.2</v>
      </c>
      <c r="N42" s="13">
        <f>IF('Données projet'!$A$36&gt;35,N41+M42-V41,IF(A42&lt;'Données projet'!$A$36,$K$205^A42,IF(A42='Données projet'!$A$36,'Données projet'!$B$36,N41+M42-V41)))</f>
        <v>249.79999999999995</v>
      </c>
      <c r="O42" s="13">
        <f>N42*VLOOKUP('Données projet'!$B$9,Paramètres!$A$1:$I$89,3,0)*VLOOKUP('Données projet'!$B$9,Paramètres!$A$1:$I$89,5,0)</f>
        <v>198.74087999999998</v>
      </c>
      <c r="P42" s="13">
        <f t="shared" si="33"/>
        <v>49.467349630825638</v>
      </c>
      <c r="Q42" s="20">
        <f t="shared" si="53"/>
        <v>432.29599994035453</v>
      </c>
      <c r="R42" s="59">
        <f t="shared" si="0"/>
        <v>725.62933327368785</v>
      </c>
      <c r="S42" s="59">
        <f ca="1">AVERAGE(OFFSET($R$3,0,0,'Données projet'!$E$9+1,1))-AVERAGE(OFFSET($H$3,0,0,'Données projet'!$E$9+1,1))</f>
        <v>331.52724290297675</v>
      </c>
      <c r="T42" s="59">
        <f t="shared" si="34"/>
        <v>322.79102610158054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18.086878315812292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18.086878315812292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13.2</v>
      </c>
      <c r="AI42" s="13">
        <f>IF('Données projet'!$A$62&gt;35,AI41+AH42-AQ41,IF(A42&lt;'Données projet'!$A$62,$AF$205^A42,IF(A42='Données projet'!$A$62,'Données projet'!$B$62,AI41+AH42-AQ41)))</f>
        <v>249.79999999999995</v>
      </c>
      <c r="AJ42" s="13">
        <f>AI42*VLOOKUP('Données projet'!$B$10,Paramètres!$A$1:$I$89,3,0)*VLOOKUP('Données projet'!$B$10,Paramètres!$A$1:$I$89,5,0)</f>
        <v>198.74087999999998</v>
      </c>
      <c r="AK42" s="13">
        <f t="shared" si="35"/>
        <v>49.467349630825638</v>
      </c>
      <c r="AL42" s="20">
        <f t="shared" si="4"/>
        <v>432.29599994035453</v>
      </c>
      <c r="AM42" s="59">
        <f t="shared" si="5"/>
        <v>725.62933327368785</v>
      </c>
      <c r="AN42" s="59">
        <f ca="1">AVERAGE(OFFSET($AM$3,0,0,'Données projet'!$E$10+1,1))-AVERAGE(OFFSET($H$3,0,0,'Données projet'!$E$10+1,1))</f>
        <v>331.52724290297675</v>
      </c>
      <c r="AO42" s="59">
        <f t="shared" si="36"/>
        <v>322.79102610158054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18.086878315812292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18.086878315812292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249.79999999999995</v>
      </c>
      <c r="BE42" s="13">
        <f>BD42*VLOOKUP('Données projet'!$B$11,Paramètres!$A$1:$I$89,3,0)*VLOOKUP('Données projet'!$B$11,Paramètres!$A$1:$I$89,5,0)</f>
        <v>218.22527999999997</v>
      </c>
      <c r="BF42" s="13">
        <f t="shared" si="37"/>
        <v>53.72897745478825</v>
      </c>
      <c r="BG42" s="20">
        <f t="shared" si="7"/>
        <v>473.65366506708943</v>
      </c>
      <c r="BH42" s="59">
        <f t="shared" si="8"/>
        <v>766.98699840042275</v>
      </c>
      <c r="BI42" s="59">
        <f ca="1">AVERAGE(OFFSET($BH$3,0,0,'Données projet'!$E$11+1,1))-AVERAGE(OFFSET($H$3,0,0,'Données projet'!$E$11+1,1))</f>
        <v>367.48156275901096</v>
      </c>
      <c r="BJ42" s="59">
        <f t="shared" si="38"/>
        <v>356.87322542996685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19.860101680107615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19.860101680107615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13.2</v>
      </c>
      <c r="BY42" s="12">
        <f>IF('Données projet'!$A$114&gt;35,BY41+BX42-CG41,IF(A42&lt;'Données projet'!$A$114,$BV$205^A42,IF(A42='Données projet'!$A$114,'Données projet'!$B$114,BY41+BX42-CG41)))</f>
        <v>249.79999999999995</v>
      </c>
      <c r="BZ42" s="13">
        <f>BY42*VLOOKUP('Données projet'!$B$12,Paramètres!$A$1:$I$89,3,0)*VLOOKUP('Données projet'!$B$12,Paramètres!$A$1:$I$89,5,0)</f>
        <v>167.56583999999995</v>
      </c>
      <c r="CA42" s="13">
        <f t="shared" si="39"/>
        <v>42.54439596624875</v>
      </c>
      <c r="CB42" s="20">
        <f t="shared" si="10"/>
        <v>365.94199430788308</v>
      </c>
      <c r="CC42" s="59">
        <f t="shared" si="11"/>
        <v>659.27532764121634</v>
      </c>
      <c r="CD42" s="59">
        <f ca="1">AVERAGE(OFFSET($CC$3,0,0,'Données projet'!$E$12+1,1))-AVERAGE(OFFSET($H$3,0,0,'Données projet'!$E$12+1,1))</f>
        <v>273.84349636755343</v>
      </c>
      <c r="CE42" s="59">
        <f t="shared" si="40"/>
        <v>268.10688874775451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15.249720932939777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15.249720932939777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29.6</v>
      </c>
      <c r="CT42" s="12">
        <f>IF('Données projet'!$A$140&gt;35,CT41+CS42-DB41,IF(A42&lt;'Données projet'!$A$140,$CQ$205^A42,IF(A42='Données projet'!$A$140,'Données projet'!$B$140,CT41+CS42-DB41)))</f>
        <v>494.4000000000002</v>
      </c>
      <c r="CU42" s="17">
        <f>CT42*VLOOKUP('Données projet'!$B$13,Paramètres!$A$1:$I$89,3,0)*VLOOKUP('Données projet'!$B$13,Paramètres!$A$1:$I$89,5,0)</f>
        <v>244.23360000000011</v>
      </c>
      <c r="CV42" s="13">
        <f t="shared" si="41"/>
        <v>59.34948107502936</v>
      </c>
      <c r="CW42" s="20">
        <f t="shared" si="13"/>
        <v>528.7405328723429</v>
      </c>
      <c r="CX42" s="59">
        <f t="shared" si="14"/>
        <v>822.07386620567627</v>
      </c>
      <c r="CY42" s="59">
        <f ca="1">AVERAGE(OFFSET($CX$3,0,0,'Données projet'!$E$13+1,1))-AVERAGE(OFFSET($H$3,0,0,'Données projet'!$E$13+1,1))</f>
        <v>434.08297999735811</v>
      </c>
      <c r="CZ42" s="59">
        <f t="shared" si="42"/>
        <v>371.04090283546122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25.639248518961924</v>
      </c>
      <c r="DG42" s="21">
        <f>EXP(-LN(2)/25)*DG41+(1-EXP(-LN(2)/25))/(LN(2)/25)*Calculateur!DB42*Calculateur!DD42*VLOOKUP('Données projet'!$B$13,Paramètres!$A$1:$I$89,3,0)*0.475*44/12</f>
        <v>40.289698334086623</v>
      </c>
      <c r="DH42" s="21">
        <f>EXP(-LN(2)/2)*DH41+(1-EXP(-LN(2)/2))/(LN(2)/2)*DB42*DE42*VLOOKUP('Données projet'!$B$13,Paramètres!$A$1:$I$89,3,0)*0.475*44/12</f>
        <v>3.3215896983258469E-2</v>
      </c>
      <c r="DI42" s="22">
        <f t="shared" si="15"/>
        <v>65.962162750031808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18.8</v>
      </c>
      <c r="DO42" s="12">
        <f>IF('Données projet'!$A$166&gt;35,DO41+DN42-DW41,IF(A42&lt;'Données projet'!$A$166,$DL$205^A42,IF(A42='Données projet'!$A$166,'Données projet'!$B$166,DO41+DN42-DW41)))</f>
        <v>281.2</v>
      </c>
      <c r="DP42" s="17">
        <f>DO42*VLOOKUP('Données projet'!$B$14,Paramètres!$A$1:$I$89,3,0)*VLOOKUP('Données projet'!$B$14,Paramètres!$A$1:$I$89,5,0)</f>
        <v>160.84639999999999</v>
      </c>
      <c r="DQ42" s="13">
        <f t="shared" si="43"/>
        <v>41.033364628326851</v>
      </c>
      <c r="DR42" s="20">
        <f t="shared" si="16"/>
        <v>351.60725672766921</v>
      </c>
      <c r="DS42" s="59">
        <f t="shared" si="17"/>
        <v>644.94059006100247</v>
      </c>
      <c r="DT42" s="59">
        <f ca="1">AVERAGE(OFFSET($DS$3,0,0,'Données projet'!$E$14+1,1))-AVERAGE(OFFSET($H$3,0,0,'Données projet'!$E$14+1,1))</f>
        <v>362.57172983134313</v>
      </c>
      <c r="DU42" s="59">
        <f t="shared" si="44"/>
        <v>232.03250917542471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15.457154609517714</v>
      </c>
      <c r="EB42" s="21">
        <f>EXP(-LN(2)/25)*EB41+(1-EXP(-LN(2)/25))/(LN(2)/25)*Calculateur!DW42*Calculateur!DY42*VLOOKUP('Données projet'!$B$14,Paramètres!$A$1:$I$89,3,0)*0.475*44/12</f>
        <v>24.289483206195762</v>
      </c>
      <c r="EC42" s="21">
        <f>EXP(-LN(2)/2)*EC41+(1-EXP(-LN(2)/2))/(LN(2)/2)*DW42*DZ42*VLOOKUP('Données projet'!$B$14,Paramètres!$A$1:$I$89,3,0)*0.475*44/12</f>
        <v>3.3093929185278322E-2</v>
      </c>
      <c r="ED42" s="22">
        <f t="shared" si="18"/>
        <v>39.779731744898754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25.8</v>
      </c>
      <c r="EJ42" s="12">
        <f>IF('Données projet'!$A$192&gt;35,EJ41+EI42-ER41,IF(A42&lt;'Données projet'!$A$192,$EG$205^A42,IF(A42='Données projet'!$A$192,'Données projet'!$B$192,EJ41+EI42-ER41)))</f>
        <v>441.20000000000022</v>
      </c>
      <c r="EK42" s="17">
        <f>EJ42*VLOOKUP('Données projet'!$B$15,Paramètres!$A$1:$I$89,3,0)*VLOOKUP('Données projet'!$B$15,Paramètres!$A$1:$I$89,5,0)</f>
        <v>263.83760000000018</v>
      </c>
      <c r="EL42" s="13">
        <f t="shared" si="45"/>
        <v>63.539700318692688</v>
      </c>
      <c r="EM42" s="20">
        <f t="shared" si="19"/>
        <v>570.18213138839008</v>
      </c>
      <c r="EN42" s="59">
        <f t="shared" si="20"/>
        <v>863.51546472172345</v>
      </c>
      <c r="EO42" s="59">
        <f ca="1">AVERAGE(OFFSET($EN$3,0,0,'Données projet'!$E$15+1,1))-AVERAGE(OFFSET($H$3,0,0,'Données projet'!$E$15+1,1))</f>
        <v>481.17250315093412</v>
      </c>
      <c r="EP42" s="59">
        <f t="shared" si="46"/>
        <v>413.48123190206832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23.085360780448536</v>
      </c>
      <c r="EW42" s="21">
        <f>EXP(-LN(2)/25)*EW41+(1-EXP(-LN(2)/25))/(LN(2)/25)*Calculateur!ER42*Calculateur!ET42*VLOOKUP('Données projet'!$B$15,Paramètres!$A$1:$I$89,3,0)*0.475*44/12</f>
        <v>50.974016815357473</v>
      </c>
      <c r="EX42" s="21">
        <f>EXP(-LN(2)/2)*EX41+(1-EXP(-LN(2)/2))/(LN(2)/2)*ER42*EU42*VLOOKUP('Données projet'!$B$15,Paramètres!$A$1:$I$89,3,0)*0.475*44/12</f>
        <v>3.4713313457854929E-3</v>
      </c>
      <c r="EY42" s="22">
        <f t="shared" si="21"/>
        <v>74.062848927151791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13.9</v>
      </c>
      <c r="FE42" s="12">
        <f>IF('Données projet'!$A$218&gt;35,FE41+FD42-FM41,IF(A42&lt;'Données projet'!$A$218,$FB$205^A42,IF(A42='Données projet'!$A$218,'Données projet'!$B$218,FE41+FD42-FM41)))</f>
        <v>288.30000000000013</v>
      </c>
      <c r="FF42" s="17">
        <f>FE42*VLOOKUP('Données projet'!$B$16,Paramètres!$A$1:$I$89,3,0)*VLOOKUP('Données projet'!$B$16,Paramètres!$A$1:$I$89,5,0)</f>
        <v>179.89920000000006</v>
      </c>
      <c r="FG42" s="13">
        <f t="shared" si="47"/>
        <v>45.299759292628629</v>
      </c>
      <c r="FH42" s="20">
        <f t="shared" si="22"/>
        <v>392.22152076799495</v>
      </c>
      <c r="FI42" s="59">
        <f t="shared" si="23"/>
        <v>685.55485410132826</v>
      </c>
      <c r="FJ42" s="59">
        <f ca="1">AVERAGE(OFFSET($FI$3,0,0,'Données projet'!$E$16+1,1))-AVERAGE(OFFSET($H$3,0,0,'Données projet'!$E$16+1,1))</f>
        <v>269.77739619445515</v>
      </c>
      <c r="FK42" s="59">
        <f t="shared" si="48"/>
        <v>347.56964743629885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27.332192611525759</v>
      </c>
      <c r="FR42" s="21">
        <f>EXP(-LN(2)/25)*FR41+(1-EXP(-LN(2)/25))/(LN(2)/25)*Calculateur!FM42*Calculateur!FO42*VLOOKUP('Données projet'!$B$16,Paramètres!$A$1:$I$89,3,0)*0.475*44/12</f>
        <v>71.482266436687567</v>
      </c>
      <c r="FS42" s="21">
        <f>EXP(-LN(2)/2)*FS41+(1-EXP(-LN(2)/2))/(LN(2)/2)*FM42*FP42*VLOOKUP('Données projet'!$B$16,Paramètres!$A$1:$I$89,3,0)*0.475*44/12</f>
        <v>1.0977101818212716E-3</v>
      </c>
      <c r="FT42" s="22">
        <f t="shared" si="24"/>
        <v>98.815556758395147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263</v>
      </c>
      <c r="L43" s="12">
        <f>VLOOKUP(A43,'Données projet'!$A$35:$I$55,9,0)</f>
        <v>13.2</v>
      </c>
      <c r="M43" s="12">
        <f t="array" ref="M43">INDEX(L:L,MIN(IF(ISNUMBER(L43:L239),ROW(L43:L239),"")))</f>
        <v>13.2</v>
      </c>
      <c r="N43" s="13">
        <f>IF('Données projet'!$A$36&gt;35,N42+M43-V42,IF(A43&lt;'Données projet'!$A$36,$K$205^A43,IF(A43='Données projet'!$A$36,'Données projet'!$B$36,N42+M43-V42)))</f>
        <v>262.99999999999994</v>
      </c>
      <c r="O43" s="13">
        <f>N43*VLOOKUP('Données projet'!$B$9,Paramètres!$A$1:$I$89,3,0)*VLOOKUP('Données projet'!$B$9,Paramètres!$A$1:$I$89,5,0)</f>
        <v>209.24279999999996</v>
      </c>
      <c r="P43" s="13">
        <f t="shared" si="33"/>
        <v>51.770083677016814</v>
      </c>
      <c r="Q43" s="20">
        <f t="shared" si="53"/>
        <v>454.59743907080411</v>
      </c>
      <c r="R43" s="59">
        <f t="shared" si="0"/>
        <v>747.93077240413743</v>
      </c>
      <c r="S43" s="59">
        <f ca="1">AVERAGE(OFFSET($R$3,0,0,'Données projet'!$E$9+1,1))-AVERAGE(OFFSET($H$3,0,0,'Données projet'!$E$9+1,1))</f>
        <v>331.52724290297675</v>
      </c>
      <c r="T43" s="59">
        <f t="shared" si="34"/>
        <v>322.79102610158054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40</v>
      </c>
      <c r="W43" s="16">
        <f>IF(ISNA(VLOOKUP(A43,'Données projet'!$A$35:$I$55,5,0)),0%,VLOOKUP(A43,'Données projet'!$A$35:$I$55,5,0)*VLOOKUP('Données projet'!$B$9,Paramètres!$A$1:$I$89,7,0))</f>
        <v>0.53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36.377865023821677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36.377865023821677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13.2</v>
      </c>
      <c r="AH43" s="12">
        <f t="array" ref="AH43">INDEX(AG:AG,MIN(IF(ISNUMBER(AG43:AG239),ROW(AG43:AG239),"")))</f>
        <v>13.2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209.24279999999996</v>
      </c>
      <c r="AK43" s="13">
        <f t="shared" si="35"/>
        <v>51.770083677016814</v>
      </c>
      <c r="AL43" s="20">
        <f t="shared" si="4"/>
        <v>454.59743907080411</v>
      </c>
      <c r="AM43" s="59">
        <f t="shared" si="5"/>
        <v>747.93077240413743</v>
      </c>
      <c r="AN43" s="59">
        <f ca="1">AVERAGE(OFFSET($AM$3,0,0,'Données projet'!$E$10+1,1))-AVERAGE(OFFSET($H$3,0,0,'Données projet'!$E$10+1,1))</f>
        <v>331.52724290297675</v>
      </c>
      <c r="AO43" s="59">
        <f t="shared" si="36"/>
        <v>322.79102610158054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40</v>
      </c>
      <c r="AR43" s="16">
        <f>IF(ISNA(VLOOKUP(A43,'Données projet'!$A$61:$I$81,5,0)),0%,VLOOKUP(A43,'Données projet'!$A$61:$I$81,5,0)*VLOOKUP('Données projet'!$B$10,Paramètres!$A$1:$I$89,7,0))</f>
        <v>0.53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36.377865023821677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36.377865023821677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229.75679999999997</v>
      </c>
      <c r="BF43" s="13">
        <f t="shared" si="37"/>
        <v>56.23009276772752</v>
      </c>
      <c r="BG43" s="20">
        <f t="shared" si="7"/>
        <v>498.09383823712534</v>
      </c>
      <c r="BH43" s="59">
        <f t="shared" si="8"/>
        <v>791.42717157045865</v>
      </c>
      <c r="BI43" s="59">
        <f ca="1">AVERAGE(OFFSET($BH$3,0,0,'Données projet'!$E$11+1,1))-AVERAGE(OFFSET($H$3,0,0,'Données projet'!$E$11+1,1))</f>
        <v>367.48156275901096</v>
      </c>
      <c r="BJ43" s="59">
        <f t="shared" si="38"/>
        <v>356.87322542996685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40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39.94432237909831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39.94432237909831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13.2</v>
      </c>
      <c r="BX43" s="12">
        <f t="array" ref="BX43">INDEX(BW:BW,MIN(IF(ISNUMBER(BW43:BW239),ROW(BW43:BW239),"")))</f>
        <v>13.2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176.42039999999997</v>
      </c>
      <c r="CA43" s="13">
        <f t="shared" si="39"/>
        <v>44.5248624718784</v>
      </c>
      <c r="CB43" s="20">
        <f t="shared" si="10"/>
        <v>384.81299880518822</v>
      </c>
      <c r="CC43" s="59">
        <f t="shared" si="11"/>
        <v>678.14633213852153</v>
      </c>
      <c r="CD43" s="59">
        <f ca="1">AVERAGE(OFFSET($CC$3,0,0,'Données projet'!$E$12+1,1))-AVERAGE(OFFSET($H$3,0,0,'Données projet'!$E$12+1,1))</f>
        <v>273.84349636755343</v>
      </c>
      <c r="CE43" s="59">
        <f t="shared" si="40"/>
        <v>268.10688874775451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40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30.67153325537906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30.67153325537906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524</v>
      </c>
      <c r="CR43" s="12">
        <f>VLOOKUP(A43,'Données projet'!$A$139:$I$159,9,0)</f>
        <v>29.6</v>
      </c>
      <c r="CS43" s="12">
        <f t="array" ref="CS43">INDEX(CR:CR,MIN(IF(ISNUMBER(CR43:CR239),ROW(CR43:CR239),"")))</f>
        <v>29.6</v>
      </c>
      <c r="CT43" s="12">
        <f>IF('Données projet'!$A$140&gt;35,CT42+CS43-DB42,IF(A43&lt;'Données projet'!$A$140,$CQ$205^A43,IF(A43='Données projet'!$A$140,'Données projet'!$B$140,CT42+CS43-DB42)))</f>
        <v>524.00000000000023</v>
      </c>
      <c r="CU43" s="17">
        <f>CT43*VLOOKUP('Données projet'!$B$13,Paramètres!$A$1:$I$89,3,0)*VLOOKUP('Données projet'!$B$13,Paramètres!$A$1:$I$89,5,0)</f>
        <v>258.85600000000011</v>
      </c>
      <c r="CV43" s="13">
        <f t="shared" si="41"/>
        <v>62.478460837483958</v>
      </c>
      <c r="CW43" s="20">
        <f t="shared" si="13"/>
        <v>559.65751929195142</v>
      </c>
      <c r="CX43" s="59">
        <f t="shared" si="14"/>
        <v>852.99085262528479</v>
      </c>
      <c r="CY43" s="59">
        <f ca="1">AVERAGE(OFFSET($CX$3,0,0,'Données projet'!$E$13+1,1))-AVERAGE(OFFSET($H$3,0,0,'Données projet'!$E$13+1,1))</f>
        <v>434.08297999735811</v>
      </c>
      <c r="CZ43" s="59">
        <f t="shared" si="42"/>
        <v>371.04090283546122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77</v>
      </c>
      <c r="DC43" s="16">
        <f>IF(ISNA(VLOOKUP(A43,'Données projet'!$A$139:$I$159,5,0)),0%,VLOOKUP(A43,'Données projet'!$A$139:$I$159,5,0)*VLOOKUP('Données projet'!$B$13,Paramètres!$A$1:$I$89,7,0))</f>
        <v>0.55000000000000004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52.889400809707595</v>
      </c>
      <c r="DG43" s="21">
        <f>EXP(-LN(2)/25)*DG42+(1-EXP(-LN(2)/25))/(LN(2)/25)*Calculateur!DB43*Calculateur!DD43*VLOOKUP('Données projet'!$B$13,Paramètres!$A$1:$I$89,3,0)*0.475*44/12</f>
        <v>39.187974414397871</v>
      </c>
      <c r="DH43" s="21">
        <f>EXP(-LN(2)/2)*DH42+(1-EXP(-LN(2)/2))/(LN(2)/2)*DB43*DE43*VLOOKUP('Données projet'!$B$13,Paramètres!$A$1:$I$89,3,0)*0.475*44/12</f>
        <v>2.3487186000055851E-2</v>
      </c>
      <c r="DI43" s="22">
        <f t="shared" si="15"/>
        <v>92.10086241010552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300</v>
      </c>
      <c r="DM43" s="12">
        <f>VLOOKUP(A43,'Données projet'!$A$165:$I$185,9,0)</f>
        <v>18.8</v>
      </c>
      <c r="DN43" s="12">
        <f t="array" ref="DN43">INDEX(DM:DM,MIN(IF(ISNUMBER(DM43:DM239),ROW(DM43:DM239),"")))</f>
        <v>18.8</v>
      </c>
      <c r="DO43" s="12">
        <f>IF('Données projet'!$A$166&gt;35,DO42+DN43-DW42,IF(A43&lt;'Données projet'!$A$166,$DL$205^A43,IF(A43='Données projet'!$A$166,'Données projet'!$B$166,DO42+DN43-DW42)))</f>
        <v>300</v>
      </c>
      <c r="DP43" s="17">
        <f>DO43*VLOOKUP('Données projet'!$B$14,Paramètres!$A$1:$I$89,3,0)*VLOOKUP('Données projet'!$B$14,Paramètres!$A$1:$I$89,5,0)</f>
        <v>171.6</v>
      </c>
      <c r="DQ43" s="13">
        <f t="shared" si="43"/>
        <v>43.44817475464852</v>
      </c>
      <c r="DR43" s="20">
        <f t="shared" si="16"/>
        <v>374.54223769767958</v>
      </c>
      <c r="DS43" s="59">
        <f t="shared" si="17"/>
        <v>667.8755710310129</v>
      </c>
      <c r="DT43" s="59">
        <f ca="1">AVERAGE(OFFSET($DS$3,0,0,'Données projet'!$E$14+1,1))-AVERAGE(OFFSET($H$3,0,0,'Données projet'!$E$14+1,1))</f>
        <v>362.57172983134313</v>
      </c>
      <c r="DU43" s="59">
        <f t="shared" si="44"/>
        <v>232.03250917542471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49</v>
      </c>
      <c r="DX43" s="16">
        <f>IF(ISNA(VLOOKUP(A43,'Données projet'!$A$165:$I$185,5,0)),0%,VLOOKUP(A43,'Données projet'!$A$165:$I$185,5,0)*VLOOKUP('Données projet'!$B$14,Paramètres!$A$1:$I$89,7,0))</f>
        <v>0.45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31.885476086235194</v>
      </c>
      <c r="EB43" s="21">
        <f>EXP(-LN(2)/25)*EB42+(1-EXP(-LN(2)/25))/(LN(2)/25)*Calculateur!DW43*Calculateur!DY43*VLOOKUP('Données projet'!$B$14,Paramètres!$A$1:$I$89,3,0)*0.475*44/12</f>
        <v>23.625286010593932</v>
      </c>
      <c r="EC43" s="21">
        <f>EXP(-LN(2)/2)*EC42+(1-EXP(-LN(2)/2))/(LN(2)/2)*DW43*DZ43*VLOOKUP('Données projet'!$B$14,Paramètres!$A$1:$I$89,3,0)*0.475*44/12</f>
        <v>2.3400941743017697E-2</v>
      </c>
      <c r="ED43" s="22">
        <f t="shared" si="18"/>
        <v>55.534163038572146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467</v>
      </c>
      <c r="EH43" s="12">
        <f>VLOOKUP(A43,'Données projet'!$A$191:$I$211,9,0)</f>
        <v>25.8</v>
      </c>
      <c r="EI43" s="12">
        <f t="array" ref="EI43">INDEX(EH:EH,MIN(IF(ISNUMBER(EH43:EH239),ROW(EH43:EH239),"")))</f>
        <v>25.8</v>
      </c>
      <c r="EJ43" s="12">
        <f>IF('Données projet'!$A$192&gt;35,EJ42+EI43-ER42,IF(A43&lt;'Données projet'!$A$192,$EG$205^A43,IF(A43='Données projet'!$A$192,'Données projet'!$B$192,EJ42+EI43-ER42)))</f>
        <v>467.00000000000023</v>
      </c>
      <c r="EK43" s="17">
        <f>EJ43*VLOOKUP('Données projet'!$B$15,Paramètres!$A$1:$I$89,3,0)*VLOOKUP('Données projet'!$B$15,Paramètres!$A$1:$I$89,5,0)</f>
        <v>279.26600000000013</v>
      </c>
      <c r="EL43" s="13">
        <f t="shared" si="45"/>
        <v>66.811869892488943</v>
      </c>
      <c r="EM43" s="20">
        <f t="shared" si="19"/>
        <v>602.75229006275174</v>
      </c>
      <c r="EN43" s="59">
        <f t="shared" si="20"/>
        <v>896.08562339608511</v>
      </c>
      <c r="EO43" s="59">
        <f ca="1">AVERAGE(OFFSET($EN$3,0,0,'Données projet'!$E$15+1,1))-AVERAGE(OFFSET($H$3,0,0,'Données projet'!$E$15+1,1))</f>
        <v>481.17250315093412</v>
      </c>
      <c r="EP43" s="59">
        <f t="shared" si="46"/>
        <v>413.48123190206832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70</v>
      </c>
      <c r="ES43" s="16">
        <f>IF(ISNA(VLOOKUP(A43,'Données projet'!$A$191:$I$211,5,0)),0%,VLOOKUP(A43,'Données projet'!$A$191:$I$211,5,0)*VLOOKUP('Données projet'!$B$15,Paramètres!$A$1:$I$89,7,0))</f>
        <v>0.45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47.621165583338282</v>
      </c>
      <c r="EW43" s="21">
        <f>EXP(-LN(2)/25)*EW42+(1-EXP(-LN(2)/25))/(LN(2)/25)*Calculateur!ER43*Calculateur!ET43*VLOOKUP('Données projet'!$B$15,Paramètres!$A$1:$I$89,3,0)*0.475*44/12</f>
        <v>49.58012964493448</v>
      </c>
      <c r="EX43" s="21">
        <f>EXP(-LN(2)/2)*EX42+(1-EXP(-LN(2)/2))/(LN(2)/2)*ER43*EU43*VLOOKUP('Données projet'!$B$15,Paramètres!$A$1:$I$89,3,0)*0.475*44/12</f>
        <v>2.4546019343503461E-3</v>
      </c>
      <c r="EY43" s="22">
        <f t="shared" si="21"/>
        <v>97.203749830207101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13.9</v>
      </c>
      <c r="FE43" s="12">
        <f>IF('Données projet'!$A$218&gt;35,FE42+FD43-FM42,IF(A43&lt;'Données projet'!$A$218,$FB$205^A43,IF(A43='Données projet'!$A$218,'Données projet'!$B$218,FE42+FD43-FM42)))</f>
        <v>302.2000000000001</v>
      </c>
      <c r="FF43" s="17">
        <f>FE43*VLOOKUP('Données projet'!$B$16,Paramètres!$A$1:$I$89,3,0)*VLOOKUP('Données projet'!$B$16,Paramètres!$A$1:$I$89,5,0)</f>
        <v>188.57280000000006</v>
      </c>
      <c r="FG43" s="13">
        <f t="shared" si="47"/>
        <v>47.224280864708376</v>
      </c>
      <c r="FH43" s="20">
        <f t="shared" si="22"/>
        <v>410.6799158393672</v>
      </c>
      <c r="FI43" s="59">
        <f t="shared" si="23"/>
        <v>704.01324917270051</v>
      </c>
      <c r="FJ43" s="59">
        <f ca="1">AVERAGE(OFFSET($FI$3,0,0,'Données projet'!$E$16+1,1))-AVERAGE(OFFSET($H$3,0,0,'Données projet'!$E$16+1,1))</f>
        <v>269.77739619445515</v>
      </c>
      <c r="FK43" s="59">
        <f t="shared" si="48"/>
        <v>347.56964743629885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26.796224985405107</v>
      </c>
      <c r="FR43" s="21">
        <f>EXP(-LN(2)/25)*FR42+(1-EXP(-LN(2)/25))/(LN(2)/25)*Calculateur!FM43*Calculateur!FO43*VLOOKUP('Données projet'!$B$16,Paramètres!$A$1:$I$89,3,0)*0.475*44/12</f>
        <v>69.527580101887324</v>
      </c>
      <c r="FS43" s="21">
        <f>EXP(-LN(2)/2)*FS42+(1-EXP(-LN(2)/2))/(LN(2)/2)*FM43*FP43*VLOOKUP('Données projet'!$B$16,Paramètres!$A$1:$I$89,3,0)*0.475*44/12</f>
        <v>7.761983133433392E-4</v>
      </c>
      <c r="FT43" s="22">
        <f t="shared" si="24"/>
        <v>96.324581285605774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234.39999999999992</v>
      </c>
      <c r="O44" s="13">
        <f>N44*VLOOKUP('Données projet'!$B$9,Paramètres!$A$1:$I$89,3,0)*VLOOKUP('Données projet'!$B$9,Paramètres!$A$1:$I$89,5,0)</f>
        <v>186.48863999999995</v>
      </c>
      <c r="P44" s="13">
        <f t="shared" si="33"/>
        <v>46.762800221578807</v>
      </c>
      <c r="Q44" s="20">
        <f t="shared" si="53"/>
        <v>406.24625838591629</v>
      </c>
      <c r="R44" s="59">
        <f t="shared" si="0"/>
        <v>699.57959171924961</v>
      </c>
      <c r="S44" s="59">
        <f ca="1">AVERAGE(OFFSET($R$3,0,0,'Données projet'!$E$9+1,1))-AVERAGE(OFFSET($H$3,0,0,'Données projet'!$E$9+1,1))</f>
        <v>331.52724290297675</v>
      </c>
      <c r="T44" s="59">
        <f t="shared" si="34"/>
        <v>322.79102610158054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35.664517279011285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35.664517279011285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234.39999999999992</v>
      </c>
      <c r="AJ44" s="13">
        <f>AI44*VLOOKUP('Données projet'!$B$10,Paramètres!$A$1:$I$89,3,0)*VLOOKUP('Données projet'!$B$10,Paramètres!$A$1:$I$89,5,0)</f>
        <v>186.48863999999995</v>
      </c>
      <c r="AK44" s="13">
        <f t="shared" si="35"/>
        <v>46.762800221578807</v>
      </c>
      <c r="AL44" s="20">
        <f t="shared" si="4"/>
        <v>406.24625838591629</v>
      </c>
      <c r="AM44" s="59">
        <f t="shared" si="5"/>
        <v>699.57959171924961</v>
      </c>
      <c r="AN44" s="59">
        <f ca="1">AVERAGE(OFFSET($AM$3,0,0,'Données projet'!$E$10+1,1))-AVERAGE(OFFSET($H$3,0,0,'Données projet'!$E$10+1,1))</f>
        <v>331.52724290297675</v>
      </c>
      <c r="AO44" s="59">
        <f t="shared" si="36"/>
        <v>322.79102610158054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35.664517279011285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35.664517279011285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234.39999999999992</v>
      </c>
      <c r="BE44" s="13">
        <f>BD44*VLOOKUP('Données projet'!$B$11,Paramètres!$A$1:$I$89,3,0)*VLOOKUP('Données projet'!$B$11,Paramètres!$A$1:$I$89,5,0)</f>
        <v>204.77183999999997</v>
      </c>
      <c r="BF44" s="13">
        <f t="shared" si="37"/>
        <v>50.791430258117089</v>
      </c>
      <c r="BG44" s="20">
        <f t="shared" si="7"/>
        <v>445.10602903288714</v>
      </c>
      <c r="BH44" s="59">
        <f t="shared" si="8"/>
        <v>738.43936236622039</v>
      </c>
      <c r="BI44" s="59">
        <f ca="1">AVERAGE(OFFSET($BH$3,0,0,'Données projet'!$E$11+1,1))-AVERAGE(OFFSET($H$3,0,0,'Données projet'!$E$11+1,1))</f>
        <v>367.48156275901096</v>
      </c>
      <c r="BJ44" s="59">
        <f t="shared" si="38"/>
        <v>356.87322542996685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39.161038580875136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39.161038580875136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234.39999999999992</v>
      </c>
      <c r="BZ44" s="13">
        <f>BY44*VLOOKUP('Données projet'!$B$12,Paramètres!$A$1:$I$89,3,0)*VLOOKUP('Données projet'!$B$12,Paramètres!$A$1:$I$89,5,0)</f>
        <v>157.23551999999995</v>
      </c>
      <c r="CA44" s="13">
        <f t="shared" si="39"/>
        <v>40.218348142057707</v>
      </c>
      <c r="CB44" s="20">
        <f t="shared" si="10"/>
        <v>343.89882034741709</v>
      </c>
      <c r="CC44" s="59">
        <f t="shared" si="11"/>
        <v>637.23215368075034</v>
      </c>
      <c r="CD44" s="59">
        <f ca="1">AVERAGE(OFFSET($CC$3,0,0,'Données projet'!$E$12+1,1))-AVERAGE(OFFSET($H$3,0,0,'Données projet'!$E$12+1,1))</f>
        <v>273.84349636755343</v>
      </c>
      <c r="CE44" s="59">
        <f t="shared" si="40"/>
        <v>268.10688874775451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30.07008319602912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30.07008319602912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28.2</v>
      </c>
      <c r="CT44" s="12">
        <f>IF('Données projet'!$A$140&gt;35,CT43+CS44-DB43,IF(A44&lt;'Données projet'!$A$140,$CQ$205^A44,IF(A44='Données projet'!$A$140,'Données projet'!$B$140,CT43+CS44-DB43)))</f>
        <v>475.20000000000027</v>
      </c>
      <c r="CU44" s="17">
        <f>CT44*VLOOKUP('Données projet'!$B$13,Paramètres!$A$1:$I$89,3,0)*VLOOKUP('Données projet'!$B$13,Paramètres!$A$1:$I$89,5,0)</f>
        <v>234.74880000000016</v>
      </c>
      <c r="CV44" s="13">
        <f t="shared" si="41"/>
        <v>57.308258637037845</v>
      </c>
      <c r="CW44" s="20">
        <f t="shared" si="13"/>
        <v>508.66604379284121</v>
      </c>
      <c r="CX44" s="59">
        <f t="shared" si="14"/>
        <v>801.99937712617452</v>
      </c>
      <c r="CY44" s="59">
        <f ca="1">AVERAGE(OFFSET($CX$3,0,0,'Données projet'!$E$13+1,1))-AVERAGE(OFFSET($H$3,0,0,'Données projet'!$E$13+1,1))</f>
        <v>434.08297999735811</v>
      </c>
      <c r="CZ44" s="59">
        <f t="shared" si="42"/>
        <v>371.04090283546122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51.852271919178378</v>
      </c>
      <c r="DG44" s="21">
        <f>EXP(-LN(2)/25)*DG43+(1-EXP(-LN(2)/25))/(LN(2)/25)*Calculateur!DB44*Calculateur!DD44*VLOOKUP('Données projet'!$B$13,Paramètres!$A$1:$I$89,3,0)*0.475*44/12</f>
        <v>38.11637719323015</v>
      </c>
      <c r="DH44" s="21">
        <f>EXP(-LN(2)/2)*DH43+(1-EXP(-LN(2)/2))/(LN(2)/2)*DB44*DE44*VLOOKUP('Données projet'!$B$13,Paramètres!$A$1:$I$89,3,0)*0.475*44/12</f>
        <v>1.6607948491629235E-2</v>
      </c>
      <c r="DI44" s="22">
        <f t="shared" si="15"/>
        <v>89.985257060900153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18.8</v>
      </c>
      <c r="DO44" s="12">
        <f>IF('Données projet'!$A$166&gt;35,DO43+DN44-DW43,IF(A44&lt;'Données projet'!$A$166,$DL$205^A44,IF(A44='Données projet'!$A$166,'Données projet'!$B$166,DO43+DN44-DW43)))</f>
        <v>269.8</v>
      </c>
      <c r="DP44" s="17">
        <f>DO44*VLOOKUP('Données projet'!$B$14,Paramètres!$A$1:$I$89,3,0)*VLOOKUP('Données projet'!$B$14,Paramètres!$A$1:$I$89,5,0)</f>
        <v>154.32560000000001</v>
      </c>
      <c r="DQ44" s="13">
        <f t="shared" si="43"/>
        <v>39.559961367244483</v>
      </c>
      <c r="DR44" s="20">
        <f t="shared" si="16"/>
        <v>337.68401938128414</v>
      </c>
      <c r="DS44" s="59">
        <f t="shared" si="17"/>
        <v>631.01735271461746</v>
      </c>
      <c r="DT44" s="59">
        <f ca="1">AVERAGE(OFFSET($DS$3,0,0,'Données projet'!$E$14+1,1))-AVERAGE(OFFSET($H$3,0,0,'Données projet'!$E$14+1,1))</f>
        <v>362.57172983134313</v>
      </c>
      <c r="DU44" s="59">
        <f t="shared" si="44"/>
        <v>232.03250917542471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31.260221348404183</v>
      </c>
      <c r="EB44" s="21">
        <f>EXP(-LN(2)/25)*EB43+(1-EXP(-LN(2)/25))/(LN(2)/25)*Calculateur!DW44*Calculateur!DY44*VLOOKUP('Données projet'!$B$14,Paramètres!$A$1:$I$89,3,0)*0.475*44/12</f>
        <v>22.979251322234447</v>
      </c>
      <c r="EC44" s="21">
        <f>EXP(-LN(2)/2)*EC43+(1-EXP(-LN(2)/2))/(LN(2)/2)*DW44*DZ44*VLOOKUP('Données projet'!$B$14,Paramètres!$A$1:$I$89,3,0)*0.475*44/12</f>
        <v>1.6546964592639161E-2</v>
      </c>
      <c r="ED44" s="22">
        <f t="shared" si="18"/>
        <v>54.256019635231276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24.2</v>
      </c>
      <c r="EJ44" s="12">
        <f>IF('Données projet'!$A$192&gt;35,EJ43+EI44-ER43,IF(A44&lt;'Données projet'!$A$192,$EG$205^A44,IF(A44='Données projet'!$A$192,'Données projet'!$B$192,EJ43+EI44-ER43)))</f>
        <v>421.20000000000022</v>
      </c>
      <c r="EK44" s="17">
        <f>EJ44*VLOOKUP('Données projet'!$B$15,Paramètres!$A$1:$I$89,3,0)*VLOOKUP('Données projet'!$B$15,Paramètres!$A$1:$I$89,5,0)</f>
        <v>251.87760000000014</v>
      </c>
      <c r="EL44" s="13">
        <f t="shared" si="45"/>
        <v>60.987825380023075</v>
      </c>
      <c r="EM44" s="20">
        <f t="shared" si="19"/>
        <v>544.90728253687382</v>
      </c>
      <c r="EN44" s="59">
        <f t="shared" si="20"/>
        <v>838.24061587020719</v>
      </c>
      <c r="EO44" s="59">
        <f ca="1">AVERAGE(OFFSET($EN$3,0,0,'Données projet'!$E$15+1,1))-AVERAGE(OFFSET($H$3,0,0,'Données projet'!$E$15+1,1))</f>
        <v>481.17250315093412</v>
      </c>
      <c r="EP44" s="59">
        <f t="shared" si="46"/>
        <v>413.48123190206832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46.687343572291965</v>
      </c>
      <c r="EW44" s="21">
        <f>EXP(-LN(2)/25)*EW43+(1-EXP(-LN(2)/25))/(LN(2)/25)*Calculateur!ER44*Calculateur!ET44*VLOOKUP('Données projet'!$B$15,Paramètres!$A$1:$I$89,3,0)*0.475*44/12</f>
        <v>48.224358392488043</v>
      </c>
      <c r="EX44" s="21">
        <f>EXP(-LN(2)/2)*EX43+(1-EXP(-LN(2)/2))/(LN(2)/2)*ER44*EU44*VLOOKUP('Données projet'!$B$15,Paramètres!$A$1:$I$89,3,0)*0.475*44/12</f>
        <v>1.7356656728927465E-3</v>
      </c>
      <c r="EY44" s="22">
        <f t="shared" si="21"/>
        <v>94.913437630452904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13.9</v>
      </c>
      <c r="FE44" s="12">
        <f>IF('Données projet'!$A$218&gt;35,FE43+FD44-FM43,IF(A44&lt;'Données projet'!$A$218,$FB$205^A44,IF(A44='Données projet'!$A$218,'Données projet'!$B$218,FE43+FD44-FM43)))</f>
        <v>316.10000000000008</v>
      </c>
      <c r="FF44" s="17">
        <f>FE44*VLOOKUP('Données projet'!$B$16,Paramètres!$A$1:$I$89,3,0)*VLOOKUP('Données projet'!$B$16,Paramètres!$A$1:$I$89,5,0)</f>
        <v>197.24640000000005</v>
      </c>
      <c r="FG44" s="13">
        <f t="shared" si="47"/>
        <v>49.138522374247245</v>
      </c>
      <c r="FH44" s="20">
        <f t="shared" si="22"/>
        <v>429.12040646848072</v>
      </c>
      <c r="FI44" s="59">
        <f t="shared" si="23"/>
        <v>722.45373980181398</v>
      </c>
      <c r="FJ44" s="59">
        <f ca="1">AVERAGE(OFFSET($FI$3,0,0,'Données projet'!$E$16+1,1))-AVERAGE(OFFSET($H$3,0,0,'Données projet'!$E$16+1,1))</f>
        <v>269.77739619445515</v>
      </c>
      <c r="FK44" s="59">
        <f t="shared" si="48"/>
        <v>347.56964743629885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26.270767357524711</v>
      </c>
      <c r="FR44" s="21">
        <f>EXP(-LN(2)/25)*FR43+(1-EXP(-LN(2)/25))/(LN(2)/25)*Calculateur!FM44*Calculateur!FO44*VLOOKUP('Données projet'!$B$16,Paramètres!$A$1:$I$89,3,0)*0.475*44/12</f>
        <v>67.62634476770468</v>
      </c>
      <c r="FS44" s="21">
        <f>EXP(-LN(2)/2)*FS43+(1-EXP(-LN(2)/2))/(LN(2)/2)*FM44*FP44*VLOOKUP('Données projet'!$B$16,Paramètres!$A$1:$I$89,3,0)*0.475*44/12</f>
        <v>5.4885509091063579E-4</v>
      </c>
      <c r="FT44" s="22">
        <f t="shared" si="24"/>
        <v>93.89766098032031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245.79999999999993</v>
      </c>
      <c r="O45" s="13">
        <f>N45*VLOOKUP('Données projet'!$B$9,Paramètres!$A$1:$I$89,3,0)*VLOOKUP('Données projet'!$B$9,Paramètres!$A$1:$I$89,5,0)</f>
        <v>195.55847999999995</v>
      </c>
      <c r="P45" s="13">
        <f t="shared" si="33"/>
        <v>48.766783903364477</v>
      </c>
      <c r="Q45" s="20">
        <f t="shared" si="53"/>
        <v>425.53316796502639</v>
      </c>
      <c r="R45" s="59">
        <f t="shared" si="0"/>
        <v>718.86650129835971</v>
      </c>
      <c r="S45" s="59">
        <f ca="1">AVERAGE(OFFSET($R$3,0,0,'Données projet'!$E$9+1,1))-AVERAGE(OFFSET($H$3,0,0,'Données projet'!$E$9+1,1))</f>
        <v>331.52724290297675</v>
      </c>
      <c r="T45" s="59">
        <f t="shared" si="34"/>
        <v>322.79102610158054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34.965157848377466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34.965157848377466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245.79999999999993</v>
      </c>
      <c r="AJ45" s="13">
        <f>AI45*VLOOKUP('Données projet'!$B$10,Paramètres!$A$1:$I$89,3,0)*VLOOKUP('Données projet'!$B$10,Paramètres!$A$1:$I$89,5,0)</f>
        <v>195.55847999999995</v>
      </c>
      <c r="AK45" s="13">
        <f t="shared" si="35"/>
        <v>48.766783903364477</v>
      </c>
      <c r="AL45" s="20">
        <f t="shared" si="4"/>
        <v>425.53316796502639</v>
      </c>
      <c r="AM45" s="59">
        <f t="shared" si="5"/>
        <v>718.86650129835971</v>
      </c>
      <c r="AN45" s="59">
        <f ca="1">AVERAGE(OFFSET($AM$3,0,0,'Données projet'!$E$10+1,1))-AVERAGE(OFFSET($H$3,0,0,'Données projet'!$E$10+1,1))</f>
        <v>331.52724290297675</v>
      </c>
      <c r="AO45" s="59">
        <f t="shared" si="36"/>
        <v>322.79102610158054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34.965157848377466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34.965157848377466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245.79999999999993</v>
      </c>
      <c r="BE45" s="13">
        <f>BD45*VLOOKUP('Données projet'!$B$11,Paramètres!$A$1:$I$89,3,0)*VLOOKUP('Données projet'!$B$11,Paramètres!$A$1:$I$89,5,0)</f>
        <v>214.73087999999996</v>
      </c>
      <c r="BF45" s="13">
        <f t="shared" si="37"/>
        <v>52.968057768221847</v>
      </c>
      <c r="BG45" s="20">
        <f t="shared" si="7"/>
        <v>466.24231661298631</v>
      </c>
      <c r="BH45" s="59">
        <f t="shared" si="8"/>
        <v>759.57564994631957</v>
      </c>
      <c r="BI45" s="59">
        <f ca="1">AVERAGE(OFFSET($BH$3,0,0,'Données projet'!$E$11+1,1))-AVERAGE(OFFSET($H$3,0,0,'Données projet'!$E$11+1,1))</f>
        <v>367.48156275901096</v>
      </c>
      <c r="BJ45" s="59">
        <f t="shared" si="38"/>
        <v>356.87322542996685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38.393114500179173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38.393114500179173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245.79999999999993</v>
      </c>
      <c r="BZ45" s="13">
        <f>BY45*VLOOKUP('Données projet'!$B$12,Paramètres!$A$1:$I$89,3,0)*VLOOKUP('Données projet'!$B$12,Paramètres!$A$1:$I$89,5,0)</f>
        <v>164.88263999999995</v>
      </c>
      <c r="CA45" s="13">
        <f t="shared" si="39"/>
        <v>41.941874385207427</v>
      </c>
      <c r="CB45" s="20">
        <f t="shared" si="10"/>
        <v>360.21936255423617</v>
      </c>
      <c r="CC45" s="59">
        <f t="shared" si="11"/>
        <v>653.55269588756948</v>
      </c>
      <c r="CD45" s="59">
        <f ca="1">AVERAGE(OFFSET($CC$3,0,0,'Données projet'!$E$12+1,1))-AVERAGE(OFFSET($H$3,0,0,'Données projet'!$E$12+1,1))</f>
        <v>273.84349636755343</v>
      </c>
      <c r="CE45" s="59">
        <f t="shared" si="40"/>
        <v>268.10688874775451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29.480427205494721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29.480427205494721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28.2</v>
      </c>
      <c r="CT45" s="12">
        <f>IF('Données projet'!$A$140&gt;35,CT44+CS45-DB44,IF(A45&lt;'Données projet'!$A$140,$CQ$205^A45,IF(A45='Données projet'!$A$140,'Données projet'!$B$140,CT44+CS45-DB44)))</f>
        <v>503.40000000000026</v>
      </c>
      <c r="CU45" s="17">
        <f>CT45*VLOOKUP('Données projet'!$B$13,Paramètres!$A$1:$I$89,3,0)*VLOOKUP('Données projet'!$B$13,Paramètres!$A$1:$I$89,5,0)</f>
        <v>248.67960000000016</v>
      </c>
      <c r="CV45" s="13">
        <f t="shared" si="41"/>
        <v>60.303109981559402</v>
      </c>
      <c r="CW45" s="20">
        <f t="shared" si="13"/>
        <v>538.14488655121613</v>
      </c>
      <c r="CX45" s="59">
        <f t="shared" si="14"/>
        <v>831.47821988454939</v>
      </c>
      <c r="CY45" s="59">
        <f ca="1">AVERAGE(OFFSET($CX$3,0,0,'Données projet'!$E$13+1,1))-AVERAGE(OFFSET($H$3,0,0,'Données projet'!$E$13+1,1))</f>
        <v>434.08297999735811</v>
      </c>
      <c r="CZ45" s="59">
        <f t="shared" si="42"/>
        <v>371.04090283546122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50.835480493606276</v>
      </c>
      <c r="DG45" s="21">
        <f>EXP(-LN(2)/25)*DG44+(1-EXP(-LN(2)/25))/(LN(2)/25)*Calculateur!DB45*Calculateur!DD45*VLOOKUP('Données projet'!$B$13,Paramètres!$A$1:$I$89,3,0)*0.475*44/12</f>
        <v>37.074082854428113</v>
      </c>
      <c r="DH45" s="21">
        <f>EXP(-LN(2)/2)*DH44+(1-EXP(-LN(2)/2))/(LN(2)/2)*DB45*DE45*VLOOKUP('Données projet'!$B$13,Paramètres!$A$1:$I$89,3,0)*0.475*44/12</f>
        <v>1.1743593000027926E-2</v>
      </c>
      <c r="DI45" s="22">
        <f t="shared" si="15"/>
        <v>87.92130694103443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18.8</v>
      </c>
      <c r="DO45" s="12">
        <f>IF('Données projet'!$A$166&gt;35,DO44+DN45-DW44,IF(A45&lt;'Données projet'!$A$166,$DL$205^A45,IF(A45='Données projet'!$A$166,'Données projet'!$B$166,DO44+DN45-DW44)))</f>
        <v>288.60000000000002</v>
      </c>
      <c r="DP45" s="17">
        <f>DO45*VLOOKUP('Données projet'!$B$14,Paramètres!$A$1:$I$89,3,0)*VLOOKUP('Données projet'!$B$14,Paramètres!$A$1:$I$89,5,0)</f>
        <v>165.07920000000001</v>
      </c>
      <c r="DQ45" s="13">
        <f t="shared" si="43"/>
        <v>41.986051122111817</v>
      </c>
      <c r="DR45" s="20">
        <f t="shared" si="16"/>
        <v>360.63864570434475</v>
      </c>
      <c r="DS45" s="59">
        <f t="shared" si="17"/>
        <v>653.97197903767801</v>
      </c>
      <c r="DT45" s="59">
        <f ca="1">AVERAGE(OFFSET($DS$3,0,0,'Données projet'!$E$14+1,1))-AVERAGE(OFFSET($H$3,0,0,'Données projet'!$E$14+1,1))</f>
        <v>362.57172983134313</v>
      </c>
      <c r="DU45" s="59">
        <f t="shared" si="44"/>
        <v>232.03250917542471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30.647227474614304</v>
      </c>
      <c r="EB45" s="21">
        <f>EXP(-LN(2)/25)*EB44+(1-EXP(-LN(2)/25))/(LN(2)/25)*Calculateur!DW45*Calculateur!DY45*VLOOKUP('Données projet'!$B$14,Paramètres!$A$1:$I$89,3,0)*0.475*44/12</f>
        <v>22.350882486401638</v>
      </c>
      <c r="EC45" s="21">
        <f>EXP(-LN(2)/2)*EC44+(1-EXP(-LN(2)/2))/(LN(2)/2)*DW45*DZ45*VLOOKUP('Données projet'!$B$14,Paramètres!$A$1:$I$89,3,0)*0.475*44/12</f>
        <v>1.1700470871508849E-2</v>
      </c>
      <c r="ED45" s="22">
        <f t="shared" si="18"/>
        <v>53.009810431887452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24.2</v>
      </c>
      <c r="EJ45" s="12">
        <f>IF('Données projet'!$A$192&gt;35,EJ44+EI45-ER44,IF(A45&lt;'Données projet'!$A$192,$EG$205^A45,IF(A45='Données projet'!$A$192,'Données projet'!$B$192,EJ44+EI45-ER44)))</f>
        <v>445.4000000000002</v>
      </c>
      <c r="EK45" s="17">
        <f>EJ45*VLOOKUP('Données projet'!$B$15,Paramètres!$A$1:$I$89,3,0)*VLOOKUP('Données projet'!$B$15,Paramètres!$A$1:$I$89,5,0)</f>
        <v>266.34920000000017</v>
      </c>
      <c r="EL45" s="13">
        <f t="shared" si="45"/>
        <v>64.073864575037135</v>
      </c>
      <c r="EM45" s="20">
        <f t="shared" si="19"/>
        <v>575.48683746818995</v>
      </c>
      <c r="EN45" s="59">
        <f t="shared" si="20"/>
        <v>868.82017080152332</v>
      </c>
      <c r="EO45" s="59">
        <f ca="1">AVERAGE(OFFSET($EN$3,0,0,'Données projet'!$E$15+1,1))-AVERAGE(OFFSET($H$3,0,0,'Données projet'!$E$15+1,1))</f>
        <v>481.17250315093412</v>
      </c>
      <c r="EP45" s="59">
        <f t="shared" si="46"/>
        <v>413.48123190206832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45.771833241307078</v>
      </c>
      <c r="EW45" s="21">
        <f>EXP(-LN(2)/25)*EW44+(1-EXP(-LN(2)/25))/(LN(2)/25)*Calculateur!ER45*Calculateur!ET45*VLOOKUP('Données projet'!$B$15,Paramètres!$A$1:$I$89,3,0)*0.475*44/12</f>
        <v>46.905660776236665</v>
      </c>
      <c r="EX45" s="21">
        <f>EXP(-LN(2)/2)*EX44+(1-EXP(-LN(2)/2))/(LN(2)/2)*ER45*EU45*VLOOKUP('Données projet'!$B$15,Paramètres!$A$1:$I$89,3,0)*0.475*44/12</f>
        <v>1.227300967175173E-3</v>
      </c>
      <c r="EY45" s="22">
        <f t="shared" si="21"/>
        <v>92.678721318510924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>
        <f>VLOOKUP(A45,'Données projet'!$A$217:$I$237,2,0)</f>
        <v>330</v>
      </c>
      <c r="FC45" s="12">
        <f>VLOOKUP(A45,'Données projet'!$A$217:$I$237,9,0)</f>
        <v>13.9</v>
      </c>
      <c r="FD45" s="12">
        <f t="array" ref="FD45">INDEX(FC:FC,MIN(IF(ISNUMBER(FC45:FC241),ROW(FC45:FC241),"")))</f>
        <v>13.9</v>
      </c>
      <c r="FE45" s="12">
        <f>IF('Données projet'!$A$218&gt;35,FE44+FD45-FM44,IF(A45&lt;'Données projet'!$A$218,$FB$205^A45,IF(A45='Données projet'!$A$218,'Données projet'!$B$218,FE44+FD45-FM44)))</f>
        <v>330.00000000000006</v>
      </c>
      <c r="FF45" s="17">
        <f>FE45*VLOOKUP('Données projet'!$B$16,Paramètres!$A$1:$I$89,3,0)*VLOOKUP('Données projet'!$B$16,Paramètres!$A$1:$I$89,5,0)</f>
        <v>205.92000000000004</v>
      </c>
      <c r="FG45" s="13">
        <f t="shared" si="47"/>
        <v>51.042987531485686</v>
      </c>
      <c r="FH45" s="20">
        <f t="shared" si="22"/>
        <v>447.54386995067097</v>
      </c>
      <c r="FI45" s="59">
        <f t="shared" si="23"/>
        <v>740.87720328400428</v>
      </c>
      <c r="FJ45" s="59">
        <f ca="1">AVERAGE(OFFSET($FI$3,0,0,'Données projet'!$E$16+1,1))-AVERAGE(OFFSET($H$3,0,0,'Données projet'!$E$16+1,1))</f>
        <v>269.77739619445515</v>
      </c>
      <c r="FK45" s="59">
        <f t="shared" si="48"/>
        <v>347.56964743629885</v>
      </c>
      <c r="FL45" s="15">
        <f>IF(ISNA(VLOOKUP(A45,'Données projet'!$A$217:$I$237,3,0)),0,VLOOKUP(A45,'Données projet'!$A$217:$I$237,3,0))</f>
        <v>6</v>
      </c>
      <c r="FM45" s="15">
        <f>IF(ISNA(VLOOKUP(A45,'Données projet'!$A$217:$I$237,4,0)),0,VLOOKUP(A45,'Données projet'!$A$217:$I$237,4,0))</f>
        <v>54.6</v>
      </c>
      <c r="FN45" s="16">
        <f>IF(ISNA(VLOOKUP(A45,'Données projet'!$A$217:$I$237,5,0)),0%,VLOOKUP(A45,'Données projet'!$A$217:$I$237,5,0)*VLOOKUP('Données projet'!$B$16,Paramètres!$A$1:$I$89,7,0))</f>
        <v>0.6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52.873562606793925</v>
      </c>
      <c r="FR45" s="21">
        <f>EXP(-LN(2)/25)*FR44+(1-EXP(-LN(2)/25))/(LN(2)/25)*Calculateur!FM45*Calculateur!FO45*VLOOKUP('Données projet'!$B$16,Paramètres!$A$1:$I$89,3,0)*0.475*44/12</f>
        <v>65.77709881371689</v>
      </c>
      <c r="FS45" s="21">
        <f>EXP(-LN(2)/2)*FS44+(1-EXP(-LN(2)/2))/(LN(2)/2)*FM45*FP45*VLOOKUP('Données projet'!$B$16,Paramètres!$A$1:$I$89,3,0)*0.475*44/12</f>
        <v>3.880991566716696E-4</v>
      </c>
      <c r="FT45" s="22">
        <f t="shared" si="24"/>
        <v>118.65104951966748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257.19999999999993</v>
      </c>
      <c r="O46" s="13">
        <f>N46*VLOOKUP('Données projet'!$B$9,Paramètres!$A$1:$I$89,3,0)*VLOOKUP('Données projet'!$B$9,Paramètres!$A$1:$I$89,5,0)</f>
        <v>204.62831999999995</v>
      </c>
      <c r="P46" s="13">
        <f t="shared" si="33"/>
        <v>50.759974072251445</v>
      </c>
      <c r="Q46" s="20">
        <f t="shared" si="53"/>
        <v>444.80127884250447</v>
      </c>
      <c r="R46" s="59">
        <f t="shared" si="0"/>
        <v>738.13461217583779</v>
      </c>
      <c r="S46" s="59">
        <f ca="1">AVERAGE(OFFSET($R$3,0,0,'Données projet'!$E$9+1,1))-AVERAGE(OFFSET($H$3,0,0,'Données projet'!$E$9+1,1))</f>
        <v>331.52724290297675</v>
      </c>
      <c r="T46" s="59">
        <f t="shared" si="34"/>
        <v>322.79102610158054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34.279512429611238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34.279512429611238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257.19999999999993</v>
      </c>
      <c r="AJ46" s="13">
        <f>AI46*VLOOKUP('Données projet'!$B$10,Paramètres!$A$1:$I$89,3,0)*VLOOKUP('Données projet'!$B$10,Paramètres!$A$1:$I$89,5,0)</f>
        <v>204.62831999999995</v>
      </c>
      <c r="AK46" s="13">
        <f t="shared" si="35"/>
        <v>50.759974072251445</v>
      </c>
      <c r="AL46" s="20">
        <f t="shared" si="4"/>
        <v>444.80127884250447</v>
      </c>
      <c r="AM46" s="59">
        <f t="shared" si="5"/>
        <v>738.13461217583779</v>
      </c>
      <c r="AN46" s="59">
        <f ca="1">AVERAGE(OFFSET($AM$3,0,0,'Données projet'!$E$10+1,1))-AVERAGE(OFFSET($H$3,0,0,'Données projet'!$E$10+1,1))</f>
        <v>331.52724290297675</v>
      </c>
      <c r="AO46" s="59">
        <f t="shared" si="36"/>
        <v>322.79102610158054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34.279512429611238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34.279512429611238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257.19999999999993</v>
      </c>
      <c r="BE46" s="13">
        <f>BD46*VLOOKUP('Données projet'!$B$11,Paramètres!$A$1:$I$89,3,0)*VLOOKUP('Données projet'!$B$11,Paramètres!$A$1:$I$89,5,0)</f>
        <v>224.68991999999997</v>
      </c>
      <c r="BF46" s="13">
        <f t="shared" si="37"/>
        <v>55.132961900876232</v>
      </c>
      <c r="BG46" s="20">
        <f t="shared" si="7"/>
        <v>487.35818597735943</v>
      </c>
      <c r="BH46" s="59">
        <f t="shared" si="8"/>
        <v>780.69151931069268</v>
      </c>
      <c r="BI46" s="59">
        <f ca="1">AVERAGE(OFFSET($BH$3,0,0,'Données projet'!$E$11+1,1))-AVERAGE(OFFSET($H$3,0,0,'Données projet'!$E$11+1,1))</f>
        <v>367.48156275901096</v>
      </c>
      <c r="BJ46" s="59">
        <f t="shared" si="38"/>
        <v>356.87322542996685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37.640248942318223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37.640248942318223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257.19999999999993</v>
      </c>
      <c r="BZ46" s="13">
        <f>BY46*VLOOKUP('Données projet'!$B$12,Paramètres!$A$1:$I$89,3,0)*VLOOKUP('Données projet'!$B$12,Paramètres!$A$1:$I$89,5,0)</f>
        <v>172.52975999999995</v>
      </c>
      <c r="CA46" s="13">
        <f t="shared" si="39"/>
        <v>43.656117667170463</v>
      </c>
      <c r="CB46" s="20">
        <f t="shared" si="10"/>
        <v>376.52373693698843</v>
      </c>
      <c r="CC46" s="59">
        <f t="shared" si="11"/>
        <v>669.85707027032174</v>
      </c>
      <c r="CD46" s="59">
        <f ca="1">AVERAGE(OFFSET($CC$3,0,0,'Données projet'!$E$12+1,1))-AVERAGE(OFFSET($H$3,0,0,'Données projet'!$E$12+1,1))</f>
        <v>273.84349636755343</v>
      </c>
      <c r="CE46" s="59">
        <f t="shared" si="40"/>
        <v>268.10688874775451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28.902334009280061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28.902334009280061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28.2</v>
      </c>
      <c r="CT46" s="12">
        <f>IF('Données projet'!$A$140&gt;35,CT45+CS46-DB45,IF(A46&lt;'Données projet'!$A$140,$CQ$205^A46,IF(A46='Données projet'!$A$140,'Données projet'!$B$140,CT45+CS46-DB45)))</f>
        <v>531.60000000000025</v>
      </c>
      <c r="CU46" s="17">
        <f>CT46*VLOOKUP('Données projet'!$B$13,Paramètres!$A$1:$I$89,3,0)*VLOOKUP('Données projet'!$B$13,Paramètres!$A$1:$I$89,5,0)</f>
        <v>262.61040000000014</v>
      </c>
      <c r="CV46" s="13">
        <f t="shared" si="41"/>
        <v>63.278485817210225</v>
      </c>
      <c r="CW46" s="20">
        <f t="shared" si="13"/>
        <v>567.58980946497468</v>
      </c>
      <c r="CX46" s="59">
        <f t="shared" si="14"/>
        <v>860.92314279830794</v>
      </c>
      <c r="CY46" s="59">
        <f ca="1">AVERAGE(OFFSET($CX$3,0,0,'Données projet'!$E$13+1,1))-AVERAGE(OFFSET($H$3,0,0,'Données projet'!$E$13+1,1))</f>
        <v>434.08297999735811</v>
      </c>
      <c r="CZ46" s="59">
        <f t="shared" si="42"/>
        <v>371.04090283546122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49.838627727708115</v>
      </c>
      <c r="DG46" s="21">
        <f>EXP(-LN(2)/25)*DG45+(1-EXP(-LN(2)/25))/(LN(2)/25)*Calculateur!DB46*Calculateur!DD46*VLOOKUP('Données projet'!$B$13,Paramètres!$A$1:$I$89,3,0)*0.475*44/12</f>
        <v>36.060290109132495</v>
      </c>
      <c r="DH46" s="21">
        <f>EXP(-LN(2)/2)*DH45+(1-EXP(-LN(2)/2))/(LN(2)/2)*DB46*DE46*VLOOKUP('Données projet'!$B$13,Paramètres!$A$1:$I$89,3,0)*0.475*44/12</f>
        <v>8.3039742458146173E-3</v>
      </c>
      <c r="DI46" s="22">
        <f t="shared" si="15"/>
        <v>85.90722181108643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18.8</v>
      </c>
      <c r="DO46" s="12">
        <f>IF('Données projet'!$A$166&gt;35,DO45+DN46-DW45,IF(A46&lt;'Données projet'!$A$166,$DL$205^A46,IF(A46='Données projet'!$A$166,'Données projet'!$B$166,DO45+DN46-DW45)))</f>
        <v>307.40000000000003</v>
      </c>
      <c r="DP46" s="17">
        <f>DO46*VLOOKUP('Données projet'!$B$14,Paramètres!$A$1:$I$89,3,0)*VLOOKUP('Données projet'!$B$14,Paramètres!$A$1:$I$89,5,0)</f>
        <v>175.83280000000005</v>
      </c>
      <c r="DQ46" s="13">
        <f t="shared" si="43"/>
        <v>44.393800843059971</v>
      </c>
      <c r="DR46" s="20">
        <f t="shared" si="16"/>
        <v>383.56132980166285</v>
      </c>
      <c r="DS46" s="59">
        <f t="shared" si="17"/>
        <v>676.89466313499611</v>
      </c>
      <c r="DT46" s="59">
        <f ca="1">AVERAGE(OFFSET($DS$3,0,0,'Données projet'!$E$14+1,1))-AVERAGE(OFFSET($H$3,0,0,'Données projet'!$E$14+1,1))</f>
        <v>362.57172983134313</v>
      </c>
      <c r="DU46" s="59">
        <f t="shared" si="44"/>
        <v>232.03250917542471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30.0462540368001</v>
      </c>
      <c r="EB46" s="21">
        <f>EXP(-LN(2)/25)*EB45+(1-EXP(-LN(2)/25))/(LN(2)/25)*Calculateur!DW46*Calculateur!DY46*VLOOKUP('Données projet'!$B$14,Paramètres!$A$1:$I$89,3,0)*0.475*44/12</f>
        <v>21.739696429429159</v>
      </c>
      <c r="EC46" s="21">
        <f>EXP(-LN(2)/2)*EC45+(1-EXP(-LN(2)/2))/(LN(2)/2)*DW46*DZ46*VLOOKUP('Données projet'!$B$14,Paramètres!$A$1:$I$89,3,0)*0.475*44/12</f>
        <v>8.2734822963195804E-3</v>
      </c>
      <c r="ED46" s="22">
        <f t="shared" si="18"/>
        <v>51.794223948525577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24.2</v>
      </c>
      <c r="EJ46" s="12">
        <f>IF('Données projet'!$A$192&gt;35,EJ45+EI46-ER45,IF(A46&lt;'Données projet'!$A$192,$EG$205^A46,IF(A46='Données projet'!$A$192,'Données projet'!$B$192,EJ45+EI46-ER45)))</f>
        <v>469.60000000000019</v>
      </c>
      <c r="EK46" s="17">
        <f>EJ46*VLOOKUP('Données projet'!$B$15,Paramètres!$A$1:$I$89,3,0)*VLOOKUP('Données projet'!$B$15,Paramètres!$A$1:$I$89,5,0)</f>
        <v>280.82080000000013</v>
      </c>
      <c r="EL46" s="13">
        <f t="shared" si="45"/>
        <v>67.140437954919463</v>
      </c>
      <c r="EM46" s="20">
        <f t="shared" si="19"/>
        <v>606.03248943815163</v>
      </c>
      <c r="EN46" s="59">
        <f t="shared" si="20"/>
        <v>899.365822771485</v>
      </c>
      <c r="EO46" s="59">
        <f ca="1">AVERAGE(OFFSET($EN$3,0,0,'Données projet'!$E$15+1,1))-AVERAGE(OFFSET($H$3,0,0,'Données projet'!$E$15+1,1))</f>
        <v>481.17250315093412</v>
      </c>
      <c r="EP46" s="59">
        <f t="shared" si="46"/>
        <v>413.48123190206832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44.874275509506646</v>
      </c>
      <c r="EW46" s="21">
        <f>EXP(-LN(2)/25)*EW45+(1-EXP(-LN(2)/25))/(LN(2)/25)*Calculateur!ER46*Calculateur!ET46*VLOOKUP('Données projet'!$B$15,Paramètres!$A$1:$I$89,3,0)*0.475*44/12</f>
        <v>45.623023015648975</v>
      </c>
      <c r="EX46" s="21">
        <f>EXP(-LN(2)/2)*EX45+(1-EXP(-LN(2)/2))/(LN(2)/2)*ER46*EU46*VLOOKUP('Données projet'!$B$15,Paramètres!$A$1:$I$89,3,0)*0.475*44/12</f>
        <v>8.6783283644637323E-4</v>
      </c>
      <c r="EY46" s="22">
        <f t="shared" si="21"/>
        <v>90.498166357992076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12.933333333333337</v>
      </c>
      <c r="FE46" s="12">
        <f>IF('Données projet'!$A$218&gt;35,FE45+FD46-FM45,IF(A46&lt;'Données projet'!$A$218,$FB$205^A46,IF(A46='Données projet'!$A$218,'Données projet'!$B$218,FE45+FD46-FM45)))</f>
        <v>288.33333333333337</v>
      </c>
      <c r="FF46" s="17">
        <f>FE46*VLOOKUP('Données projet'!$B$16,Paramètres!$A$1:$I$89,3,0)*VLOOKUP('Données projet'!$B$16,Paramètres!$A$1:$I$89,5,0)</f>
        <v>179.92000000000002</v>
      </c>
      <c r="FG46" s="13">
        <f t="shared" si="47"/>
        <v>45.304387180011844</v>
      </c>
      <c r="FH46" s="20">
        <f t="shared" si="22"/>
        <v>392.26580767185396</v>
      </c>
      <c r="FI46" s="59">
        <f t="shared" si="23"/>
        <v>685.59914100518722</v>
      </c>
      <c r="FJ46" s="59">
        <f ca="1">AVERAGE(OFFSET($FI$3,0,0,'Données projet'!$E$16+1,1))-AVERAGE(OFFSET($H$3,0,0,'Données projet'!$E$16+1,1))</f>
        <v>269.77739619445515</v>
      </c>
      <c r="FK46" s="59">
        <f t="shared" si="48"/>
        <v>347.56964743629885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51.836744293763495</v>
      </c>
      <c r="FR46" s="21">
        <f>EXP(-LN(2)/25)*FR45+(1-EXP(-LN(2)/25))/(LN(2)/25)*Calculateur!FM46*Calculateur!FO46*VLOOKUP('Données projet'!$B$16,Paramètres!$A$1:$I$89,3,0)*0.475*44/12</f>
        <v>63.978420587588509</v>
      </c>
      <c r="FS46" s="21">
        <f>EXP(-LN(2)/2)*FS45+(1-EXP(-LN(2)/2))/(LN(2)/2)*FM46*FP46*VLOOKUP('Données projet'!$B$16,Paramètres!$A$1:$I$89,3,0)*0.475*44/12</f>
        <v>2.744275454553179E-4</v>
      </c>
      <c r="FT46" s="22">
        <f t="shared" si="24"/>
        <v>115.81543930889745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268.59999999999991</v>
      </c>
      <c r="O47" s="13">
        <f>N47*VLOOKUP('Données projet'!$B$9,Paramètres!$A$1:$I$89,3,0)*VLOOKUP('Données projet'!$B$9,Paramètres!$A$1:$I$89,5,0)</f>
        <v>213.69815999999994</v>
      </c>
      <c r="P47" s="13">
        <f t="shared" si="33"/>
        <v>52.742903801874164</v>
      </c>
      <c r="Q47" s="20">
        <f t="shared" si="53"/>
        <v>464.05151945493071</v>
      </c>
      <c r="R47" s="59">
        <f t="shared" si="0"/>
        <v>757.38485278826397</v>
      </c>
      <c r="S47" s="59">
        <f ca="1">AVERAGE(OFFSET($R$3,0,0,'Données projet'!$E$9+1,1))-AVERAGE(OFFSET($H$3,0,0,'Données projet'!$E$9+1,1))</f>
        <v>331.52724290297675</v>
      </c>
      <c r="T47" s="59">
        <f t="shared" si="34"/>
        <v>322.79102610158054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33.607312099304608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33.607312099304608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268.59999999999991</v>
      </c>
      <c r="AJ47" s="13">
        <f>AI47*VLOOKUP('Données projet'!$B$10,Paramètres!$A$1:$I$89,3,0)*VLOOKUP('Données projet'!$B$10,Paramètres!$A$1:$I$89,5,0)</f>
        <v>213.69815999999994</v>
      </c>
      <c r="AK47" s="13">
        <f t="shared" si="35"/>
        <v>52.742903801874164</v>
      </c>
      <c r="AL47" s="20">
        <f t="shared" si="4"/>
        <v>464.05151945493071</v>
      </c>
      <c r="AM47" s="59">
        <f t="shared" si="5"/>
        <v>757.38485278826397</v>
      </c>
      <c r="AN47" s="59">
        <f ca="1">AVERAGE(OFFSET($AM$3,0,0,'Données projet'!$E$10+1,1))-AVERAGE(OFFSET($H$3,0,0,'Données projet'!$E$10+1,1))</f>
        <v>331.52724290297675</v>
      </c>
      <c r="AO47" s="59">
        <f t="shared" si="36"/>
        <v>322.79102610158054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33.607312099304608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33.607312099304608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268.59999999999991</v>
      </c>
      <c r="BE47" s="13">
        <f>BD47*VLOOKUP('Données projet'!$B$11,Paramètres!$A$1:$I$89,3,0)*VLOOKUP('Données projet'!$B$11,Paramètres!$A$1:$I$89,5,0)</f>
        <v>234.64895999999996</v>
      </c>
      <c r="BF47" s="13">
        <f t="shared" si="37"/>
        <v>57.286721654176972</v>
      </c>
      <c r="BG47" s="20">
        <f t="shared" si="7"/>
        <v>508.4546455476916</v>
      </c>
      <c r="BH47" s="59">
        <f t="shared" si="8"/>
        <v>801.78797888102486</v>
      </c>
      <c r="BI47" s="59">
        <f ca="1">AVERAGE(OFFSET($BH$3,0,0,'Données projet'!$E$11+1,1))-AVERAGE(OFFSET($H$3,0,0,'Données projet'!$E$11+1,1))</f>
        <v>367.48156275901096</v>
      </c>
      <c r="BJ47" s="59">
        <f t="shared" si="38"/>
        <v>356.87322542996685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36.902146618844277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36.902146618844277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268.59999999999991</v>
      </c>
      <c r="BZ47" s="13">
        <f>BY47*VLOOKUP('Données projet'!$B$12,Paramètres!$A$1:$I$89,3,0)*VLOOKUP('Données projet'!$B$12,Paramètres!$A$1:$I$89,5,0)</f>
        <v>180.17687999999995</v>
      </c>
      <c r="CA47" s="13">
        <f t="shared" si="39"/>
        <v>45.361536457946897</v>
      </c>
      <c r="CB47" s="20">
        <f t="shared" si="10"/>
        <v>392.81274199759076</v>
      </c>
      <c r="CC47" s="59">
        <f t="shared" si="11"/>
        <v>686.14607533092408</v>
      </c>
      <c r="CD47" s="59">
        <f ca="1">AVERAGE(OFFSET($CC$3,0,0,'Données projet'!$E$12+1,1))-AVERAGE(OFFSET($H$3,0,0,'Données projet'!$E$12+1,1))</f>
        <v>273.84349636755343</v>
      </c>
      <c r="CE47" s="59">
        <f t="shared" si="40"/>
        <v>268.10688874775451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28.335576868041137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28.335576868041137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28.2</v>
      </c>
      <c r="CT47" s="12">
        <f>IF('Données projet'!$A$140&gt;35,CT46+CS47-DB46,IF(A47&lt;'Données projet'!$A$140,$CQ$205^A47,IF(A47='Données projet'!$A$140,'Données projet'!$B$140,CT46+CS47-DB46)))</f>
        <v>559.8000000000003</v>
      </c>
      <c r="CU47" s="17">
        <f>CT47*VLOOKUP('Données projet'!$B$13,Paramètres!$A$1:$I$89,3,0)*VLOOKUP('Données projet'!$B$13,Paramètres!$A$1:$I$89,5,0)</f>
        <v>276.54120000000012</v>
      </c>
      <c r="CV47" s="13">
        <f t="shared" si="41"/>
        <v>66.235537078709044</v>
      </c>
      <c r="CW47" s="20">
        <f t="shared" si="13"/>
        <v>597.00281707875183</v>
      </c>
      <c r="CX47" s="59">
        <f t="shared" si="14"/>
        <v>890.33615041208509</v>
      </c>
      <c r="CY47" s="59">
        <f ca="1">AVERAGE(OFFSET($CX$3,0,0,'Données projet'!$E$13+1,1))-AVERAGE(OFFSET($H$3,0,0,'Données projet'!$E$13+1,1))</f>
        <v>434.08297999735811</v>
      </c>
      <c r="CZ47" s="59">
        <f t="shared" si="42"/>
        <v>371.04090283546122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48.861322636529067</v>
      </c>
      <c r="DG47" s="21">
        <f>EXP(-LN(2)/25)*DG46+(1-EXP(-LN(2)/25))/(LN(2)/25)*Calculateur!DB47*Calculateur!DD47*VLOOKUP('Données projet'!$B$13,Paramètres!$A$1:$I$89,3,0)*0.475*44/12</f>
        <v>35.07421957977003</v>
      </c>
      <c r="DH47" s="21">
        <f>EXP(-LN(2)/2)*DH46+(1-EXP(-LN(2)/2))/(LN(2)/2)*DB47*DE47*VLOOKUP('Données projet'!$B$13,Paramètres!$A$1:$I$89,3,0)*0.475*44/12</f>
        <v>5.8717965000139628E-3</v>
      </c>
      <c r="DI47" s="22">
        <f t="shared" si="15"/>
        <v>83.941414012799115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18.8</v>
      </c>
      <c r="DO47" s="12">
        <f>IF('Données projet'!$A$166&gt;35,DO46+DN47-DW46,IF(A47&lt;'Données projet'!$A$166,$DL$205^A47,IF(A47='Données projet'!$A$166,'Données projet'!$B$166,DO46+DN47-DW46)))</f>
        <v>326.20000000000005</v>
      </c>
      <c r="DP47" s="17">
        <f>DO47*VLOOKUP('Données projet'!$B$14,Paramètres!$A$1:$I$89,3,0)*VLOOKUP('Données projet'!$B$14,Paramètres!$A$1:$I$89,5,0)</f>
        <v>186.58640000000003</v>
      </c>
      <c r="DQ47" s="13">
        <f t="shared" si="43"/>
        <v>46.784459888812691</v>
      </c>
      <c r="DR47" s="20">
        <f t="shared" si="16"/>
        <v>406.45424763968214</v>
      </c>
      <c r="DS47" s="59">
        <f t="shared" si="17"/>
        <v>699.78758097301545</v>
      </c>
      <c r="DT47" s="59">
        <f ca="1">AVERAGE(OFFSET($DS$3,0,0,'Données projet'!$E$14+1,1))-AVERAGE(OFFSET($H$3,0,0,'Données projet'!$E$14+1,1))</f>
        <v>362.57172983134313</v>
      </c>
      <c r="DU47" s="59">
        <f t="shared" si="44"/>
        <v>232.03250917542471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29.45706532154383</v>
      </c>
      <c r="EB47" s="21">
        <f>EXP(-LN(2)/25)*EB46+(1-EXP(-LN(2)/25))/(LN(2)/25)*Calculateur!DW47*Calculateur!DY47*VLOOKUP('Données projet'!$B$14,Paramètres!$A$1:$I$89,3,0)*0.475*44/12</f>
        <v>21.145223287325472</v>
      </c>
      <c r="EC47" s="21">
        <f>EXP(-LN(2)/2)*EC46+(1-EXP(-LN(2)/2))/(LN(2)/2)*DW47*DZ47*VLOOKUP('Données projet'!$B$14,Paramètres!$A$1:$I$89,3,0)*0.475*44/12</f>
        <v>5.8502354357544244E-3</v>
      </c>
      <c r="ED47" s="22">
        <f t="shared" si="18"/>
        <v>50.608138844305053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24.2</v>
      </c>
      <c r="EJ47" s="12">
        <f>IF('Données projet'!$A$192&gt;35,EJ46+EI47-ER46,IF(A47&lt;'Données projet'!$A$192,$EG$205^A47,IF(A47='Données projet'!$A$192,'Données projet'!$B$192,EJ46+EI47-ER46)))</f>
        <v>493.80000000000018</v>
      </c>
      <c r="EK47" s="17">
        <f>EJ47*VLOOKUP('Données projet'!$B$15,Paramètres!$A$1:$I$89,3,0)*VLOOKUP('Données projet'!$B$15,Paramètres!$A$1:$I$89,5,0)</f>
        <v>295.2924000000001</v>
      </c>
      <c r="EL47" s="13">
        <f t="shared" si="45"/>
        <v>70.188663082637405</v>
      </c>
      <c r="EM47" s="20">
        <f t="shared" si="19"/>
        <v>636.54618486892696</v>
      </c>
      <c r="EN47" s="59">
        <f t="shared" si="20"/>
        <v>929.87951820226021</v>
      </c>
      <c r="EO47" s="59">
        <f ca="1">AVERAGE(OFFSET($EN$3,0,0,'Données projet'!$E$15+1,1))-AVERAGE(OFFSET($H$3,0,0,'Données projet'!$E$15+1,1))</f>
        <v>481.17250315093412</v>
      </c>
      <c r="EP47" s="59">
        <f t="shared" si="46"/>
        <v>413.48123190206832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43.994318337370657</v>
      </c>
      <c r="EW47" s="21">
        <f>EXP(-LN(2)/25)*EW46+(1-EXP(-LN(2)/25))/(LN(2)/25)*Calculateur!ER47*Calculateur!ET47*VLOOKUP('Données projet'!$B$15,Paramètres!$A$1:$I$89,3,0)*0.475*44/12</f>
        <v>44.375459052075549</v>
      </c>
      <c r="EX47" s="21">
        <f>EXP(-LN(2)/2)*EX46+(1-EXP(-LN(2)/2))/(LN(2)/2)*ER47*EU47*VLOOKUP('Données projet'!$B$15,Paramètres!$A$1:$I$89,3,0)*0.475*44/12</f>
        <v>6.1365048358758651E-4</v>
      </c>
      <c r="EY47" s="22">
        <f t="shared" si="21"/>
        <v>88.370391039929785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12.933333333333337</v>
      </c>
      <c r="FE47" s="12">
        <f>IF('Données projet'!$A$218&gt;35,FE46+FD47-FM46,IF(A47&lt;'Données projet'!$A$218,$FB$205^A47,IF(A47='Données projet'!$A$218,'Données projet'!$B$218,FE46+FD47-FM46)))</f>
        <v>301.26666666666671</v>
      </c>
      <c r="FF47" s="17">
        <f>FE47*VLOOKUP('Données projet'!$B$16,Paramètres!$A$1:$I$89,3,0)*VLOOKUP('Données projet'!$B$16,Paramètres!$A$1:$I$89,5,0)</f>
        <v>187.99040000000002</v>
      </c>
      <c r="FG47" s="13">
        <f t="shared" si="47"/>
        <v>47.095384246362833</v>
      </c>
      <c r="FH47" s="20">
        <f t="shared" si="22"/>
        <v>409.44107422908195</v>
      </c>
      <c r="FI47" s="59">
        <f t="shared" si="23"/>
        <v>702.77440756241526</v>
      </c>
      <c r="FJ47" s="59">
        <f ca="1">AVERAGE(OFFSET($FI$3,0,0,'Données projet'!$E$16+1,1))-AVERAGE(OFFSET($H$3,0,0,'Données projet'!$E$16+1,1))</f>
        <v>269.77739619445515</v>
      </c>
      <c r="FK47" s="59">
        <f t="shared" si="48"/>
        <v>347.56964743629885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50.820257355454864</v>
      </c>
      <c r="FR47" s="21">
        <f>EXP(-LN(2)/25)*FR46+(1-EXP(-LN(2)/25))/(LN(2)/25)*Calculateur!FM47*Calculateur!FO47*VLOOKUP('Données projet'!$B$16,Paramètres!$A$1:$I$89,3,0)*0.475*44/12</f>
        <v>62.228927312141984</v>
      </c>
      <c r="FS47" s="21">
        <f>EXP(-LN(2)/2)*FS46+(1-EXP(-LN(2)/2))/(LN(2)/2)*FM47*FP47*VLOOKUP('Données projet'!$B$16,Paramètres!$A$1:$I$89,3,0)*0.475*44/12</f>
        <v>1.940495783358348E-4</v>
      </c>
      <c r="FT47" s="22">
        <f t="shared" si="24"/>
        <v>113.04937871717519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280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279.99999999999989</v>
      </c>
      <c r="O48" s="13">
        <f>N48*VLOOKUP('Données projet'!$B$9,Paramètres!$A$1:$I$89,3,0)*VLOOKUP('Données projet'!$B$9,Paramètres!$A$1:$I$89,5,0)</f>
        <v>222.76799999999994</v>
      </c>
      <c r="P48" s="13">
        <f t="shared" si="33"/>
        <v>54.716058356609508</v>
      </c>
      <c r="Q48" s="20">
        <f t="shared" si="53"/>
        <v>483.28473497109485</v>
      </c>
      <c r="R48" s="59">
        <f t="shared" si="0"/>
        <v>776.61806830442811</v>
      </c>
      <c r="S48" s="59">
        <f ca="1">AVERAGE(OFFSET($R$3,0,0,'Données projet'!$E$9+1,1))-AVERAGE(OFFSET($H$3,0,0,'Données projet'!$E$9+1,1))</f>
        <v>331.52724290297675</v>
      </c>
      <c r="T48" s="59">
        <f t="shared" si="34"/>
        <v>322.79102610158054</v>
      </c>
      <c r="U48" s="15">
        <f>IF(ISNA(VLOOKUP(A48,'Données projet'!$A$35:$I$55,3,0)),0,VLOOKUP(A48,'Données projet'!$A$35:$I$55,3,0))</f>
        <v>8</v>
      </c>
      <c r="V48" s="15">
        <f>IF(ISNA(VLOOKUP(A48,'Données projet'!$A$35:$I$55,4,0)),0,VLOOKUP(A48,'Données projet'!$A$35:$I$55,4,0))</f>
        <v>26</v>
      </c>
      <c r="W48" s="16">
        <f>IF(ISNA(VLOOKUP(A48,'Données projet'!$A$35:$I$55,5,0)),0%,VLOOKUP(A48,'Données projet'!$A$35:$I$55,5,0)*VLOOKUP('Données projet'!$B$9,Paramètres!$A$1:$I$89,7,0))</f>
        <v>0.53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45.067971791392978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45.067971791392978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280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279.99999999999989</v>
      </c>
      <c r="AJ48" s="13">
        <f>AI48*VLOOKUP('Données projet'!$B$10,Paramètres!$A$1:$I$89,3,0)*VLOOKUP('Données projet'!$B$10,Paramètres!$A$1:$I$89,5,0)</f>
        <v>222.76799999999994</v>
      </c>
      <c r="AK48" s="13">
        <f t="shared" si="35"/>
        <v>54.716058356609508</v>
      </c>
      <c r="AL48" s="20">
        <f t="shared" si="4"/>
        <v>483.28473497109485</v>
      </c>
      <c r="AM48" s="59">
        <f t="shared" si="5"/>
        <v>776.61806830442811</v>
      </c>
      <c r="AN48" s="59">
        <f ca="1">AVERAGE(OFFSET($AM$3,0,0,'Données projet'!$E$10+1,1))-AVERAGE(OFFSET($H$3,0,0,'Données projet'!$E$10+1,1))</f>
        <v>331.52724290297675</v>
      </c>
      <c r="AO48" s="59">
        <f t="shared" si="36"/>
        <v>322.79102610158054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26</v>
      </c>
      <c r="AR48" s="16">
        <f>IF(ISNA(VLOOKUP(A48,'Données projet'!$A$61:$I$81,5,0)),0%,VLOOKUP(A48,'Données projet'!$A$61:$I$81,5,0)*VLOOKUP('Données projet'!$B$10,Paramètres!$A$1:$I$89,7,0))</f>
        <v>0.53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45.067971791392978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45.067971791392978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280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279.99999999999989</v>
      </c>
      <c r="BE48" s="13">
        <f>BD48*VLOOKUP('Données projet'!$B$11,Paramètres!$A$1:$I$89,3,0)*VLOOKUP('Données projet'!$B$11,Paramètres!$A$1:$I$89,5,0)</f>
        <v>244.60799999999995</v>
      </c>
      <c r="BF48" s="13">
        <f t="shared" si="37"/>
        <v>59.429864098180566</v>
      </c>
      <c r="BG48" s="20">
        <f t="shared" si="7"/>
        <v>529.53261330433111</v>
      </c>
      <c r="BH48" s="59">
        <f t="shared" si="8"/>
        <v>822.86594663766436</v>
      </c>
      <c r="BI48" s="59">
        <f ca="1">AVERAGE(OFFSET($BH$3,0,0,'Données projet'!$E$11+1,1))-AVERAGE(OFFSET($H$3,0,0,'Données projet'!$E$11+1,1))</f>
        <v>367.48156275901096</v>
      </c>
      <c r="BJ48" s="59">
        <f t="shared" si="38"/>
        <v>356.87322542996685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49.486400398392291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49.486400398392291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280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279.99999999999989</v>
      </c>
      <c r="BZ48" s="13">
        <f>BY48*VLOOKUP('Données projet'!$B$12,Paramètres!$A$1:$I$89,3,0)*VLOOKUP('Données projet'!$B$12,Paramètres!$A$1:$I$89,5,0)</f>
        <v>187.82399999999993</v>
      </c>
      <c r="CA48" s="13">
        <f t="shared" si="39"/>
        <v>47.058548109182688</v>
      </c>
      <c r="CB48" s="20">
        <f t="shared" si="10"/>
        <v>409.08710462349296</v>
      </c>
      <c r="CC48" s="59">
        <f t="shared" si="11"/>
        <v>702.42043795682628</v>
      </c>
      <c r="CD48" s="59">
        <f ca="1">AVERAGE(OFFSET($CC$3,0,0,'Données projet'!$E$12+1,1))-AVERAGE(OFFSET($H$3,0,0,'Données projet'!$E$12+1,1))</f>
        <v>273.84349636755343</v>
      </c>
      <c r="CE48" s="59">
        <f t="shared" si="40"/>
        <v>268.10688874775451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37.998486020194072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37.998486020194072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588</v>
      </c>
      <c r="CR48" s="12">
        <f>VLOOKUP(A48,'Données projet'!$A$139:$I$159,9,0)</f>
        <v>28.2</v>
      </c>
      <c r="CS48" s="12">
        <f t="array" ref="CS48">INDEX(CR:CR,MIN(IF(ISNUMBER(CR48:CR244),ROW(CR48:CR244),"")))</f>
        <v>28.2</v>
      </c>
      <c r="CT48" s="12">
        <f>IF('Données projet'!$A$140&gt;35,CT47+CS48-DB47,IF(A48&lt;'Données projet'!$A$140,$CQ$205^A48,IF(A48='Données projet'!$A$140,'Données projet'!$B$140,CT47+CS48-DB47)))</f>
        <v>588.00000000000034</v>
      </c>
      <c r="CU48" s="17">
        <f>CT48*VLOOKUP('Données projet'!$B$13,Paramètres!$A$1:$I$89,3,0)*VLOOKUP('Données projet'!$B$13,Paramètres!$A$1:$I$89,5,0)</f>
        <v>290.47200000000021</v>
      </c>
      <c r="CV48" s="13">
        <f t="shared" si="41"/>
        <v>69.175292193663694</v>
      </c>
      <c r="CW48" s="20">
        <f t="shared" si="13"/>
        <v>626.38570057063134</v>
      </c>
      <c r="CX48" s="59">
        <f t="shared" si="14"/>
        <v>919.7190339039646</v>
      </c>
      <c r="CY48" s="59">
        <f ca="1">AVERAGE(OFFSET($CX$3,0,0,'Données projet'!$E$13+1,1))-AVERAGE(OFFSET($H$3,0,0,'Données projet'!$E$13+1,1))</f>
        <v>434.08297999735811</v>
      </c>
      <c r="CZ48" s="59">
        <f t="shared" si="42"/>
        <v>371.04090283546122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77</v>
      </c>
      <c r="DC48" s="16">
        <f>IF(ISNA(VLOOKUP(A48,'Données projet'!$A$139:$I$159,5,0)),0%,VLOOKUP(A48,'Données projet'!$A$139:$I$159,5,0)*VLOOKUP('Données projet'!$B$13,Paramètres!$A$1:$I$89,7,0))</f>
        <v>0.55000000000000004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75.656104217895873</v>
      </c>
      <c r="DG48" s="21">
        <f>EXP(-LN(2)/25)*DG47+(1-EXP(-LN(2)/25))/(LN(2)/25)*Calculateur!DB48*Calculateur!DD48*VLOOKUP('Données projet'!$B$13,Paramètres!$A$1:$I$89,3,0)*0.475*44/12</f>
        <v>34.115113200888175</v>
      </c>
      <c r="DH48" s="21">
        <f>EXP(-LN(2)/2)*DH47+(1-EXP(-LN(2)/2))/(LN(2)/2)*DB48*DE48*VLOOKUP('Données projet'!$B$13,Paramètres!$A$1:$I$89,3,0)*0.475*44/12</f>
        <v>4.1519871229073087E-3</v>
      </c>
      <c r="DI48" s="22">
        <f t="shared" si="15"/>
        <v>109.77536940590696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345</v>
      </c>
      <c r="DM48" s="12">
        <f>VLOOKUP(A48,'Données projet'!$A$165:$I$185,9,0)</f>
        <v>18.8</v>
      </c>
      <c r="DN48" s="12">
        <f t="array" ref="DN48">INDEX(DM:DM,MIN(IF(ISNUMBER(DM48:DM244),ROW(DM48:DM244),"")))</f>
        <v>18.8</v>
      </c>
      <c r="DO48" s="12">
        <f>IF('Données projet'!$A$166&gt;35,DO47+DN48-DW47,IF(A48&lt;'Données projet'!$A$166,$DL$205^A48,IF(A48='Données projet'!$A$166,'Données projet'!$B$166,DO47+DN48-DW47)))</f>
        <v>345.00000000000006</v>
      </c>
      <c r="DP48" s="17">
        <f>DO48*VLOOKUP('Données projet'!$B$14,Paramètres!$A$1:$I$89,3,0)*VLOOKUP('Données projet'!$B$14,Paramètres!$A$1:$I$89,5,0)</f>
        <v>197.34000000000006</v>
      </c>
      <c r="DQ48" s="13">
        <f t="shared" si="43"/>
        <v>49.15912547427002</v>
      </c>
      <c r="DR48" s="20">
        <f t="shared" si="16"/>
        <v>429.3193102010203</v>
      </c>
      <c r="DS48" s="59">
        <f t="shared" si="17"/>
        <v>722.65264353435361</v>
      </c>
      <c r="DT48" s="59">
        <f ca="1">AVERAGE(OFFSET($DS$3,0,0,'Données projet'!$E$14+1,1))-AVERAGE(OFFSET($H$3,0,0,'Données projet'!$E$14+1,1))</f>
        <v>362.57172983134313</v>
      </c>
      <c r="DU48" s="59">
        <f t="shared" si="44"/>
        <v>232.03250917542471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49</v>
      </c>
      <c r="DX48" s="16">
        <f>IF(ISNA(VLOOKUP(A48,'Données projet'!$A$165:$I$185,5,0)),0%,VLOOKUP(A48,'Données projet'!$A$165:$I$185,5,0)*VLOOKUP('Données projet'!$B$14,Paramètres!$A$1:$I$89,7,0))</f>
        <v>0.45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45.610857088300847</v>
      </c>
      <c r="EB48" s="21">
        <f>EXP(-LN(2)/25)*EB47+(1-EXP(-LN(2)/25))/(LN(2)/25)*Calculateur!DW48*Calculateur!DY48*VLOOKUP('Données projet'!$B$14,Paramètres!$A$1:$I$89,3,0)*0.475*44/12</f>
        <v>20.567006044554592</v>
      </c>
      <c r="EC48" s="21">
        <f>EXP(-LN(2)/2)*EC47+(1-EXP(-LN(2)/2))/(LN(2)/2)*DW48*DZ48*VLOOKUP('Données projet'!$B$14,Paramètres!$A$1:$I$89,3,0)*0.475*44/12</f>
        <v>4.1367411481597902E-3</v>
      </c>
      <c r="ED48" s="22">
        <f t="shared" si="18"/>
        <v>66.181999874003594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518</v>
      </c>
      <c r="EH48" s="12">
        <f>VLOOKUP(A48,'Données projet'!$A$191:$I$211,9,0)</f>
        <v>24.2</v>
      </c>
      <c r="EI48" s="12">
        <f t="array" ref="EI48">INDEX(EH:EH,MIN(IF(ISNUMBER(EH48:EH244),ROW(EH48:EH244),"")))</f>
        <v>24.2</v>
      </c>
      <c r="EJ48" s="12">
        <f>IF('Données projet'!$A$192&gt;35,EJ47+EI48-ER47,IF(A48&lt;'Données projet'!$A$192,$EG$205^A48,IF(A48='Données projet'!$A$192,'Données projet'!$B$192,EJ47+EI48-ER47)))</f>
        <v>518.00000000000023</v>
      </c>
      <c r="EK48" s="17">
        <f>EJ48*VLOOKUP('Données projet'!$B$15,Paramètres!$A$1:$I$89,3,0)*VLOOKUP('Données projet'!$B$15,Paramètres!$A$1:$I$89,5,0)</f>
        <v>309.76400000000018</v>
      </c>
      <c r="EL48" s="13">
        <f t="shared" si="45"/>
        <v>73.219541794375104</v>
      </c>
      <c r="EM48" s="20">
        <f t="shared" si="19"/>
        <v>667.02966862520361</v>
      </c>
      <c r="EN48" s="59">
        <f t="shared" si="20"/>
        <v>960.36300195853687</v>
      </c>
      <c r="EO48" s="59">
        <f ca="1">AVERAGE(OFFSET($EN$3,0,0,'Données projet'!$E$15+1,1))-AVERAGE(OFFSET($H$3,0,0,'Données projet'!$E$15+1,1))</f>
        <v>481.17250315093412</v>
      </c>
      <c r="EP48" s="59">
        <f t="shared" si="46"/>
        <v>413.48123190206832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64</v>
      </c>
      <c r="ES48" s="16">
        <f>IF(ISNA(VLOOKUP(A48,'Données projet'!$A$191:$I$211,5,0)),0%,VLOOKUP(A48,'Données projet'!$A$191:$I$211,5,0)*VLOOKUP('Données projet'!$B$15,Paramètres!$A$1:$I$89,7,0))</f>
        <v>0.45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65.978240266021317</v>
      </c>
      <c r="EW48" s="21">
        <f>EXP(-LN(2)/25)*EW47+(1-EXP(-LN(2)/25))/(LN(2)/25)*Calculateur!ER48*Calculateur!ET48*VLOOKUP('Données projet'!$B$15,Paramètres!$A$1:$I$89,3,0)*0.475*44/12</f>
        <v>43.162009790692572</v>
      </c>
      <c r="EX48" s="21">
        <f>EXP(-LN(2)/2)*EX47+(1-EXP(-LN(2)/2))/(LN(2)/2)*ER48*EU48*VLOOKUP('Données projet'!$B$15,Paramètres!$A$1:$I$89,3,0)*0.475*44/12</f>
        <v>4.3391641822318662E-4</v>
      </c>
      <c r="EY48" s="22">
        <f t="shared" si="21"/>
        <v>109.1406839731321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12.933333333333337</v>
      </c>
      <c r="FE48" s="12">
        <f>IF('Données projet'!$A$218&gt;35,FE47+FD48-FM47,IF(A48&lt;'Données projet'!$A$218,$FB$205^A48,IF(A48='Données projet'!$A$218,'Données projet'!$B$218,FE47+FD48-FM47)))</f>
        <v>314.20000000000005</v>
      </c>
      <c r="FF48" s="17">
        <f>FE48*VLOOKUP('Données projet'!$B$16,Paramètres!$A$1:$I$89,3,0)*VLOOKUP('Données projet'!$B$16,Paramètres!$A$1:$I$89,5,0)</f>
        <v>196.0608</v>
      </c>
      <c r="FG48" s="13">
        <f t="shared" si="47"/>
        <v>48.877451065142239</v>
      </c>
      <c r="FH48" s="20">
        <f t="shared" si="22"/>
        <v>426.60078727178939</v>
      </c>
      <c r="FI48" s="59">
        <f t="shared" si="23"/>
        <v>719.93412060512264</v>
      </c>
      <c r="FJ48" s="59">
        <f ca="1">AVERAGE(OFFSET($FI$3,0,0,'Données projet'!$E$16+1,1))-AVERAGE(OFFSET($H$3,0,0,'Données projet'!$E$16+1,1))</f>
        <v>269.77739619445515</v>
      </c>
      <c r="FK48" s="59">
        <f t="shared" si="48"/>
        <v>347.56964743629885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49.823703106010655</v>
      </c>
      <c r="FR48" s="21">
        <f>EXP(-LN(2)/25)*FR47+(1-EXP(-LN(2)/25))/(LN(2)/25)*Calculateur!FM48*Calculateur!FO48*VLOOKUP('Données projet'!$B$16,Paramètres!$A$1:$I$89,3,0)*0.475*44/12</f>
        <v>60.527274022314401</v>
      </c>
      <c r="FS48" s="21">
        <f>EXP(-LN(2)/2)*FS47+(1-EXP(-LN(2)/2))/(LN(2)/2)*FM48*FP48*VLOOKUP('Données projet'!$B$16,Paramètres!$A$1:$I$89,3,0)*0.475*44/12</f>
        <v>1.3721377272765895E-4</v>
      </c>
      <c r="FT48" s="22">
        <f t="shared" si="24"/>
        <v>110.35111434209779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9.8000000000000007</v>
      </c>
      <c r="N49" s="13">
        <f>IF('Données projet'!$A$36&gt;35,N48+M49-V48,IF(A49&lt;'Données projet'!$A$36,$K$205^A49,IF(A49='Données projet'!$A$36,'Données projet'!$B$36,N48+M49-V48)))</f>
        <v>263.7999999999999</v>
      </c>
      <c r="O49" s="13">
        <f>N49*VLOOKUP('Données projet'!$B$9,Paramètres!$A$1:$I$89,3,0)*VLOOKUP('Données projet'!$B$9,Paramètres!$A$1:$I$89,5,0)</f>
        <v>209.87927999999994</v>
      </c>
      <c r="P49" s="13">
        <f t="shared" si="33"/>
        <v>51.909204458241767</v>
      </c>
      <c r="Q49" s="20">
        <f t="shared" si="53"/>
        <v>455.94827709810426</v>
      </c>
      <c r="R49" s="59">
        <f t="shared" si="0"/>
        <v>749.28161043143757</v>
      </c>
      <c r="S49" s="59">
        <f ca="1">AVERAGE(OFFSET($R$3,0,0,'Données projet'!$E$9+1,1))-AVERAGE(OFFSET($H$3,0,0,'Données projet'!$E$9+1,1))</f>
        <v>331.52724290297675</v>
      </c>
      <c r="T49" s="59">
        <f t="shared" si="34"/>
        <v>322.79102610158054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44.184216353312266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44.184216353312266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9.8000000000000007</v>
      </c>
      <c r="AI49" s="13">
        <f>IF('Données projet'!$A$62&gt;35,AI48+AH49-AQ48,IF(A49&lt;'Données projet'!$A$62,$AF$205^A49,IF(A49='Données projet'!$A$62,'Données projet'!$B$62,AI48+AH49-AQ48)))</f>
        <v>263.7999999999999</v>
      </c>
      <c r="AJ49" s="13">
        <f>AI49*VLOOKUP('Données projet'!$B$10,Paramètres!$A$1:$I$89,3,0)*VLOOKUP('Données projet'!$B$10,Paramètres!$A$1:$I$89,5,0)</f>
        <v>209.87927999999994</v>
      </c>
      <c r="AK49" s="13">
        <f t="shared" si="35"/>
        <v>51.909204458241767</v>
      </c>
      <c r="AL49" s="20">
        <f t="shared" si="4"/>
        <v>455.94827709810426</v>
      </c>
      <c r="AM49" s="59">
        <f t="shared" si="5"/>
        <v>749.28161043143757</v>
      </c>
      <c r="AN49" s="59">
        <f ca="1">AVERAGE(OFFSET($AM$3,0,0,'Données projet'!$E$10+1,1))-AVERAGE(OFFSET($H$3,0,0,'Données projet'!$E$10+1,1))</f>
        <v>331.52724290297675</v>
      </c>
      <c r="AO49" s="59">
        <f t="shared" si="36"/>
        <v>322.79102610158054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44.184216353312266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44.184216353312266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263.7999999999999</v>
      </c>
      <c r="BE49" s="13">
        <f>BD49*VLOOKUP('Données projet'!$B$11,Paramètres!$A$1:$I$89,3,0)*VLOOKUP('Données projet'!$B$11,Paramètres!$A$1:$I$89,5,0)</f>
        <v>230.45567999999994</v>
      </c>
      <c r="BF49" s="13">
        <f t="shared" si="37"/>
        <v>56.381198848277869</v>
      </c>
      <c r="BG49" s="20">
        <f t="shared" si="7"/>
        <v>499.57423066075052</v>
      </c>
      <c r="BH49" s="59">
        <f t="shared" si="8"/>
        <v>792.90756399408383</v>
      </c>
      <c r="BI49" s="59">
        <f ca="1">AVERAGE(OFFSET($BH$3,0,0,'Données projet'!$E$11+1,1))-AVERAGE(OFFSET($H$3,0,0,'Données projet'!$E$11+1,1))</f>
        <v>367.48156275901096</v>
      </c>
      <c r="BJ49" s="59">
        <f t="shared" si="38"/>
        <v>356.87322542996685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48.516002270303666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48.516002270303666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9.8000000000000007</v>
      </c>
      <c r="BY49" s="12">
        <f>IF('Données projet'!$A$114&gt;35,BY48+BX49-CG48,IF(A49&lt;'Données projet'!$A$114,$BV$205^A49,IF(A49='Données projet'!$A$114,'Données projet'!$B$114,BY48+BX49-CG48)))</f>
        <v>263.7999999999999</v>
      </c>
      <c r="BZ49" s="13">
        <f>BY49*VLOOKUP('Données projet'!$B$12,Paramètres!$A$1:$I$89,3,0)*VLOOKUP('Données projet'!$B$12,Paramètres!$A$1:$I$89,5,0)</f>
        <v>176.95703999999995</v>
      </c>
      <c r="CA49" s="13">
        <f t="shared" si="39"/>
        <v>44.64451330516016</v>
      </c>
      <c r="CB49" s="20">
        <f t="shared" si="10"/>
        <v>385.95603867315384</v>
      </c>
      <c r="CC49" s="59">
        <f t="shared" si="11"/>
        <v>679.28937200648716</v>
      </c>
      <c r="CD49" s="59">
        <f ca="1">AVERAGE(OFFSET($CC$3,0,0,'Données projet'!$E$12+1,1))-AVERAGE(OFFSET($H$3,0,0,'Données projet'!$E$12+1,1))</f>
        <v>273.84349636755343</v>
      </c>
      <c r="CE49" s="59">
        <f t="shared" si="40"/>
        <v>268.10688874775451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37.253358886126023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37.253358886126023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26.6</v>
      </c>
      <c r="CT49" s="12">
        <f>IF('Données projet'!$A$140&gt;35,CT48+CS49-DB48,IF(A49&lt;'Données projet'!$A$140,$CQ$205^A49,IF(A49='Données projet'!$A$140,'Données projet'!$B$140,CT48+CS49-DB48)))</f>
        <v>537.60000000000036</v>
      </c>
      <c r="CU49" s="17">
        <f>CT49*VLOOKUP('Données projet'!$B$13,Paramètres!$A$1:$I$89,3,0)*VLOOKUP('Données projet'!$B$13,Paramètres!$A$1:$I$89,5,0)</f>
        <v>265.5744000000002</v>
      </c>
      <c r="CV49" s="13">
        <f t="shared" si="41"/>
        <v>63.909143775438601</v>
      </c>
      <c r="CW49" s="20">
        <f t="shared" si="13"/>
        <v>573.85050540888926</v>
      </c>
      <c r="CX49" s="59">
        <f t="shared" si="14"/>
        <v>867.18383874222263</v>
      </c>
      <c r="CY49" s="59">
        <f ca="1">AVERAGE(OFFSET($CX$3,0,0,'Données projet'!$E$13+1,1))-AVERAGE(OFFSET($H$3,0,0,'Données projet'!$E$13+1,1))</f>
        <v>434.08297999735811</v>
      </c>
      <c r="CZ49" s="59">
        <f t="shared" si="42"/>
        <v>371.04090283546122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74.172534159850002</v>
      </c>
      <c r="DG49" s="21">
        <f>EXP(-LN(2)/25)*DG48+(1-EXP(-LN(2)/25))/(LN(2)/25)*Calculateur!DB49*Calculateur!DD49*VLOOKUP('Données projet'!$B$13,Paramètres!$A$1:$I$89,3,0)*0.475*44/12</f>
        <v>33.182233636374058</v>
      </c>
      <c r="DH49" s="21">
        <f>EXP(-LN(2)/2)*DH48+(1-EXP(-LN(2)/2))/(LN(2)/2)*DB49*DE49*VLOOKUP('Données projet'!$B$13,Paramètres!$A$1:$I$89,3,0)*0.475*44/12</f>
        <v>2.9358982500069814E-3</v>
      </c>
      <c r="DI49" s="22">
        <f t="shared" si="15"/>
        <v>107.35770369447405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18</v>
      </c>
      <c r="DO49" s="12">
        <f>IF('Données projet'!$A$166&gt;35,DO48+DN49-DW48,IF(A49&lt;'Données projet'!$A$166,$DL$205^A49,IF(A49='Données projet'!$A$166,'Données projet'!$B$166,DO48+DN49-DW48)))</f>
        <v>314.00000000000006</v>
      </c>
      <c r="DP49" s="17">
        <f>DO49*VLOOKUP('Données projet'!$B$14,Paramètres!$A$1:$I$89,3,0)*VLOOKUP('Données projet'!$B$14,Paramètres!$A$1:$I$89,5,0)</f>
        <v>179.60800000000003</v>
      </c>
      <c r="DQ49" s="13">
        <f t="shared" si="43"/>
        <v>45.234962325837898</v>
      </c>
      <c r="DR49" s="20">
        <f t="shared" si="16"/>
        <v>391.60149271750106</v>
      </c>
      <c r="DS49" s="59">
        <f t="shared" si="17"/>
        <v>684.93482605083432</v>
      </c>
      <c r="DT49" s="59">
        <f ca="1">AVERAGE(OFFSET($DS$3,0,0,'Données projet'!$E$14+1,1))-AVERAGE(OFFSET($H$3,0,0,'Données projet'!$E$14+1,1))</f>
        <v>362.57172983134313</v>
      </c>
      <c r="DU49" s="59">
        <f t="shared" si="44"/>
        <v>232.03250917542471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44.716456000675109</v>
      </c>
      <c r="EB49" s="21">
        <f>EXP(-LN(2)/25)*EB48+(1-EXP(-LN(2)/25))/(LN(2)/25)*Calculateur!DW49*Calculateur!DY49*VLOOKUP('Données projet'!$B$14,Paramètres!$A$1:$I$89,3,0)*0.475*44/12</f>
        <v>20.004600182694407</v>
      </c>
      <c r="EC49" s="21">
        <f>EXP(-LN(2)/2)*EC48+(1-EXP(-LN(2)/2))/(LN(2)/2)*DW49*DZ49*VLOOKUP('Données projet'!$B$14,Paramètres!$A$1:$I$89,3,0)*0.475*44/12</f>
        <v>2.9251177178772122E-3</v>
      </c>
      <c r="ED49" s="22">
        <f t="shared" si="18"/>
        <v>64.723981301087392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21.8</v>
      </c>
      <c r="EJ49" s="12">
        <f>IF('Données projet'!$A$192&gt;35,EJ48+EI49-ER48,IF(A49&lt;'Données projet'!$A$192,$EG$205^A49,IF(A49='Données projet'!$A$192,'Données projet'!$B$192,EJ48+EI49-ER48)))</f>
        <v>475.80000000000018</v>
      </c>
      <c r="EK49" s="17">
        <f>EJ49*VLOOKUP('Données projet'!$B$15,Paramètres!$A$1:$I$89,3,0)*VLOOKUP('Données projet'!$B$15,Paramètres!$A$1:$I$89,5,0)</f>
        <v>284.52840000000009</v>
      </c>
      <c r="EL49" s="13">
        <f t="shared" si="45"/>
        <v>67.923094584210929</v>
      </c>
      <c r="EM49" s="20">
        <f t="shared" si="19"/>
        <v>613.85301973416745</v>
      </c>
      <c r="EN49" s="59">
        <f t="shared" si="20"/>
        <v>907.1863530675007</v>
      </c>
      <c r="EO49" s="59">
        <f ca="1">AVERAGE(OFFSET($EN$3,0,0,'Données projet'!$E$15+1,1))-AVERAGE(OFFSET($H$3,0,0,'Données projet'!$E$15+1,1))</f>
        <v>481.17250315093412</v>
      </c>
      <c r="EP49" s="59">
        <f t="shared" si="46"/>
        <v>413.48123190206832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64.684447217157555</v>
      </c>
      <c r="EW49" s="21">
        <f>EXP(-LN(2)/25)*EW48+(1-EXP(-LN(2)/25))/(LN(2)/25)*Calculateur!ER49*Calculateur!ET49*VLOOKUP('Données projet'!$B$15,Paramètres!$A$1:$I$89,3,0)*0.475*44/12</f>
        <v>41.981742363174639</v>
      </c>
      <c r="EX49" s="21">
        <f>EXP(-LN(2)/2)*EX48+(1-EXP(-LN(2)/2))/(LN(2)/2)*ER49*EU49*VLOOKUP('Données projet'!$B$15,Paramètres!$A$1:$I$89,3,0)*0.475*44/12</f>
        <v>3.0682524179379326E-4</v>
      </c>
      <c r="EY49" s="22">
        <f t="shared" si="21"/>
        <v>106.66649640557399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12.933333333333337</v>
      </c>
      <c r="FE49" s="12">
        <f>IF('Données projet'!$A$218&gt;35,FE48+FD49-FM48,IF(A49&lt;'Données projet'!$A$218,$FB$205^A49,IF(A49='Données projet'!$A$218,'Données projet'!$B$218,FE48+FD49-FM48)))</f>
        <v>327.13333333333338</v>
      </c>
      <c r="FF49" s="17">
        <f>FE49*VLOOKUP('Données projet'!$B$16,Paramètres!$A$1:$I$89,3,0)*VLOOKUP('Données projet'!$B$16,Paramètres!$A$1:$I$89,5,0)</f>
        <v>204.13120000000004</v>
      </c>
      <c r="FG49" s="13">
        <f t="shared" si="47"/>
        <v>50.650997272003906</v>
      </c>
      <c r="FH49" s="20">
        <f t="shared" si="22"/>
        <v>443.74566024874019</v>
      </c>
      <c r="FI49" s="59">
        <f t="shared" si="23"/>
        <v>737.07899358207351</v>
      </c>
      <c r="FJ49" s="59">
        <f ca="1">AVERAGE(OFFSET($FI$3,0,0,'Données projet'!$E$16+1,1))-AVERAGE(OFFSET($H$3,0,0,'Données projet'!$E$16+1,1))</f>
        <v>269.77739619445515</v>
      </c>
      <c r="FK49" s="59">
        <f t="shared" si="48"/>
        <v>347.56964743629885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48.84669067755997</v>
      </c>
      <c r="FR49" s="21">
        <f>EXP(-LN(2)/25)*FR48+(1-EXP(-LN(2)/25))/(LN(2)/25)*Calculateur!FM49*Calculateur!FO49*VLOOKUP('Données projet'!$B$16,Paramètres!$A$1:$I$89,3,0)*0.475*44/12</f>
        <v>58.872152531183211</v>
      </c>
      <c r="FS49" s="21">
        <f>EXP(-LN(2)/2)*FS48+(1-EXP(-LN(2)/2))/(LN(2)/2)*FM49*FP49*VLOOKUP('Données projet'!$B$16,Paramètres!$A$1:$I$89,3,0)*0.475*44/12</f>
        <v>9.70247891679174E-5</v>
      </c>
      <c r="FT49" s="22">
        <f t="shared" si="24"/>
        <v>107.71894023353235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9.8000000000000007</v>
      </c>
      <c r="N50" s="13">
        <f>IF('Données projet'!$A$36&gt;35,N49+M50-V49,IF(A50&lt;'Données projet'!$A$36,$K$205^A50,IF(A50='Données projet'!$A$36,'Données projet'!$B$36,N49+M50-V49)))</f>
        <v>273.59999999999991</v>
      </c>
      <c r="O50" s="13">
        <f>N50*VLOOKUP('Données projet'!$B$9,Paramètres!$A$1:$I$89,3,0)*VLOOKUP('Données projet'!$B$9,Paramètres!$A$1:$I$89,5,0)</f>
        <v>217.67615999999992</v>
      </c>
      <c r="P50" s="13">
        <f t="shared" si="33"/>
        <v>53.609498850196708</v>
      </c>
      <c r="Q50" s="20">
        <f t="shared" si="53"/>
        <v>472.48918916409235</v>
      </c>
      <c r="R50" s="59">
        <f t="shared" si="0"/>
        <v>765.82252249742567</v>
      </c>
      <c r="S50" s="59">
        <f ca="1">AVERAGE(OFFSET($R$3,0,0,'Données projet'!$E$9+1,1))-AVERAGE(OFFSET($H$3,0,0,'Données projet'!$E$9+1,1))</f>
        <v>331.52724290297675</v>
      </c>
      <c r="T50" s="59">
        <f t="shared" si="34"/>
        <v>322.79102610158054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43.317790820334722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43.317790820334722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9.8000000000000007</v>
      </c>
      <c r="AI50" s="13">
        <f>IF('Données projet'!$A$62&gt;35,AI49+AH50-AQ49,IF(A50&lt;'Données projet'!$A$62,$AF$205^A50,IF(A50='Données projet'!$A$62,'Données projet'!$B$62,AI49+AH50-AQ49)))</f>
        <v>273.59999999999991</v>
      </c>
      <c r="AJ50" s="13">
        <f>AI50*VLOOKUP('Données projet'!$B$10,Paramètres!$A$1:$I$89,3,0)*VLOOKUP('Données projet'!$B$10,Paramètres!$A$1:$I$89,5,0)</f>
        <v>217.67615999999992</v>
      </c>
      <c r="AK50" s="13">
        <f t="shared" si="35"/>
        <v>53.609498850196708</v>
      </c>
      <c r="AL50" s="20">
        <f t="shared" si="4"/>
        <v>472.48918916409235</v>
      </c>
      <c r="AM50" s="59">
        <f t="shared" si="5"/>
        <v>765.82252249742567</v>
      </c>
      <c r="AN50" s="59">
        <f ca="1">AVERAGE(OFFSET($AM$3,0,0,'Données projet'!$E$10+1,1))-AVERAGE(OFFSET($H$3,0,0,'Données projet'!$E$10+1,1))</f>
        <v>331.52724290297675</v>
      </c>
      <c r="AO50" s="59">
        <f t="shared" si="36"/>
        <v>322.79102610158054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43.317790820334722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43.317790820334722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273.59999999999991</v>
      </c>
      <c r="BE50" s="13">
        <f>BD50*VLOOKUP('Données projet'!$B$11,Paramètres!$A$1:$I$89,3,0)*VLOOKUP('Données projet'!$B$11,Paramètres!$A$1:$I$89,5,0)</f>
        <v>239.01695999999993</v>
      </c>
      <c r="BF50" s="13">
        <f t="shared" si="37"/>
        <v>58.22797414013467</v>
      </c>
      <c r="BG50" s="20">
        <f t="shared" si="7"/>
        <v>517.70159362740105</v>
      </c>
      <c r="BH50" s="59">
        <f t="shared" si="8"/>
        <v>811.03492696073431</v>
      </c>
      <c r="BI50" s="59">
        <f ca="1">AVERAGE(OFFSET($BH$3,0,0,'Données projet'!$E$11+1,1))-AVERAGE(OFFSET($H$3,0,0,'Données projet'!$E$11+1,1))</f>
        <v>367.48156275901096</v>
      </c>
      <c r="BJ50" s="59">
        <f t="shared" si="38"/>
        <v>356.87322542996685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47.564633057622444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47.564633057622444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9.8000000000000007</v>
      </c>
      <c r="BY50" s="12">
        <f>IF('Données projet'!$A$114&gt;35,BY49+BX50-CG49,IF(A50&lt;'Données projet'!$A$114,$BV$205^A50,IF(A50='Données projet'!$A$114,'Données projet'!$B$114,BY49+BX50-CG49)))</f>
        <v>273.59999999999991</v>
      </c>
      <c r="BZ50" s="13">
        <f>BY50*VLOOKUP('Données projet'!$B$12,Paramètres!$A$1:$I$89,3,0)*VLOOKUP('Données projet'!$B$12,Paramètres!$A$1:$I$89,5,0)</f>
        <v>183.53087999999994</v>
      </c>
      <c r="CA50" s="13">
        <f t="shared" si="39"/>
        <v>46.106851562826662</v>
      </c>
      <c r="CB50" s="20">
        <f t="shared" si="10"/>
        <v>399.95238247192304</v>
      </c>
      <c r="CC50" s="59">
        <f t="shared" si="11"/>
        <v>693.28571580525636</v>
      </c>
      <c r="CD50" s="59">
        <f ca="1">AVERAGE(OFFSET($CC$3,0,0,'Données projet'!$E$12+1,1))-AVERAGE(OFFSET($H$3,0,0,'Données projet'!$E$12+1,1))</f>
        <v>273.84349636755343</v>
      </c>
      <c r="CE50" s="59">
        <f t="shared" si="40"/>
        <v>268.10688874775451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36.522843240674369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36.522843240674369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26.6</v>
      </c>
      <c r="CT50" s="12">
        <f>IF('Données projet'!$A$140&gt;35,CT49+CS50-DB49,IF(A50&lt;'Données projet'!$A$140,$CQ$205^A50,IF(A50='Données projet'!$A$140,'Données projet'!$B$140,CT49+CS50-DB49)))</f>
        <v>564.20000000000039</v>
      </c>
      <c r="CU50" s="17">
        <f>CT50*VLOOKUP('Données projet'!$B$13,Paramètres!$A$1:$I$89,3,0)*VLOOKUP('Données projet'!$B$13,Paramètres!$A$1:$I$89,5,0)</f>
        <v>278.7148000000002</v>
      </c>
      <c r="CV50" s="13">
        <f t="shared" si="41"/>
        <v>66.695336497146968</v>
      </c>
      <c r="CW50" s="20">
        <f t="shared" si="13"/>
        <v>601.58932106586462</v>
      </c>
      <c r="CX50" s="59">
        <f t="shared" si="14"/>
        <v>894.92265439919788</v>
      </c>
      <c r="CY50" s="59">
        <f ca="1">AVERAGE(OFFSET($CX$3,0,0,'Données projet'!$E$13+1,1))-AVERAGE(OFFSET($H$3,0,0,'Données projet'!$E$13+1,1))</f>
        <v>434.08297999735811</v>
      </c>
      <c r="CZ50" s="59">
        <f t="shared" si="42"/>
        <v>371.04090283546122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72.718056005754022</v>
      </c>
      <c r="DG50" s="21">
        <f>EXP(-LN(2)/25)*DG49+(1-EXP(-LN(2)/25))/(LN(2)/25)*Calculateur!DB50*Calculateur!DD50*VLOOKUP('Données projet'!$B$13,Paramètres!$A$1:$I$89,3,0)*0.475*44/12</f>
        <v>32.27486371260958</v>
      </c>
      <c r="DH50" s="21">
        <f>EXP(-LN(2)/2)*DH49+(1-EXP(-LN(2)/2))/(LN(2)/2)*DB50*DE50*VLOOKUP('Données projet'!$B$13,Paramètres!$A$1:$I$89,3,0)*0.475*44/12</f>
        <v>2.0759935614536543E-3</v>
      </c>
      <c r="DI50" s="22">
        <f t="shared" si="15"/>
        <v>104.99499571192504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18</v>
      </c>
      <c r="DO50" s="12">
        <f>IF('Données projet'!$A$166&gt;35,DO49+DN50-DW49,IF(A50&lt;'Données projet'!$A$166,$DL$205^A50,IF(A50='Données projet'!$A$166,'Données projet'!$B$166,DO49+DN50-DW49)))</f>
        <v>332.00000000000006</v>
      </c>
      <c r="DP50" s="17">
        <f>DO50*VLOOKUP('Données projet'!$B$14,Paramètres!$A$1:$I$89,3,0)*VLOOKUP('Données projet'!$B$14,Paramètres!$A$1:$I$89,5,0)</f>
        <v>189.90400000000002</v>
      </c>
      <c r="DQ50" s="13">
        <f t="shared" si="43"/>
        <v>47.518727990012579</v>
      </c>
      <c r="DR50" s="20">
        <f t="shared" si="16"/>
        <v>413.51125124927194</v>
      </c>
      <c r="DS50" s="59">
        <f t="shared" si="17"/>
        <v>706.84458458260519</v>
      </c>
      <c r="DT50" s="59">
        <f ca="1">AVERAGE(OFFSET($DS$3,0,0,'Données projet'!$E$14+1,1))-AVERAGE(OFFSET($H$3,0,0,'Données projet'!$E$14+1,1))</f>
        <v>362.57172983134313</v>
      </c>
      <c r="DU50" s="59">
        <f t="shared" si="44"/>
        <v>232.03250917542471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43.839593572846915</v>
      </c>
      <c r="EB50" s="21">
        <f>EXP(-LN(2)/25)*EB49+(1-EXP(-LN(2)/25))/(LN(2)/25)*Calculateur!DW50*Calculateur!DY50*VLOOKUP('Données projet'!$B$14,Paramètres!$A$1:$I$89,3,0)*0.475*44/12</f>
        <v>19.457573338702424</v>
      </c>
      <c r="EC50" s="21">
        <f>EXP(-LN(2)/2)*EC49+(1-EXP(-LN(2)/2))/(LN(2)/2)*DW50*DZ50*VLOOKUP('Données projet'!$B$14,Paramètres!$A$1:$I$89,3,0)*0.475*44/12</f>
        <v>2.0683705740798951E-3</v>
      </c>
      <c r="ED50" s="22">
        <f t="shared" si="18"/>
        <v>63.299235282123419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21.8</v>
      </c>
      <c r="EJ50" s="12">
        <f>IF('Données projet'!$A$192&gt;35,EJ49+EI50-ER49,IF(A50&lt;'Données projet'!$A$192,$EG$205^A50,IF(A50='Données projet'!$A$192,'Données projet'!$B$192,EJ49+EI50-ER49)))</f>
        <v>497.60000000000019</v>
      </c>
      <c r="EK50" s="17">
        <f>EJ50*VLOOKUP('Données projet'!$B$15,Paramètres!$A$1:$I$89,3,0)*VLOOKUP('Données projet'!$B$15,Paramètres!$A$1:$I$89,5,0)</f>
        <v>297.56480000000016</v>
      </c>
      <c r="EL50" s="13">
        <f t="shared" si="45"/>
        <v>70.665710106623806</v>
      </c>
      <c r="EM50" s="20">
        <f t="shared" si="19"/>
        <v>641.33480510237007</v>
      </c>
      <c r="EN50" s="59">
        <f t="shared" si="20"/>
        <v>934.66813843570344</v>
      </c>
      <c r="EO50" s="59">
        <f ca="1">AVERAGE(OFFSET($EN$3,0,0,'Données projet'!$E$15+1,1))-AVERAGE(OFFSET($H$3,0,0,'Données projet'!$E$15+1,1))</f>
        <v>481.17250315093412</v>
      </c>
      <c r="EP50" s="59">
        <f t="shared" si="46"/>
        <v>413.48123190206832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63.416024660846176</v>
      </c>
      <c r="EW50" s="21">
        <f>EXP(-LN(2)/25)*EW49+(1-EXP(-LN(2)/25))/(LN(2)/25)*Calculateur!ER50*Calculateur!ET50*VLOOKUP('Données projet'!$B$15,Paramètres!$A$1:$I$89,3,0)*0.475*44/12</f>
        <v>40.833749410529748</v>
      </c>
      <c r="EX50" s="21">
        <f>EXP(-LN(2)/2)*EX49+(1-EXP(-LN(2)/2))/(LN(2)/2)*ER50*EU50*VLOOKUP('Données projet'!$B$15,Paramètres!$A$1:$I$89,3,0)*0.475*44/12</f>
        <v>2.1695820911159331E-4</v>
      </c>
      <c r="EY50" s="22">
        <f t="shared" si="21"/>
        <v>104.24999102958503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12.933333333333337</v>
      </c>
      <c r="FE50" s="12">
        <f>IF('Données projet'!$A$218&gt;35,FE49+FD50-FM49,IF(A50&lt;'Données projet'!$A$218,$FB$205^A50,IF(A50='Données projet'!$A$218,'Données projet'!$B$218,FE49+FD50-FM49)))</f>
        <v>340.06666666666672</v>
      </c>
      <c r="FF50" s="17">
        <f>FE50*VLOOKUP('Données projet'!$B$16,Paramètres!$A$1:$I$89,3,0)*VLOOKUP('Données projet'!$B$16,Paramètres!$A$1:$I$89,5,0)</f>
        <v>212.20160000000004</v>
      </c>
      <c r="FG50" s="13">
        <f t="shared" si="47"/>
        <v>52.416398278764817</v>
      </c>
      <c r="FH50" s="20">
        <f t="shared" si="22"/>
        <v>460.87634700218206</v>
      </c>
      <c r="FI50" s="59">
        <f t="shared" si="23"/>
        <v>754.20968033551537</v>
      </c>
      <c r="FJ50" s="59">
        <f ca="1">AVERAGE(OFFSET($FI$3,0,0,'Données projet'!$E$16+1,1))-AVERAGE(OFFSET($H$3,0,0,'Données projet'!$E$16+1,1))</f>
        <v>269.77739619445515</v>
      </c>
      <c r="FK50" s="59">
        <f t="shared" si="48"/>
        <v>347.56964743629885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47.888836866912463</v>
      </c>
      <c r="FR50" s="21">
        <f>EXP(-LN(2)/25)*FR49+(1-EXP(-LN(2)/25))/(LN(2)/25)*Calculateur!FM50*Calculateur!FO50*VLOOKUP('Données projet'!$B$16,Paramètres!$A$1:$I$89,3,0)*0.475*44/12</f>
        <v>57.262290424266055</v>
      </c>
      <c r="FS50" s="21">
        <f>EXP(-LN(2)/2)*FS49+(1-EXP(-LN(2)/2))/(LN(2)/2)*FM50*FP50*VLOOKUP('Données projet'!$B$16,Paramètres!$A$1:$I$89,3,0)*0.475*44/12</f>
        <v>6.8606886363829474E-5</v>
      </c>
      <c r="FT50" s="22">
        <f t="shared" si="24"/>
        <v>105.15119589806487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9.8000000000000007</v>
      </c>
      <c r="N51" s="13">
        <f>IF('Données projet'!$A$36&gt;35,N50+M51-V50,IF(A51&lt;'Données projet'!$A$36,$K$205^A51,IF(A51='Données projet'!$A$36,'Données projet'!$B$36,N50+M51-V50)))</f>
        <v>283.39999999999992</v>
      </c>
      <c r="O51" s="13">
        <f>N51*VLOOKUP('Données projet'!$B$9,Paramètres!$A$1:$I$89,3,0)*VLOOKUP('Données projet'!$B$9,Paramètres!$A$1:$I$89,5,0)</f>
        <v>225.47303999999994</v>
      </c>
      <c r="P51" s="13">
        <f t="shared" si="33"/>
        <v>55.302717367103824</v>
      </c>
      <c r="Q51" s="20">
        <f t="shared" si="53"/>
        <v>489.0177774143724</v>
      </c>
      <c r="R51" s="59">
        <f t="shared" si="0"/>
        <v>782.35111074770566</v>
      </c>
      <c r="S51" s="59">
        <f ca="1">AVERAGE(OFFSET($R$3,0,0,'Données projet'!$E$9+1,1))-AVERAGE(OFFSET($H$3,0,0,'Données projet'!$E$9+1,1))</f>
        <v>331.52724290297675</v>
      </c>
      <c r="T51" s="59">
        <f t="shared" si="34"/>
        <v>322.79102610158054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42.468355363591478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42.468355363591478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9.8000000000000007</v>
      </c>
      <c r="AI51" s="13">
        <f>IF('Données projet'!$A$62&gt;35,AI50+AH51-AQ50,IF(A51&lt;'Données projet'!$A$62,$AF$205^A51,IF(A51='Données projet'!$A$62,'Données projet'!$B$62,AI50+AH51-AQ50)))</f>
        <v>283.39999999999992</v>
      </c>
      <c r="AJ51" s="13">
        <f>AI51*VLOOKUP('Données projet'!$B$10,Paramètres!$A$1:$I$89,3,0)*VLOOKUP('Données projet'!$B$10,Paramètres!$A$1:$I$89,5,0)</f>
        <v>225.47303999999994</v>
      </c>
      <c r="AK51" s="13">
        <f t="shared" si="35"/>
        <v>55.302717367103824</v>
      </c>
      <c r="AL51" s="20">
        <f t="shared" si="4"/>
        <v>489.0177774143724</v>
      </c>
      <c r="AM51" s="59">
        <f t="shared" si="5"/>
        <v>782.35111074770566</v>
      </c>
      <c r="AN51" s="59">
        <f ca="1">AVERAGE(OFFSET($AM$3,0,0,'Données projet'!$E$10+1,1))-AVERAGE(OFFSET($H$3,0,0,'Données projet'!$E$10+1,1))</f>
        <v>331.52724290297675</v>
      </c>
      <c r="AO51" s="59">
        <f t="shared" si="36"/>
        <v>322.79102610158054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42.468355363591478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42.468355363591478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283.39999999999992</v>
      </c>
      <c r="BE51" s="13">
        <f>BD51*VLOOKUP('Données projet'!$B$11,Paramètres!$A$1:$I$89,3,0)*VLOOKUP('Données projet'!$B$11,Paramètres!$A$1:$I$89,5,0)</f>
        <v>247.57823999999997</v>
      </c>
      <c r="BF51" s="13">
        <f t="shared" si="37"/>
        <v>60.067063968069192</v>
      </c>
      <c r="BG51" s="20">
        <f t="shared" si="7"/>
        <v>535.81557107772039</v>
      </c>
      <c r="BH51" s="59">
        <f t="shared" si="8"/>
        <v>829.14890441105376</v>
      </c>
      <c r="BI51" s="59">
        <f ca="1">AVERAGE(OFFSET($BH$3,0,0,'Données projet'!$E$11+1,1))-AVERAGE(OFFSET($H$3,0,0,'Données projet'!$E$11+1,1))</f>
        <v>367.48156275901096</v>
      </c>
      <c r="BJ51" s="59">
        <f t="shared" si="38"/>
        <v>356.87322542996685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46.63191961492398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46.63191961492398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9.8000000000000007</v>
      </c>
      <c r="BY51" s="12">
        <f>IF('Données projet'!$A$114&gt;35,BY50+BX51-CG50,IF(A51&lt;'Données projet'!$A$114,$BV$205^A51,IF(A51='Données projet'!$A$114,'Données projet'!$B$114,BY50+BX51-CG50)))</f>
        <v>283.39999999999992</v>
      </c>
      <c r="BZ51" s="13">
        <f>BY51*VLOOKUP('Données projet'!$B$12,Paramètres!$A$1:$I$89,3,0)*VLOOKUP('Données projet'!$B$12,Paramètres!$A$1:$I$89,5,0)</f>
        <v>190.10471999999996</v>
      </c>
      <c r="CA51" s="13">
        <f t="shared" si="39"/>
        <v>47.563104213884252</v>
      </c>
      <c r="CB51" s="20">
        <f t="shared" si="10"/>
        <v>413.93812717251495</v>
      </c>
      <c r="CC51" s="59">
        <f t="shared" si="11"/>
        <v>707.27146050584827</v>
      </c>
      <c r="CD51" s="59">
        <f ca="1">AVERAGE(OFFSET($CC$3,0,0,'Données projet'!$E$12+1,1))-AVERAGE(OFFSET($H$3,0,0,'Données projet'!$E$12+1,1))</f>
        <v>273.84349636755343</v>
      </c>
      <c r="CE51" s="59">
        <f t="shared" si="40"/>
        <v>268.10688874775451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35.80665256145948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35.80665256145948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26.6</v>
      </c>
      <c r="CT51" s="12">
        <f>IF('Données projet'!$A$140&gt;35,CT50+CS51-DB50,IF(A51&lt;'Données projet'!$A$140,$CQ$205^A51,IF(A51='Données projet'!$A$140,'Données projet'!$B$140,CT50+CS51-DB50)))</f>
        <v>590.80000000000041</v>
      </c>
      <c r="CU51" s="17">
        <f>CT51*VLOOKUP('Données projet'!$B$13,Paramètres!$A$1:$I$89,3,0)*VLOOKUP('Données projet'!$B$13,Paramètres!$A$1:$I$89,5,0)</f>
        <v>291.8552000000002</v>
      </c>
      <c r="CV51" s="13">
        <f t="shared" si="41"/>
        <v>69.466274947200503</v>
      </c>
      <c r="CW51" s="20">
        <f t="shared" si="13"/>
        <v>629.30156886637451</v>
      </c>
      <c r="CX51" s="59">
        <f t="shared" si="14"/>
        <v>922.63490219970777</v>
      </c>
      <c r="CY51" s="59">
        <f ca="1">AVERAGE(OFFSET($CX$3,0,0,'Données projet'!$E$13+1,1))-AVERAGE(OFFSET($H$3,0,0,'Données projet'!$E$13+1,1))</f>
        <v>434.08297999735811</v>
      </c>
      <c r="CZ51" s="59">
        <f t="shared" si="42"/>
        <v>371.04090283546122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71.292099281115796</v>
      </c>
      <c r="DG51" s="21">
        <f>EXP(-LN(2)/25)*DG50+(1-EXP(-LN(2)/25))/(LN(2)/25)*Calculateur!DB51*Calculateur!DD51*VLOOKUP('Données projet'!$B$13,Paramètres!$A$1:$I$89,3,0)*0.475*44/12</f>
        <v>31.392305867126954</v>
      </c>
      <c r="DH51" s="21">
        <f>EXP(-LN(2)/2)*DH50+(1-EXP(-LN(2)/2))/(LN(2)/2)*DB51*DE51*VLOOKUP('Données projet'!$B$13,Paramètres!$A$1:$I$89,3,0)*0.475*44/12</f>
        <v>1.4679491250034907E-3</v>
      </c>
      <c r="DI51" s="22">
        <f t="shared" si="15"/>
        <v>102.68587309736775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18</v>
      </c>
      <c r="DO51" s="12">
        <f>IF('Données projet'!$A$166&gt;35,DO50+DN51-DW50,IF(A51&lt;'Données projet'!$A$166,$DL$205^A51,IF(A51='Données projet'!$A$166,'Données projet'!$B$166,DO50+DN51-DW50)))</f>
        <v>350.00000000000006</v>
      </c>
      <c r="DP51" s="17">
        <f>DO51*VLOOKUP('Données projet'!$B$14,Paramètres!$A$1:$I$89,3,0)*VLOOKUP('Données projet'!$B$14,Paramètres!$A$1:$I$89,5,0)</f>
        <v>200.20000000000005</v>
      </c>
      <c r="DQ51" s="13">
        <f t="shared" si="43"/>
        <v>49.788119114817121</v>
      </c>
      <c r="DR51" s="20">
        <f t="shared" si="16"/>
        <v>435.39597412497324</v>
      </c>
      <c r="DS51" s="59">
        <f t="shared" si="17"/>
        <v>728.72930745830649</v>
      </c>
      <c r="DT51" s="59">
        <f ca="1">AVERAGE(OFFSET($DS$3,0,0,'Données projet'!$E$14+1,1))-AVERAGE(OFFSET($H$3,0,0,'Données projet'!$E$14+1,1))</f>
        <v>362.57172983134313</v>
      </c>
      <c r="DU51" s="59">
        <f t="shared" si="44"/>
        <v>232.03250917542471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42.979925882395158</v>
      </c>
      <c r="EB51" s="21">
        <f>EXP(-LN(2)/25)*EB50+(1-EXP(-LN(2)/25))/(LN(2)/25)*Calculateur!DW51*Calculateur!DY51*VLOOKUP('Données projet'!$B$14,Paramètres!$A$1:$I$89,3,0)*0.475*44/12</f>
        <v>18.925504972526294</v>
      </c>
      <c r="EC51" s="21">
        <f>EXP(-LN(2)/2)*EC50+(1-EXP(-LN(2)/2))/(LN(2)/2)*DW51*DZ51*VLOOKUP('Données projet'!$B$14,Paramètres!$A$1:$I$89,3,0)*0.475*44/12</f>
        <v>1.4625588589386061E-3</v>
      </c>
      <c r="ED51" s="22">
        <f t="shared" si="18"/>
        <v>61.906893413780388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21.8</v>
      </c>
      <c r="EJ51" s="12">
        <f>IF('Données projet'!$A$192&gt;35,EJ50+EI51-ER50,IF(A51&lt;'Données projet'!$A$192,$EG$205^A51,IF(A51='Données projet'!$A$192,'Données projet'!$B$192,EJ50+EI51-ER50)))</f>
        <v>519.4000000000002</v>
      </c>
      <c r="EK51" s="17">
        <f>EJ51*VLOOKUP('Données projet'!$B$15,Paramètres!$A$1:$I$89,3,0)*VLOOKUP('Données projet'!$B$15,Paramètres!$A$1:$I$89,5,0)</f>
        <v>310.60120000000012</v>
      </c>
      <c r="EL51" s="13">
        <f t="shared" si="45"/>
        <v>73.394370499024973</v>
      </c>
      <c r="EM51" s="20">
        <f t="shared" si="19"/>
        <v>668.792285285802</v>
      </c>
      <c r="EN51" s="59">
        <f t="shared" si="20"/>
        <v>962.12561861913537</v>
      </c>
      <c r="EO51" s="59">
        <f ca="1">AVERAGE(OFFSET($EN$3,0,0,'Données projet'!$E$15+1,1))-AVERAGE(OFFSET($H$3,0,0,'Données projet'!$E$15+1,1))</f>
        <v>481.17250315093412</v>
      </c>
      <c r="EP51" s="59">
        <f t="shared" si="46"/>
        <v>413.48123190206832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62.1724750972027</v>
      </c>
      <c r="EW51" s="21">
        <f>EXP(-LN(2)/25)*EW50+(1-EXP(-LN(2)/25))/(LN(2)/25)*Calculateur!ER51*Calculateur!ET51*VLOOKUP('Données projet'!$B$15,Paramètres!$A$1:$I$89,3,0)*0.475*44/12</f>
        <v>39.717148385545258</v>
      </c>
      <c r="EX51" s="21">
        <f>EXP(-LN(2)/2)*EX50+(1-EXP(-LN(2)/2))/(LN(2)/2)*ER51*EU51*VLOOKUP('Données projet'!$B$15,Paramètres!$A$1:$I$89,3,0)*0.475*44/12</f>
        <v>1.5341262089689663E-4</v>
      </c>
      <c r="EY51" s="22">
        <f t="shared" si="21"/>
        <v>101.88977689536887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>
        <f>VLOOKUP(A51,'Données projet'!$A$217:$I$237,2,0)</f>
        <v>353</v>
      </c>
      <c r="FC51" s="12">
        <f>VLOOKUP(A51,'Données projet'!$A$217:$I$237,9,0)</f>
        <v>12.933333333333337</v>
      </c>
      <c r="FD51" s="12">
        <f t="array" ref="FD51">INDEX(FC:FC,MIN(IF(ISNUMBER(FC51:FC247),ROW(FC51:FC247),"")))</f>
        <v>12.933333333333337</v>
      </c>
      <c r="FE51" s="12">
        <f>IF('Données projet'!$A$218&gt;35,FE50+FD51-FM50,IF(A51&lt;'Données projet'!$A$218,$FB$205^A51,IF(A51='Données projet'!$A$218,'Données projet'!$B$218,FE50+FD51-FM50)))</f>
        <v>353.00000000000006</v>
      </c>
      <c r="FF51" s="17">
        <f>FE51*VLOOKUP('Données projet'!$B$16,Paramètres!$A$1:$I$89,3,0)*VLOOKUP('Données projet'!$B$16,Paramètres!$A$1:$I$89,5,0)</f>
        <v>220.27200000000005</v>
      </c>
      <c r="FG51" s="13">
        <f t="shared" si="47"/>
        <v>54.173999324746809</v>
      </c>
      <c r="FH51" s="20">
        <f t="shared" si="22"/>
        <v>477.99344882393416</v>
      </c>
      <c r="FI51" s="59">
        <f t="shared" si="23"/>
        <v>771.32678215726742</v>
      </c>
      <c r="FJ51" s="59">
        <f ca="1">AVERAGE(OFFSET($FI$3,0,0,'Données projet'!$E$16+1,1))-AVERAGE(OFFSET($H$3,0,0,'Données projet'!$E$16+1,1))</f>
        <v>269.77739619445515</v>
      </c>
      <c r="FK51" s="59">
        <f t="shared" si="48"/>
        <v>347.56964743629885</v>
      </c>
      <c r="FL51" s="15">
        <f>IF(ISNA(VLOOKUP(A51,'Données projet'!$A$217:$I$237,3,0)),0,VLOOKUP(A51,'Données projet'!$A$217:$I$237,3,0))</f>
        <v>7</v>
      </c>
      <c r="FM51" s="15">
        <f>IF(ISNA(VLOOKUP(A51,'Données projet'!$A$217:$I$237,4,0)),0,VLOOKUP(A51,'Données projet'!$A$217:$I$237,4,0))</f>
        <v>48.2</v>
      </c>
      <c r="FN51" s="16">
        <f>IF(ISNA(VLOOKUP(A51,'Données projet'!$A$217:$I$237,5,0)),0%,VLOOKUP(A51,'Données projet'!$A$217:$I$237,5,0)*VLOOKUP('Données projet'!$B$16,Paramètres!$A$1:$I$89,7,0))</f>
        <v>0.6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70.889054273276997</v>
      </c>
      <c r="FR51" s="21">
        <f>EXP(-LN(2)/25)*FR50+(1-EXP(-LN(2)/25))/(LN(2)/25)*Calculateur!FM51*Calculateur!FO51*VLOOKUP('Données projet'!$B$16,Paramètres!$A$1:$I$89,3,0)*0.475*44/12</f>
        <v>55.696450081321522</v>
      </c>
      <c r="FS51" s="21">
        <f>EXP(-LN(2)/2)*FS50+(1-EXP(-LN(2)/2))/(LN(2)/2)*FM51*FP51*VLOOKUP('Données projet'!$B$16,Paramètres!$A$1:$I$89,3,0)*0.475*44/12</f>
        <v>4.85123945839587E-5</v>
      </c>
      <c r="FT51" s="22">
        <f t="shared" si="24"/>
        <v>126.58555286699311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9.8000000000000007</v>
      </c>
      <c r="N52" s="13">
        <f>IF('Données projet'!$A$36&gt;35,N51+M52-V51,IF(A52&lt;'Données projet'!$A$36,$K$205^A52,IF(A52='Données projet'!$A$36,'Données projet'!$B$36,N51+M52-V51)))</f>
        <v>293.19999999999993</v>
      </c>
      <c r="O52" s="13">
        <f>N52*VLOOKUP('Données projet'!$B$9,Paramètres!$A$1:$I$89,3,0)*VLOOKUP('Données projet'!$B$9,Paramètres!$A$1:$I$89,5,0)</f>
        <v>233.26991999999993</v>
      </c>
      <c r="P52" s="13">
        <f t="shared" si="33"/>
        <v>56.989132736134763</v>
      </c>
      <c r="Q52" s="20">
        <f t="shared" si="53"/>
        <v>505.53451684876785</v>
      </c>
      <c r="R52" s="59">
        <f t="shared" si="0"/>
        <v>798.86785018210117</v>
      </c>
      <c r="S52" s="59">
        <f ca="1">AVERAGE(OFFSET($R$3,0,0,'Données projet'!$E$9+1,1))-AVERAGE(OFFSET($H$3,0,0,'Données projet'!$E$9+1,1))</f>
        <v>331.52724290297675</v>
      </c>
      <c r="T52" s="59">
        <f t="shared" si="34"/>
        <v>322.79102610158054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41.635576818050495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41.635576818050495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9.8000000000000007</v>
      </c>
      <c r="AI52" s="13">
        <f>IF('Données projet'!$A$62&gt;35,AI51+AH52-AQ51,IF(A52&lt;'Données projet'!$A$62,$AF$205^A52,IF(A52='Données projet'!$A$62,'Données projet'!$B$62,AI51+AH52-AQ51)))</f>
        <v>293.19999999999993</v>
      </c>
      <c r="AJ52" s="13">
        <f>AI52*VLOOKUP('Données projet'!$B$10,Paramètres!$A$1:$I$89,3,0)*VLOOKUP('Données projet'!$B$10,Paramètres!$A$1:$I$89,5,0)</f>
        <v>233.26991999999993</v>
      </c>
      <c r="AK52" s="13">
        <f t="shared" si="35"/>
        <v>56.989132736134763</v>
      </c>
      <c r="AL52" s="20">
        <f t="shared" si="4"/>
        <v>505.53451684876785</v>
      </c>
      <c r="AM52" s="59">
        <f t="shared" si="5"/>
        <v>798.86785018210117</v>
      </c>
      <c r="AN52" s="59">
        <f ca="1">AVERAGE(OFFSET($AM$3,0,0,'Données projet'!$E$10+1,1))-AVERAGE(OFFSET($H$3,0,0,'Données projet'!$E$10+1,1))</f>
        <v>331.52724290297675</v>
      </c>
      <c r="AO52" s="59">
        <f t="shared" si="36"/>
        <v>322.79102610158054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41.635576818050495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41.635576818050495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293.19999999999993</v>
      </c>
      <c r="BE52" s="13">
        <f>BD52*VLOOKUP('Données projet'!$B$11,Paramètres!$A$1:$I$89,3,0)*VLOOKUP('Données projet'!$B$11,Paramètres!$A$1:$I$89,5,0)</f>
        <v>256.13951999999995</v>
      </c>
      <c r="BF52" s="13">
        <f t="shared" si="37"/>
        <v>61.898764554785309</v>
      </c>
      <c r="BG52" s="20">
        <f t="shared" si="7"/>
        <v>553.91667893291765</v>
      </c>
      <c r="BH52" s="59">
        <f t="shared" si="8"/>
        <v>847.25001226625091</v>
      </c>
      <c r="BI52" s="59">
        <f ca="1">AVERAGE(OFFSET($BH$3,0,0,'Données projet'!$E$11+1,1))-AVERAGE(OFFSET($H$3,0,0,'Données projet'!$E$11+1,1))</f>
        <v>367.48156275901096</v>
      </c>
      <c r="BJ52" s="59">
        <f t="shared" si="38"/>
        <v>356.87322542996685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45.717496113937806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45.717496113937806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9.8000000000000007</v>
      </c>
      <c r="BY52" s="12">
        <f>IF('Données projet'!$A$114&gt;35,BY51+BX52-CG51,IF(A52&lt;'Données projet'!$A$114,$BV$205^A52,IF(A52='Données projet'!$A$114,'Données projet'!$B$114,BY51+BX52-CG51)))</f>
        <v>293.19999999999993</v>
      </c>
      <c r="BZ52" s="13">
        <f>BY52*VLOOKUP('Données projet'!$B$12,Paramètres!$A$1:$I$89,3,0)*VLOOKUP('Données projet'!$B$12,Paramètres!$A$1:$I$89,5,0)</f>
        <v>196.67855999999995</v>
      </c>
      <c r="CA52" s="13">
        <f t="shared" si="39"/>
        <v>49.013505817347365</v>
      </c>
      <c r="CB52" s="20">
        <f t="shared" si="10"/>
        <v>427.91368129854658</v>
      </c>
      <c r="CC52" s="59">
        <f t="shared" si="11"/>
        <v>721.24701463187989</v>
      </c>
      <c r="CD52" s="59">
        <f ca="1">AVERAGE(OFFSET($CC$3,0,0,'Données projet'!$E$12+1,1))-AVERAGE(OFFSET($H$3,0,0,'Données projet'!$E$12+1,1))</f>
        <v>273.84349636755343</v>
      </c>
      <c r="CE52" s="59">
        <f t="shared" si="40"/>
        <v>268.10688874775451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35.104505944630809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35.104505944630809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26.6</v>
      </c>
      <c r="CT52" s="12">
        <f>IF('Données projet'!$A$140&gt;35,CT51+CS52-DB51,IF(A52&lt;'Données projet'!$A$140,$CQ$205^A52,IF(A52='Données projet'!$A$140,'Données projet'!$B$140,CT51+CS52-DB51)))</f>
        <v>617.40000000000043</v>
      </c>
      <c r="CU52" s="17">
        <f>CT52*VLOOKUP('Données projet'!$B$13,Paramètres!$A$1:$I$89,3,0)*VLOOKUP('Données projet'!$B$13,Paramètres!$A$1:$I$89,5,0)</f>
        <v>304.99560000000025</v>
      </c>
      <c r="CV52" s="13">
        <f t="shared" si="41"/>
        <v>72.222724395804605</v>
      </c>
      <c r="CW52" s="20">
        <f t="shared" si="13"/>
        <v>656.98858165602678</v>
      </c>
      <c r="CX52" s="59">
        <f t="shared" si="14"/>
        <v>950.32191498936004</v>
      </c>
      <c r="CY52" s="59">
        <f ca="1">AVERAGE(OFFSET($CX$3,0,0,'Données projet'!$E$13+1,1))-AVERAGE(OFFSET($H$3,0,0,'Données projet'!$E$13+1,1))</f>
        <v>434.08297999735811</v>
      </c>
      <c r="CZ52" s="59">
        <f t="shared" si="42"/>
        <v>371.04090283546122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69.894104698099994</v>
      </c>
      <c r="DG52" s="21">
        <f>EXP(-LN(2)/25)*DG51+(1-EXP(-LN(2)/25))/(LN(2)/25)*Calculateur!DB52*Calculateur!DD52*VLOOKUP('Données projet'!$B$13,Paramètres!$A$1:$I$89,3,0)*0.475*44/12</f>
        <v>30.53388161234075</v>
      </c>
      <c r="DH52" s="21">
        <f>EXP(-LN(2)/2)*DH51+(1-EXP(-LN(2)/2))/(LN(2)/2)*DB52*DE52*VLOOKUP('Données projet'!$B$13,Paramètres!$A$1:$I$89,3,0)*0.475*44/12</f>
        <v>1.0379967807268272E-3</v>
      </c>
      <c r="DI52" s="22">
        <f t="shared" si="15"/>
        <v>100.42902430722147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18</v>
      </c>
      <c r="DO52" s="12">
        <f>IF('Données projet'!$A$166&gt;35,DO51+DN52-DW51,IF(A52&lt;'Données projet'!$A$166,$DL$205^A52,IF(A52='Données projet'!$A$166,'Données projet'!$B$166,DO51+DN52-DW51)))</f>
        <v>368.00000000000006</v>
      </c>
      <c r="DP52" s="17">
        <f>DO52*VLOOKUP('Données projet'!$B$14,Paramètres!$A$1:$I$89,3,0)*VLOOKUP('Données projet'!$B$14,Paramètres!$A$1:$I$89,5,0)</f>
        <v>210.49600000000004</v>
      </c>
      <c r="DQ52" s="13">
        <f t="shared" si="43"/>
        <v>52.043959291168512</v>
      </c>
      <c r="DR52" s="20">
        <f t="shared" si="16"/>
        <v>457.25709576545188</v>
      </c>
      <c r="DS52" s="59">
        <f t="shared" si="17"/>
        <v>750.59042909878519</v>
      </c>
      <c r="DT52" s="59">
        <f ca="1">AVERAGE(OFFSET($DS$3,0,0,'Données projet'!$E$14+1,1))-AVERAGE(OFFSET($H$3,0,0,'Données projet'!$E$14+1,1))</f>
        <v>362.57172983134313</v>
      </c>
      <c r="DU52" s="59">
        <f t="shared" si="44"/>
        <v>232.03250917542471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42.137115751007642</v>
      </c>
      <c r="EB52" s="21">
        <f>EXP(-LN(2)/25)*EB51+(1-EXP(-LN(2)/25))/(LN(2)/25)*Calculateur!DW52*Calculateur!DY52*VLOOKUP('Données projet'!$B$14,Paramètres!$A$1:$I$89,3,0)*0.475*44/12</f>
        <v>18.407986043803511</v>
      </c>
      <c r="EC52" s="21">
        <f>EXP(-LN(2)/2)*EC51+(1-EXP(-LN(2)/2))/(LN(2)/2)*DW52*DZ52*VLOOKUP('Données projet'!$B$14,Paramètres!$A$1:$I$89,3,0)*0.475*44/12</f>
        <v>1.0341852870399475E-3</v>
      </c>
      <c r="ED52" s="22">
        <f t="shared" si="18"/>
        <v>60.546135980098192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21.8</v>
      </c>
      <c r="EJ52" s="12">
        <f>IF('Données projet'!$A$192&gt;35,EJ51+EI52-ER51,IF(A52&lt;'Données projet'!$A$192,$EG$205^A52,IF(A52='Données projet'!$A$192,'Données projet'!$B$192,EJ51+EI52-ER51)))</f>
        <v>541.20000000000016</v>
      </c>
      <c r="EK52" s="17">
        <f>EJ52*VLOOKUP('Données projet'!$B$15,Paramètres!$A$1:$I$89,3,0)*VLOOKUP('Données projet'!$B$15,Paramètres!$A$1:$I$89,5,0)</f>
        <v>323.63760000000013</v>
      </c>
      <c r="EL52" s="13">
        <f t="shared" si="45"/>
        <v>76.109728452986261</v>
      </c>
      <c r="EM52" s="20">
        <f t="shared" si="19"/>
        <v>696.22659705561784</v>
      </c>
      <c r="EN52" s="59">
        <f t="shared" si="20"/>
        <v>989.55993038895122</v>
      </c>
      <c r="EO52" s="59">
        <f ca="1">AVERAGE(OFFSET($EN$3,0,0,'Données projet'!$E$15+1,1))-AVERAGE(OFFSET($H$3,0,0,'Données projet'!$E$15+1,1))</f>
        <v>481.17250315093412</v>
      </c>
      <c r="EP52" s="59">
        <f t="shared" si="46"/>
        <v>413.48123190206832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60.953310782011933</v>
      </c>
      <c r="EW52" s="21">
        <f>EXP(-LN(2)/25)*EW51+(1-EXP(-LN(2)/25))/(LN(2)/25)*Calculateur!ER52*Calculateur!ET52*VLOOKUP('Données projet'!$B$15,Paramètres!$A$1:$I$89,3,0)*0.475*44/12</f>
        <v>38.631080874308466</v>
      </c>
      <c r="EX52" s="21">
        <f>EXP(-LN(2)/2)*EX51+(1-EXP(-LN(2)/2))/(LN(2)/2)*ER52*EU52*VLOOKUP('Données projet'!$B$15,Paramètres!$A$1:$I$89,3,0)*0.475*44/12</f>
        <v>1.0847910455579665E-4</v>
      </c>
      <c r="EY52" s="22">
        <f t="shared" si="21"/>
        <v>99.58450013542496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11.533333333333331</v>
      </c>
      <c r="FE52" s="12">
        <f>IF('Données projet'!$A$218&gt;35,FE51+FD52-FM51,IF(A52&lt;'Données projet'!$A$218,$FB$205^A52,IF(A52='Données projet'!$A$218,'Données projet'!$B$218,FE51+FD52-FM51)))</f>
        <v>316.33333333333343</v>
      </c>
      <c r="FF52" s="17">
        <f>FE52*VLOOKUP('Données projet'!$B$16,Paramètres!$A$1:$I$89,3,0)*VLOOKUP('Données projet'!$B$16,Paramètres!$A$1:$I$89,5,0)</f>
        <v>197.39200000000005</v>
      </c>
      <c r="FG52" s="13">
        <f t="shared" si="47"/>
        <v>49.170571149417825</v>
      </c>
      <c r="FH52" s="20">
        <f t="shared" si="22"/>
        <v>429.42981141856944</v>
      </c>
      <c r="FI52" s="59">
        <f t="shared" si="23"/>
        <v>722.7631447519027</v>
      </c>
      <c r="FJ52" s="59">
        <f ca="1">AVERAGE(OFFSET($FI$3,0,0,'Données projet'!$E$16+1,1))-AVERAGE(OFFSET($H$3,0,0,'Données projet'!$E$16+1,1))</f>
        <v>269.77739619445515</v>
      </c>
      <c r="FK52" s="59">
        <f t="shared" si="48"/>
        <v>347.56964743629885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69.498963157031739</v>
      </c>
      <c r="FR52" s="21">
        <f>EXP(-LN(2)/25)*FR51+(1-EXP(-LN(2)/25))/(LN(2)/25)*Calculateur!FM52*Calculateur!FO52*VLOOKUP('Données projet'!$B$16,Paramètres!$A$1:$I$89,3,0)*0.475*44/12</f>
        <v>54.173427724898772</v>
      </c>
      <c r="FS52" s="21">
        <f>EXP(-LN(2)/2)*FS51+(1-EXP(-LN(2)/2))/(LN(2)/2)*FM52*FP52*VLOOKUP('Données projet'!$B$16,Paramètres!$A$1:$I$89,3,0)*0.475*44/12</f>
        <v>3.4303443181914737E-5</v>
      </c>
      <c r="FT52" s="22">
        <f t="shared" si="24"/>
        <v>123.6724251853737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303</v>
      </c>
      <c r="L53" s="12">
        <f>VLOOKUP(A53,'Données projet'!$A$35:$I$55,9,0)</f>
        <v>9.8000000000000007</v>
      </c>
      <c r="M53" s="12">
        <f t="array" ref="M53">INDEX(L:L,MIN(IF(ISNUMBER(L53:L249),ROW(L53:L249),"")))</f>
        <v>9.8000000000000007</v>
      </c>
      <c r="N53" s="13">
        <f>IF('Données projet'!$A$36&gt;35,N52+M53-V52,IF(A53&lt;'Données projet'!$A$36,$K$205^A53,IF(A53='Données projet'!$A$36,'Données projet'!$B$36,N52+M53-V52)))</f>
        <v>302.99999999999994</v>
      </c>
      <c r="O53" s="13">
        <f>N53*VLOOKUP('Données projet'!$B$9,Paramètres!$A$1:$I$89,3,0)*VLOOKUP('Données projet'!$B$9,Paramètres!$A$1:$I$89,5,0)</f>
        <v>241.06679999999997</v>
      </c>
      <c r="P53" s="13">
        <f t="shared" si="33"/>
        <v>58.668998418543559</v>
      </c>
      <c r="Q53" s="20">
        <f t="shared" si="53"/>
        <v>522.03984891229663</v>
      </c>
      <c r="R53" s="59">
        <f t="shared" si="0"/>
        <v>815.37318224563001</v>
      </c>
      <c r="S53" s="59">
        <f ca="1">AVERAGE(OFFSET($R$3,0,0,'Données projet'!$E$9+1,1))-AVERAGE(OFFSET($H$3,0,0,'Données projet'!$E$9+1,1))</f>
        <v>331.52724290297675</v>
      </c>
      <c r="T53" s="59">
        <f t="shared" si="34"/>
        <v>322.79102610158054</v>
      </c>
      <c r="U53" s="15">
        <f>IF(ISNA(VLOOKUP(A53,'Données projet'!$A$35:$I$55,3,0)),0,VLOOKUP(A53,'Données projet'!$A$35:$I$55,3,0))</f>
        <v>9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0.53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50.608099715777719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50.608099715777719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303</v>
      </c>
      <c r="AG53" s="12">
        <f>VLOOKUP(A53,'Données projet'!$A$61:$I$81,9,0)</f>
        <v>9.8000000000000007</v>
      </c>
      <c r="AH53" s="12">
        <f t="array" ref="AH53">INDEX(AG:AG,MIN(IF(ISNUMBER(AG53:AG249),ROW(AG53:AG249),"")))</f>
        <v>9.8000000000000007</v>
      </c>
      <c r="AI53" s="13">
        <f>IF('Données projet'!$A$62&gt;35,AI52+AH53-AQ52,IF(A53&lt;'Données projet'!$A$62,$AF$205^A53,IF(A53='Données projet'!$A$62,'Données projet'!$B$62,AI52+AH53-AQ52)))</f>
        <v>302.99999999999994</v>
      </c>
      <c r="AJ53" s="13">
        <f>AI53*VLOOKUP('Données projet'!$B$10,Paramètres!$A$1:$I$89,3,0)*VLOOKUP('Données projet'!$B$10,Paramètres!$A$1:$I$89,5,0)</f>
        <v>241.06679999999997</v>
      </c>
      <c r="AK53" s="13">
        <f t="shared" si="35"/>
        <v>58.668998418543559</v>
      </c>
      <c r="AL53" s="20">
        <f t="shared" si="4"/>
        <v>522.03984891229663</v>
      </c>
      <c r="AM53" s="59">
        <f t="shared" si="5"/>
        <v>815.37318224563001</v>
      </c>
      <c r="AN53" s="59">
        <f ca="1">AVERAGE(OFFSET($AM$3,0,0,'Données projet'!$E$10+1,1))-AVERAGE(OFFSET($H$3,0,0,'Données projet'!$E$10+1,1))</f>
        <v>331.52724290297675</v>
      </c>
      <c r="AO53" s="59">
        <f t="shared" si="36"/>
        <v>322.79102610158054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0.53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50.608099715777719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50.608099715777719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303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302.99999999999994</v>
      </c>
      <c r="BE53" s="13">
        <f>BD53*VLOOKUP('Données projet'!$B$11,Paramètres!$A$1:$I$89,3,0)*VLOOKUP('Données projet'!$B$11,Paramètres!$A$1:$I$89,5,0)</f>
        <v>264.70079999999996</v>
      </c>
      <c r="BF53" s="13">
        <f t="shared" si="37"/>
        <v>63.723351197304119</v>
      </c>
      <c r="BG53" s="20">
        <f t="shared" si="7"/>
        <v>572.0053966686379</v>
      </c>
      <c r="BH53" s="59">
        <f t="shared" si="8"/>
        <v>865.33873000197127</v>
      </c>
      <c r="BI53" s="59">
        <f ca="1">AVERAGE(OFFSET($BH$3,0,0,'Données projet'!$E$11+1,1))-AVERAGE(OFFSET($H$3,0,0,'Données projet'!$E$11+1,1))</f>
        <v>367.48156275901096</v>
      </c>
      <c r="BJ53" s="59">
        <f t="shared" si="38"/>
        <v>356.87322542996685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55.569678119285342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55.569678119285342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303</v>
      </c>
      <c r="BW53" s="12">
        <f>VLOOKUP(A53,'Données projet'!$A$113:$I$133,9,0)</f>
        <v>9.8000000000000007</v>
      </c>
      <c r="BX53" s="12">
        <f t="array" ref="BX53">INDEX(BW:BW,MIN(IF(ISNUMBER(BW53:BW249),ROW(BW53:BW249),"")))</f>
        <v>9.8000000000000007</v>
      </c>
      <c r="BY53" s="12">
        <f>IF('Données projet'!$A$114&gt;35,BY52+BX53-CG52,IF(A53&lt;'Données projet'!$A$114,$BV$205^A53,IF(A53='Données projet'!$A$114,'Données projet'!$B$114,BY52+BX53-CG52)))</f>
        <v>302.99999999999994</v>
      </c>
      <c r="BZ53" s="13">
        <f>BY53*VLOOKUP('Données projet'!$B$12,Paramètres!$A$1:$I$89,3,0)*VLOOKUP('Données projet'!$B$12,Paramètres!$A$1:$I$89,5,0)</f>
        <v>203.25239999999994</v>
      </c>
      <c r="CA53" s="13">
        <f t="shared" si="39"/>
        <v>50.458274362577384</v>
      </c>
      <c r="CB53" s="20">
        <f t="shared" si="10"/>
        <v>441.87942451482218</v>
      </c>
      <c r="CC53" s="59">
        <f t="shared" si="11"/>
        <v>735.21275784815543</v>
      </c>
      <c r="CD53" s="59">
        <f ca="1">AVERAGE(OFFSET($CC$3,0,0,'Données projet'!$E$12+1,1))-AVERAGE(OFFSET($H$3,0,0,'Données projet'!$E$12+1,1))</f>
        <v>273.84349636755343</v>
      </c>
      <c r="CE53" s="59">
        <f t="shared" si="40"/>
        <v>268.10688874775451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42.669574270165526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42.669574270165526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644</v>
      </c>
      <c r="CR53" s="12">
        <f>VLOOKUP(A53,'Données projet'!$A$139:$I$159,9,0)</f>
        <v>26.6</v>
      </c>
      <c r="CS53" s="12">
        <f t="array" ref="CS53">INDEX(CR:CR,MIN(IF(ISNUMBER(CR53:CR249),ROW(CR53:CR249),"")))</f>
        <v>26.6</v>
      </c>
      <c r="CT53" s="12">
        <f>IF('Données projet'!$A$140&gt;35,CT52+CS53-DB52,IF(A53&lt;'Données projet'!$A$140,$CQ$205^A53,IF(A53='Données projet'!$A$140,'Données projet'!$B$140,CT52+CS53-DB52)))</f>
        <v>644.00000000000045</v>
      </c>
      <c r="CU53" s="17">
        <f>CT53*VLOOKUP('Données projet'!$B$13,Paramètres!$A$1:$I$89,3,0)*VLOOKUP('Données projet'!$B$13,Paramètres!$A$1:$I$89,5,0)</f>
        <v>318.13600000000025</v>
      </c>
      <c r="CV53" s="13">
        <f t="shared" si="41"/>
        <v>74.965380442161234</v>
      </c>
      <c r="CW53" s="20">
        <f t="shared" si="13"/>
        <v>684.65157093676453</v>
      </c>
      <c r="CX53" s="59">
        <f t="shared" si="14"/>
        <v>977.98490427009779</v>
      </c>
      <c r="CY53" s="59">
        <f ca="1">AVERAGE(OFFSET($CX$3,0,0,'Données projet'!$E$13+1,1))-AVERAGE(OFFSET($H$3,0,0,'Données projet'!$E$13+1,1))</f>
        <v>434.08297999735811</v>
      </c>
      <c r="CZ53" s="59">
        <f t="shared" si="42"/>
        <v>371.04090283546122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77</v>
      </c>
      <c r="DC53" s="16">
        <f>IF(ISNA(VLOOKUP(A53,'Données projet'!$A$139:$I$159,5,0)),0%,VLOOKUP(A53,'Données projet'!$A$139:$I$159,5,0)*VLOOKUP('Données projet'!$B$13,Paramètres!$A$1:$I$89,7,0))</f>
        <v>0.55000000000000004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96.276446251969716</v>
      </c>
      <c r="DG53" s="21">
        <f>EXP(-LN(2)/25)*DG52+(1-EXP(-LN(2)/25))/(LN(2)/25)*Calculateur!DB53*Calculateur!DD53*VLOOKUP('Données projet'!$B$13,Paramètres!$A$1:$I$89,3,0)*0.475*44/12</f>
        <v>29.698931013944243</v>
      </c>
      <c r="DH53" s="21">
        <f>EXP(-LN(2)/2)*DH52+(1-EXP(-LN(2)/2))/(LN(2)/2)*DB53*DE53*VLOOKUP('Données projet'!$B$13,Paramètres!$A$1:$I$89,3,0)*0.475*44/12</f>
        <v>7.3397456250174535E-4</v>
      </c>
      <c r="DI53" s="22">
        <f t="shared" si="15"/>
        <v>125.97611124047647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386</v>
      </c>
      <c r="DM53" s="12">
        <f>VLOOKUP(A53,'Données projet'!$A$165:$I$185,9,0)</f>
        <v>18</v>
      </c>
      <c r="DN53" s="12">
        <f t="array" ref="DN53">INDEX(DM:DM,MIN(IF(ISNUMBER(DM53:DM249),ROW(DM53:DM249),"")))</f>
        <v>18</v>
      </c>
      <c r="DO53" s="12">
        <f>IF('Données projet'!$A$166&gt;35,DO52+DN53-DW52,IF(A53&lt;'Données projet'!$A$166,$DL$205^A53,IF(A53='Données projet'!$A$166,'Données projet'!$B$166,DO52+DN53-DW52)))</f>
        <v>386.00000000000006</v>
      </c>
      <c r="DP53" s="17">
        <f>DO53*VLOOKUP('Données projet'!$B$14,Paramètres!$A$1:$I$89,3,0)*VLOOKUP('Données projet'!$B$14,Paramètres!$A$1:$I$89,5,0)</f>
        <v>220.79200000000006</v>
      </c>
      <c r="DQ53" s="13">
        <f t="shared" si="43"/>
        <v>54.286986989498793</v>
      </c>
      <c r="DR53" s="20">
        <f t="shared" si="16"/>
        <v>479.09590234004378</v>
      </c>
      <c r="DS53" s="59">
        <f t="shared" si="17"/>
        <v>772.42923567337709</v>
      </c>
      <c r="DT53" s="59">
        <f ca="1">AVERAGE(OFFSET($DS$3,0,0,'Données projet'!$E$14+1,1))-AVERAGE(OFFSET($H$3,0,0,'Données projet'!$E$14+1,1))</f>
        <v>362.57172983134313</v>
      </c>
      <c r="DU53" s="59">
        <f t="shared" si="44"/>
        <v>232.03250917542471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49</v>
      </c>
      <c r="DX53" s="16">
        <f>IF(ISNA(VLOOKUP(A53,'Données projet'!$A$165:$I$185,5,0)),0%,VLOOKUP(A53,'Données projet'!$A$165:$I$185,5,0)*VLOOKUP('Données projet'!$B$14,Paramètres!$A$1:$I$89,7,0))</f>
        <v>0.45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58.042259462909968</v>
      </c>
      <c r="EB53" s="21">
        <f>EXP(-LN(2)/25)*EB52+(1-EXP(-LN(2)/25))/(LN(2)/25)*Calculateur!DW53*Calculateur!DY53*VLOOKUP('Données projet'!$B$14,Paramètres!$A$1:$I$89,3,0)*0.475*44/12</f>
        <v>17.904618697401791</v>
      </c>
      <c r="EC53" s="21">
        <f>EXP(-LN(2)/2)*EC52+(1-EXP(-LN(2)/2))/(LN(2)/2)*DW53*DZ53*VLOOKUP('Données projet'!$B$14,Paramètres!$A$1:$I$89,3,0)*0.475*44/12</f>
        <v>7.3127942946930305E-4</v>
      </c>
      <c r="ED53" s="22">
        <f t="shared" si="18"/>
        <v>75.947609439741228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563</v>
      </c>
      <c r="EH53" s="12">
        <f>VLOOKUP(A53,'Données projet'!$A$191:$I$211,9,0)</f>
        <v>21.8</v>
      </c>
      <c r="EI53" s="12">
        <f t="array" ref="EI53">INDEX(EH:EH,MIN(IF(ISNUMBER(EH53:EH249),ROW(EH53:EH249),"")))</f>
        <v>21.8</v>
      </c>
      <c r="EJ53" s="12">
        <f>IF('Données projet'!$A$192&gt;35,EJ52+EI53-ER52,IF(A53&lt;'Données projet'!$A$192,$EG$205^A53,IF(A53='Données projet'!$A$192,'Données projet'!$B$192,EJ52+EI53-ER52)))</f>
        <v>563.00000000000011</v>
      </c>
      <c r="EK53" s="17">
        <f>EJ53*VLOOKUP('Données projet'!$B$15,Paramètres!$A$1:$I$89,3,0)*VLOOKUP('Données projet'!$B$15,Paramètres!$A$1:$I$89,5,0)</f>
        <v>336.67400000000009</v>
      </c>
      <c r="EL53" s="13">
        <f t="shared" si="45"/>
        <v>78.812381102074809</v>
      </c>
      <c r="EM53" s="20">
        <f t="shared" si="19"/>
        <v>723.63878041944702</v>
      </c>
      <c r="EN53" s="59">
        <f t="shared" si="20"/>
        <v>1016.9721137527804</v>
      </c>
      <c r="EO53" s="59">
        <f ca="1">AVERAGE(OFFSET($EN$3,0,0,'Données projet'!$E$15+1,1))-AVERAGE(OFFSET($H$3,0,0,'Données projet'!$E$15+1,1))</f>
        <v>481.17250315093412</v>
      </c>
      <c r="EP53" s="59">
        <f t="shared" si="46"/>
        <v>413.48123190206832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56</v>
      </c>
      <c r="ES53" s="16">
        <f>IF(ISNA(VLOOKUP(A53,'Données projet'!$A$191:$I$211,5,0)),0%,VLOOKUP(A53,'Données projet'!$A$191:$I$211,5,0)*VLOOKUP('Données projet'!$B$15,Paramètres!$A$1:$I$89,7,0))</f>
        <v>0.45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79.748849253116944</v>
      </c>
      <c r="EW53" s="21">
        <f>EXP(-LN(2)/25)*EW52+(1-EXP(-LN(2)/25))/(LN(2)/25)*Calculateur!ER53*Calculateur!ET53*VLOOKUP('Données projet'!$B$15,Paramètres!$A$1:$I$89,3,0)*0.475*44/12</f>
        <v>37.574711936280252</v>
      </c>
      <c r="EX53" s="21">
        <f>EXP(-LN(2)/2)*EX52+(1-EXP(-LN(2)/2))/(LN(2)/2)*ER53*EU53*VLOOKUP('Données projet'!$B$15,Paramètres!$A$1:$I$89,3,0)*0.475*44/12</f>
        <v>7.6706310448448314E-5</v>
      </c>
      <c r="EY53" s="22">
        <f t="shared" si="21"/>
        <v>117.32363789570765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11.533333333333331</v>
      </c>
      <c r="FE53" s="12">
        <f>IF('Données projet'!$A$218&gt;35,FE52+FD53-FM52,IF(A53&lt;'Données projet'!$A$218,$FB$205^A53,IF(A53='Données projet'!$A$218,'Données projet'!$B$218,FE52+FD53-FM52)))</f>
        <v>327.86666666666679</v>
      </c>
      <c r="FF53" s="17">
        <f>FE53*VLOOKUP('Données projet'!$B$16,Paramètres!$A$1:$I$89,3,0)*VLOOKUP('Données projet'!$B$16,Paramètres!$A$1:$I$89,5,0)</f>
        <v>204.58880000000008</v>
      </c>
      <c r="FG53" s="13">
        <f t="shared" si="47"/>
        <v>50.751311773101563</v>
      </c>
      <c r="FH53" s="20">
        <f t="shared" si="22"/>
        <v>444.71736133815199</v>
      </c>
      <c r="FI53" s="59">
        <f t="shared" si="23"/>
        <v>738.0506946714853</v>
      </c>
      <c r="FJ53" s="59">
        <f ca="1">AVERAGE(OFFSET($FI$3,0,0,'Données projet'!$E$16+1,1))-AVERAGE(OFFSET($H$3,0,0,'Données projet'!$E$16+1,1))</f>
        <v>269.77739619445515</v>
      </c>
      <c r="FK53" s="59">
        <f t="shared" si="48"/>
        <v>347.56964743629885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68.136130879704183</v>
      </c>
      <c r="FR53" s="21">
        <f>EXP(-LN(2)/25)*FR52+(1-EXP(-LN(2)/25))/(LN(2)/25)*Calculateur!FM53*Calculateur!FO53*VLOOKUP('Données projet'!$B$16,Paramètres!$A$1:$I$89,3,0)*0.475*44/12</f>
        <v>52.692052494904665</v>
      </c>
      <c r="FS53" s="21">
        <f>EXP(-LN(2)/2)*FS52+(1-EXP(-LN(2)/2))/(LN(2)/2)*FM53*FP53*VLOOKUP('Données projet'!$B$16,Paramètres!$A$1:$I$89,3,0)*0.475*44/12</f>
        <v>2.425619729197935E-5</v>
      </c>
      <c r="FT53" s="22">
        <f t="shared" si="24"/>
        <v>120.82820763080613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8.4</v>
      </c>
      <c r="N54" s="13">
        <f>IF('Données projet'!$A$36&gt;35,N53+M54-V53,IF(A54&lt;'Données projet'!$A$36,$K$205^A54,IF(A54='Données projet'!$A$36,'Données projet'!$B$36,N53+M54-V53)))</f>
        <v>290.39999999999992</v>
      </c>
      <c r="O54" s="13">
        <f>N54*VLOOKUP('Données projet'!$B$9,Paramètres!$A$1:$I$89,3,0)*VLOOKUP('Données projet'!$B$9,Paramètres!$A$1:$I$89,5,0)</f>
        <v>231.04223999999994</v>
      </c>
      <c r="P54" s="13">
        <f t="shared" si="33"/>
        <v>56.507978852931409</v>
      </c>
      <c r="Q54" s="20">
        <f t="shared" si="53"/>
        <v>500.81663116885539</v>
      </c>
      <c r="R54" s="59">
        <f t="shared" si="0"/>
        <v>794.14996450218871</v>
      </c>
      <c r="S54" s="59">
        <f ca="1">AVERAGE(OFFSET($R$3,0,0,'Données projet'!$E$9+1,1))-AVERAGE(OFFSET($H$3,0,0,'Données projet'!$E$9+1,1))</f>
        <v>331.52724290297675</v>
      </c>
      <c r="T54" s="59">
        <f t="shared" si="34"/>
        <v>322.79102610158054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49.615705748244196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49.615705748244196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8.4</v>
      </c>
      <c r="AI54" s="13">
        <f>IF('Données projet'!$A$62&gt;35,AI53+AH54-AQ53,IF(A54&lt;'Données projet'!$A$62,$AF$205^A54,IF(A54='Données projet'!$A$62,'Données projet'!$B$62,AI53+AH54-AQ53)))</f>
        <v>290.39999999999992</v>
      </c>
      <c r="AJ54" s="13">
        <f>AI54*VLOOKUP('Données projet'!$B$10,Paramètres!$A$1:$I$89,3,0)*VLOOKUP('Données projet'!$B$10,Paramètres!$A$1:$I$89,5,0)</f>
        <v>231.04223999999994</v>
      </c>
      <c r="AK54" s="13">
        <f t="shared" si="35"/>
        <v>56.507978852931409</v>
      </c>
      <c r="AL54" s="20">
        <f t="shared" si="4"/>
        <v>500.81663116885539</v>
      </c>
      <c r="AM54" s="59">
        <f t="shared" si="5"/>
        <v>794.14996450218871</v>
      </c>
      <c r="AN54" s="59">
        <f ca="1">AVERAGE(OFFSET($AM$3,0,0,'Données projet'!$E$10+1,1))-AVERAGE(OFFSET($H$3,0,0,'Données projet'!$E$10+1,1))</f>
        <v>331.52724290297675</v>
      </c>
      <c r="AO54" s="59">
        <f t="shared" si="36"/>
        <v>322.79102610158054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49.615705748244196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49.615705748244196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8.4</v>
      </c>
      <c r="BD54" s="12">
        <f>IF('Données projet'!$A$88&gt;35,BD53+BC54-BL53,IF(A54&lt;'Données projet'!$A$88,$BA$205^A54,IF(A54='Données projet'!$A$88,'Données projet'!$B$88,BD53+BC54-BL53)))</f>
        <v>290.39999999999992</v>
      </c>
      <c r="BE54" s="13">
        <f>BD54*VLOOKUP('Données projet'!$B$11,Paramètres!$A$1:$I$89,3,0)*VLOOKUP('Données projet'!$B$11,Paramètres!$A$1:$I$89,5,0)</f>
        <v>253.69343999999995</v>
      </c>
      <c r="BF54" s="13">
        <f t="shared" si="37"/>
        <v>61.376159112289358</v>
      </c>
      <c r="BG54" s="20">
        <f t="shared" si="7"/>
        <v>548.74621845390391</v>
      </c>
      <c r="BH54" s="59">
        <f t="shared" si="8"/>
        <v>842.07955178723728</v>
      </c>
      <c r="BI54" s="59">
        <f ca="1">AVERAGE(OFFSET($BH$3,0,0,'Données projet'!$E$11+1,1))-AVERAGE(OFFSET($H$3,0,0,'Données projet'!$E$11+1,1))</f>
        <v>367.48156275901096</v>
      </c>
      <c r="BJ54" s="59">
        <f t="shared" si="38"/>
        <v>356.87322542996685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54.479990625523037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54.479990625523037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8.4</v>
      </c>
      <c r="BY54" s="12">
        <f>IF('Données projet'!$A$114&gt;35,BY53+BX54-CG53,IF(A54&lt;'Données projet'!$A$114,$BV$205^A54,IF(A54='Données projet'!$A$114,'Données projet'!$B$114,BY53+BX54-CG53)))</f>
        <v>290.39999999999992</v>
      </c>
      <c r="BZ54" s="13">
        <f>BY54*VLOOKUP('Données projet'!$B$12,Paramètres!$A$1:$I$89,3,0)*VLOOKUP('Données projet'!$B$12,Paramètres!$A$1:$I$89,5,0)</f>
        <v>194.80031999999994</v>
      </c>
      <c r="CA54" s="13">
        <f t="shared" si="39"/>
        <v>48.599689401459429</v>
      </c>
      <c r="CB54" s="20">
        <f t="shared" si="10"/>
        <v>423.92168304087505</v>
      </c>
      <c r="CC54" s="59">
        <f t="shared" si="11"/>
        <v>717.25501637420837</v>
      </c>
      <c r="CD54" s="59">
        <f ca="1">AVERAGE(OFFSET($CC$3,0,0,'Données projet'!$E$12+1,1))-AVERAGE(OFFSET($H$3,0,0,'Données projet'!$E$12+1,1))</f>
        <v>273.84349636755343</v>
      </c>
      <c r="CE54" s="59">
        <f t="shared" si="40"/>
        <v>268.10688874775451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41.832849944598046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41.832849944598046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25.4</v>
      </c>
      <c r="CT54" s="12">
        <f>IF('Données projet'!$A$140&gt;35,CT53+CS54-DB53,IF(A54&lt;'Données projet'!$A$140,$CQ$205^A54,IF(A54='Données projet'!$A$140,'Données projet'!$B$140,CT53+CS54-DB53)))</f>
        <v>592.40000000000043</v>
      </c>
      <c r="CU54" s="17">
        <f>CT54*VLOOKUP('Données projet'!$B$13,Paramètres!$A$1:$I$89,3,0)*VLOOKUP('Données projet'!$B$13,Paramètres!$A$1:$I$89,5,0)</f>
        <v>292.64560000000023</v>
      </c>
      <c r="CV54" s="13">
        <f t="shared" si="41"/>
        <v>69.632478699936527</v>
      </c>
      <c r="CW54" s="20">
        <f t="shared" si="13"/>
        <v>630.96765373572316</v>
      </c>
      <c r="CX54" s="59">
        <f t="shared" si="14"/>
        <v>924.30098706905642</v>
      </c>
      <c r="CY54" s="59">
        <f ca="1">AVERAGE(OFFSET($CX$3,0,0,'Données projet'!$E$13+1,1))-AVERAGE(OFFSET($H$3,0,0,'Données projet'!$E$13+1,1))</f>
        <v>434.08297999735811</v>
      </c>
      <c r="CZ54" s="59">
        <f t="shared" si="42"/>
        <v>371.04090283546122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94.388523863802405</v>
      </c>
      <c r="DG54" s="21">
        <f>EXP(-LN(2)/25)*DG53+(1-EXP(-LN(2)/25))/(LN(2)/25)*Calculateur!DB54*Calculateur!DD54*VLOOKUP('Données projet'!$B$13,Paramètres!$A$1:$I$89,3,0)*0.475*44/12</f>
        <v>28.886812183569035</v>
      </c>
      <c r="DH54" s="21">
        <f>EXP(-LN(2)/2)*DH53+(1-EXP(-LN(2)/2))/(LN(2)/2)*DB54*DE54*VLOOKUP('Données projet'!$B$13,Paramètres!$A$1:$I$89,3,0)*0.475*44/12</f>
        <v>5.1899839036341358E-4</v>
      </c>
      <c r="DI54" s="22">
        <f t="shared" si="15"/>
        <v>123.2758550457618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17.2</v>
      </c>
      <c r="DO54" s="12">
        <f>IF('Données projet'!$A$166&gt;35,DO53+DN54-DW53,IF(A54&lt;'Données projet'!$A$166,$DL$205^A54,IF(A54='Données projet'!$A$166,'Données projet'!$B$166,DO53+DN54-DW53)))</f>
        <v>354.20000000000005</v>
      </c>
      <c r="DP54" s="17">
        <f>DO54*VLOOKUP('Données projet'!$B$14,Paramètres!$A$1:$I$89,3,0)*VLOOKUP('Données projet'!$B$14,Paramètres!$A$1:$I$89,5,0)</f>
        <v>202.60240000000002</v>
      </c>
      <c r="DQ54" s="13">
        <f t="shared" si="43"/>
        <v>50.315665440774559</v>
      </c>
      <c r="DR54" s="20">
        <f t="shared" si="16"/>
        <v>440.49896397601566</v>
      </c>
      <c r="DS54" s="59">
        <f t="shared" si="17"/>
        <v>733.83229730934897</v>
      </c>
      <c r="DT54" s="59">
        <f ca="1">AVERAGE(OFFSET($DS$3,0,0,'Données projet'!$E$14+1,1))-AVERAGE(OFFSET($H$3,0,0,'Données projet'!$E$14+1,1))</f>
        <v>362.57172983134313</v>
      </c>
      <c r="DU54" s="59">
        <f t="shared" si="44"/>
        <v>232.03250917542471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56.904086157124894</v>
      </c>
      <c r="EB54" s="21">
        <f>EXP(-LN(2)/25)*EB53+(1-EXP(-LN(2)/25))/(LN(2)/25)*Calculateur!DW54*Calculateur!DY54*VLOOKUP('Données projet'!$B$14,Paramètres!$A$1:$I$89,3,0)*0.475*44/12</f>
        <v>17.415015957558364</v>
      </c>
      <c r="EC54" s="21">
        <f>EXP(-LN(2)/2)*EC53+(1-EXP(-LN(2)/2))/(LN(2)/2)*DW54*DZ54*VLOOKUP('Données projet'!$B$14,Paramètres!$A$1:$I$89,3,0)*0.475*44/12</f>
        <v>5.1709264351997377E-4</v>
      </c>
      <c r="ED54" s="22">
        <f t="shared" si="18"/>
        <v>74.319619207326781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20.2</v>
      </c>
      <c r="EJ54" s="12">
        <f>IF('Données projet'!$A$192&gt;35,EJ53+EI54-ER53,IF(A54&lt;'Données projet'!$A$192,$EG$205^A54,IF(A54='Données projet'!$A$192,'Données projet'!$B$192,EJ53+EI54-ER53)))</f>
        <v>527.20000000000016</v>
      </c>
      <c r="EK54" s="17">
        <f>EJ54*VLOOKUP('Données projet'!$B$15,Paramètres!$A$1:$I$89,3,0)*VLOOKUP('Données projet'!$B$15,Paramètres!$A$1:$I$89,5,0)</f>
        <v>315.26560000000012</v>
      </c>
      <c r="EL54" s="13">
        <f t="shared" si="45"/>
        <v>74.367416736885588</v>
      </c>
      <c r="EM54" s="20">
        <f t="shared" si="19"/>
        <v>678.61083748340923</v>
      </c>
      <c r="EN54" s="59">
        <f t="shared" si="20"/>
        <v>971.9441708167426</v>
      </c>
      <c r="EO54" s="59">
        <f ca="1">AVERAGE(OFFSET($EN$3,0,0,'Données projet'!$E$15+1,1))-AVERAGE(OFFSET($H$3,0,0,'Données projet'!$E$15+1,1))</f>
        <v>481.17250315093412</v>
      </c>
      <c r="EP54" s="59">
        <f t="shared" si="46"/>
        <v>413.48123190206832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78.185022961258369</v>
      </c>
      <c r="EW54" s="21">
        <f>EXP(-LN(2)/25)*EW53+(1-EXP(-LN(2)/25))/(LN(2)/25)*Calculateur!ER54*Calculateur!ET54*VLOOKUP('Données projet'!$B$15,Paramètres!$A$1:$I$89,3,0)*0.475*44/12</f>
        <v>36.54722946241445</v>
      </c>
      <c r="EX54" s="21">
        <f>EXP(-LN(2)/2)*EX53+(1-EXP(-LN(2)/2))/(LN(2)/2)*ER54*EU54*VLOOKUP('Données projet'!$B$15,Paramètres!$A$1:$I$89,3,0)*0.475*44/12</f>
        <v>5.4239552277898327E-5</v>
      </c>
      <c r="EY54" s="22">
        <f t="shared" si="21"/>
        <v>114.7323066632251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11.533333333333331</v>
      </c>
      <c r="FE54" s="12">
        <f>IF('Données projet'!$A$218&gt;35,FE53+FD54-FM53,IF(A54&lt;'Données projet'!$A$218,$FB$205^A54,IF(A54='Données projet'!$A$218,'Données projet'!$B$218,FE53+FD54-FM53)))</f>
        <v>339.40000000000009</v>
      </c>
      <c r="FF54" s="17">
        <f>FE54*VLOOKUP('Données projet'!$B$16,Paramètres!$A$1:$I$89,3,0)*VLOOKUP('Données projet'!$B$16,Paramètres!$A$1:$I$89,5,0)</f>
        <v>211.78560000000004</v>
      </c>
      <c r="FG54" s="13">
        <f t="shared" si="47"/>
        <v>52.325591735507324</v>
      </c>
      <c r="FH54" s="20">
        <f t="shared" si="22"/>
        <v>459.99365893934191</v>
      </c>
      <c r="FI54" s="59">
        <f t="shared" si="23"/>
        <v>753.32699227267517</v>
      </c>
      <c r="FJ54" s="59">
        <f ca="1">AVERAGE(OFFSET($FI$3,0,0,'Données projet'!$E$16+1,1))-AVERAGE(OFFSET($H$3,0,0,'Données projet'!$E$16+1,1))</f>
        <v>269.77739619445515</v>
      </c>
      <c r="FK54" s="59">
        <f t="shared" si="48"/>
        <v>347.56964743629885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66.800022912089418</v>
      </c>
      <c r="FR54" s="21">
        <f>EXP(-LN(2)/25)*FR53+(1-EXP(-LN(2)/25))/(LN(2)/25)*Calculateur!FM54*Calculateur!FO54*VLOOKUP('Données projet'!$B$16,Paramètres!$A$1:$I$89,3,0)*0.475*44/12</f>
        <v>51.251185548476883</v>
      </c>
      <c r="FS54" s="21">
        <f>EXP(-LN(2)/2)*FS53+(1-EXP(-LN(2)/2))/(LN(2)/2)*FM54*FP54*VLOOKUP('Données projet'!$B$16,Paramètres!$A$1:$I$89,3,0)*0.475*44/12</f>
        <v>1.7151721590957369E-5</v>
      </c>
      <c r="FT54" s="22">
        <f t="shared" si="24"/>
        <v>118.05122561228789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8.4</v>
      </c>
      <c r="N55" s="13">
        <f>IF('Données projet'!$A$36&gt;35,N54+M55-V54,IF(A55&lt;'Données projet'!$A$36,$K$205^A55,IF(A55='Données projet'!$A$36,'Données projet'!$B$36,N54+M55-V54)))</f>
        <v>298.7999999999999</v>
      </c>
      <c r="O55" s="13">
        <f>N55*VLOOKUP('Données projet'!$B$9,Paramètres!$A$1:$I$89,3,0)*VLOOKUP('Données projet'!$B$9,Paramètres!$A$1:$I$89,5,0)</f>
        <v>237.72527999999994</v>
      </c>
      <c r="P55" s="13">
        <f t="shared" si="33"/>
        <v>57.949842464086196</v>
      </c>
      <c r="Q55" s="20">
        <f t="shared" si="53"/>
        <v>514.96750495828326</v>
      </c>
      <c r="R55" s="59">
        <f t="shared" si="0"/>
        <v>808.30083829161663</v>
      </c>
      <c r="S55" s="59">
        <f ca="1">AVERAGE(OFFSET($R$3,0,0,'Données projet'!$E$9+1,1))-AVERAGE(OFFSET($H$3,0,0,'Données projet'!$E$9+1,1))</f>
        <v>331.52724290297675</v>
      </c>
      <c r="T55" s="59">
        <f t="shared" si="34"/>
        <v>322.79102610158054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48.642772021113451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48.642772021113451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8.4</v>
      </c>
      <c r="AI55" s="13">
        <f>IF('Données projet'!$A$62&gt;35,AI54+AH55-AQ54,IF(A55&lt;'Données projet'!$A$62,$AF$205^A55,IF(A55='Données projet'!$A$62,'Données projet'!$B$62,AI54+AH55-AQ54)))</f>
        <v>298.7999999999999</v>
      </c>
      <c r="AJ55" s="13">
        <f>AI55*VLOOKUP('Données projet'!$B$10,Paramètres!$A$1:$I$89,3,0)*VLOOKUP('Données projet'!$B$10,Paramètres!$A$1:$I$89,5,0)</f>
        <v>237.72527999999994</v>
      </c>
      <c r="AK55" s="13">
        <f t="shared" si="35"/>
        <v>57.949842464086196</v>
      </c>
      <c r="AL55" s="20">
        <f t="shared" si="4"/>
        <v>514.96750495828326</v>
      </c>
      <c r="AM55" s="59">
        <f t="shared" si="5"/>
        <v>808.30083829161663</v>
      </c>
      <c r="AN55" s="59">
        <f ca="1">AVERAGE(OFFSET($AM$3,0,0,'Données projet'!$E$10+1,1))-AVERAGE(OFFSET($H$3,0,0,'Données projet'!$E$10+1,1))</f>
        <v>331.52724290297675</v>
      </c>
      <c r="AO55" s="59">
        <f t="shared" si="36"/>
        <v>322.79102610158054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48.642772021113451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48.642772021113451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8.4</v>
      </c>
      <c r="BD55" s="12">
        <f>IF('Données projet'!$A$88&gt;35,BD54+BC55-BL54,IF(A55&lt;'Données projet'!$A$88,$BA$205^A55,IF(A55='Données projet'!$A$88,'Données projet'!$B$88,BD54+BC55-BL54)))</f>
        <v>298.7999999999999</v>
      </c>
      <c r="BE55" s="13">
        <f>BD55*VLOOKUP('Données projet'!$B$11,Paramètres!$A$1:$I$89,3,0)*VLOOKUP('Données projet'!$B$11,Paramètres!$A$1:$I$89,5,0)</f>
        <v>261.03167999999994</v>
      </c>
      <c r="BF55" s="13">
        <f t="shared" si="37"/>
        <v>62.94223972980317</v>
      </c>
      <c r="BG55" s="20">
        <f t="shared" si="7"/>
        <v>564.25457686274046</v>
      </c>
      <c r="BH55" s="59">
        <f t="shared" si="8"/>
        <v>857.58791019607384</v>
      </c>
      <c r="BI55" s="59">
        <f ca="1">AVERAGE(OFFSET($BH$3,0,0,'Données projet'!$E$11+1,1))-AVERAGE(OFFSET($H$3,0,0,'Données projet'!$E$11+1,1))</f>
        <v>367.48156275901096</v>
      </c>
      <c r="BJ55" s="59">
        <f t="shared" si="38"/>
        <v>356.87322542996685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53.411671238869673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53.411671238869673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8.4</v>
      </c>
      <c r="BY55" s="12">
        <f>IF('Données projet'!$A$114&gt;35,BY54+BX55-CG54,IF(A55&lt;'Données projet'!$A$114,$BV$205^A55,IF(A55='Données projet'!$A$114,'Données projet'!$B$114,BY54+BX55-CG54)))</f>
        <v>298.7999999999999</v>
      </c>
      <c r="BZ55" s="13">
        <f>BY55*VLOOKUP('Données projet'!$B$12,Paramètres!$A$1:$I$89,3,0)*VLOOKUP('Données projet'!$B$12,Paramètres!$A$1:$I$89,5,0)</f>
        <v>200.43503999999993</v>
      </c>
      <c r="CA55" s="13">
        <f t="shared" si="39"/>
        <v>49.839764256087797</v>
      </c>
      <c r="CB55" s="20">
        <f t="shared" si="10"/>
        <v>435.89528407935273</v>
      </c>
      <c r="CC55" s="59">
        <f t="shared" si="11"/>
        <v>729.22861741268605</v>
      </c>
      <c r="CD55" s="59">
        <f ca="1">AVERAGE(OFFSET($CC$3,0,0,'Données projet'!$E$12+1,1))-AVERAGE(OFFSET($H$3,0,0,'Données projet'!$E$12+1,1))</f>
        <v>273.84349636755343</v>
      </c>
      <c r="CE55" s="59">
        <f t="shared" si="40"/>
        <v>268.10688874775451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41.012533272703493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41.012533272703493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25.4</v>
      </c>
      <c r="CT55" s="12">
        <f>IF('Données projet'!$A$140&gt;35,CT54+CS55-DB54,IF(A55&lt;'Données projet'!$A$140,$CQ$205^A55,IF(A55='Données projet'!$A$140,'Données projet'!$B$140,CT54+CS55-DB54)))</f>
        <v>617.80000000000041</v>
      </c>
      <c r="CU55" s="17">
        <f>CT55*VLOOKUP('Données projet'!$B$13,Paramètres!$A$1:$I$89,3,0)*VLOOKUP('Données projet'!$B$13,Paramètres!$A$1:$I$89,5,0)</f>
        <v>305.19320000000022</v>
      </c>
      <c r="CV55" s="13">
        <f t="shared" si="41"/>
        <v>72.264067831876773</v>
      </c>
      <c r="CW55" s="20">
        <f t="shared" si="13"/>
        <v>657.40474147385248</v>
      </c>
      <c r="CX55" s="59">
        <f t="shared" si="14"/>
        <v>950.73807480718574</v>
      </c>
      <c r="CY55" s="59">
        <f ca="1">AVERAGE(OFFSET($CX$3,0,0,'Données projet'!$E$13+1,1))-AVERAGE(OFFSET($H$3,0,0,'Données projet'!$E$13+1,1))</f>
        <v>434.08297999735811</v>
      </c>
      <c r="CZ55" s="59">
        <f t="shared" si="42"/>
        <v>371.04090283546122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92.537622482148095</v>
      </c>
      <c r="DG55" s="21">
        <f>EXP(-LN(2)/25)*DG54+(1-EXP(-LN(2)/25))/(LN(2)/25)*Calculateur!DB55*Calculateur!DD55*VLOOKUP('Données projet'!$B$13,Paramètres!$A$1:$I$89,3,0)*0.475*44/12</f>
        <v>28.09690078531791</v>
      </c>
      <c r="DH55" s="21">
        <f>EXP(-LN(2)/2)*DH54+(1-EXP(-LN(2)/2))/(LN(2)/2)*DB55*DE55*VLOOKUP('Données projet'!$B$13,Paramètres!$A$1:$I$89,3,0)*0.475*44/12</f>
        <v>3.6698728125087268E-4</v>
      </c>
      <c r="DI55" s="22">
        <f t="shared" si="15"/>
        <v>120.63489025474726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17.2</v>
      </c>
      <c r="DO55" s="12">
        <f>IF('Données projet'!$A$166&gt;35,DO54+DN55-DW54,IF(A55&lt;'Données projet'!$A$166,$DL$205^A55,IF(A55='Données projet'!$A$166,'Données projet'!$B$166,DO54+DN55-DW54)))</f>
        <v>371.40000000000003</v>
      </c>
      <c r="DP55" s="17">
        <f>DO55*VLOOKUP('Données projet'!$B$14,Paramètres!$A$1:$I$89,3,0)*VLOOKUP('Données projet'!$B$14,Paramètres!$A$1:$I$89,5,0)</f>
        <v>212.44080000000005</v>
      </c>
      <c r="DQ55" s="13">
        <f t="shared" si="43"/>
        <v>52.468602656478758</v>
      </c>
      <c r="DR55" s="20">
        <f t="shared" si="16"/>
        <v>461.38387629336717</v>
      </c>
      <c r="DS55" s="59">
        <f t="shared" si="17"/>
        <v>754.71720962670042</v>
      </c>
      <c r="DT55" s="59">
        <f ca="1">AVERAGE(OFFSET($DS$3,0,0,'Données projet'!$E$14+1,1))-AVERAGE(OFFSET($H$3,0,0,'Données projet'!$E$14+1,1))</f>
        <v>362.57172983134313</v>
      </c>
      <c r="DU55" s="59">
        <f t="shared" si="44"/>
        <v>232.03250917542471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55.788231735649092</v>
      </c>
      <c r="EB55" s="21">
        <f>EXP(-LN(2)/25)*EB54+(1-EXP(-LN(2)/25))/(LN(2)/25)*Calculateur!DW55*Calculateur!DY55*VLOOKUP('Données projet'!$B$14,Paramètres!$A$1:$I$89,3,0)*0.475*44/12</f>
        <v>16.938801430383045</v>
      </c>
      <c r="EC55" s="21">
        <f>EXP(-LN(2)/2)*EC54+(1-EXP(-LN(2)/2))/(LN(2)/2)*DW55*DZ55*VLOOKUP('Données projet'!$B$14,Paramètres!$A$1:$I$89,3,0)*0.475*44/12</f>
        <v>3.6563971473465152E-4</v>
      </c>
      <c r="ED55" s="22">
        <f t="shared" si="18"/>
        <v>72.727398805746859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20.2</v>
      </c>
      <c r="EJ55" s="12">
        <f>IF('Données projet'!$A$192&gt;35,EJ54+EI55-ER54,IF(A55&lt;'Données projet'!$A$192,$EG$205^A55,IF(A55='Données projet'!$A$192,'Données projet'!$B$192,EJ54+EI55-ER54)))</f>
        <v>547.4000000000002</v>
      </c>
      <c r="EK55" s="17">
        <f>EJ55*VLOOKUP('Données projet'!$B$15,Paramètres!$A$1:$I$89,3,0)*VLOOKUP('Données projet'!$B$15,Paramètres!$A$1:$I$89,5,0)</f>
        <v>327.34520000000015</v>
      </c>
      <c r="EL55" s="13">
        <f t="shared" si="45"/>
        <v>76.879640917553189</v>
      </c>
      <c r="EM55" s="20">
        <f t="shared" si="19"/>
        <v>704.02493126473883</v>
      </c>
      <c r="EN55" s="59">
        <f t="shared" si="20"/>
        <v>997.35826459807208</v>
      </c>
      <c r="EO55" s="59">
        <f ca="1">AVERAGE(OFFSET($EN$3,0,0,'Données projet'!$E$15+1,1))-AVERAGE(OFFSET($H$3,0,0,'Données projet'!$E$15+1,1))</f>
        <v>481.17250315093412</v>
      </c>
      <c r="EP55" s="59">
        <f t="shared" si="46"/>
        <v>413.48123190206832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76.651862349143286</v>
      </c>
      <c r="EW55" s="21">
        <f>EXP(-LN(2)/25)*EW54+(1-EXP(-LN(2)/25))/(LN(2)/25)*Calculateur!ER55*Calculateur!ET55*VLOOKUP('Données projet'!$B$15,Paramètres!$A$1:$I$89,3,0)*0.475*44/12</f>
        <v>35.547843550829462</v>
      </c>
      <c r="EX55" s="21">
        <f>EXP(-LN(2)/2)*EX54+(1-EXP(-LN(2)/2))/(LN(2)/2)*ER55*EU55*VLOOKUP('Données projet'!$B$15,Paramètres!$A$1:$I$89,3,0)*0.475*44/12</f>
        <v>3.8353155224224157E-5</v>
      </c>
      <c r="EY55" s="22">
        <f t="shared" si="21"/>
        <v>112.19974425312796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11.533333333333331</v>
      </c>
      <c r="FE55" s="12">
        <f>IF('Données projet'!$A$218&gt;35,FE54+FD55-FM54,IF(A55&lt;'Données projet'!$A$218,$FB$205^A55,IF(A55='Données projet'!$A$218,'Données projet'!$B$218,FE54+FD55-FM54)))</f>
        <v>350.93333333333339</v>
      </c>
      <c r="FF55" s="17">
        <f>FE55*VLOOKUP('Données projet'!$B$16,Paramètres!$A$1:$I$89,3,0)*VLOOKUP('Données projet'!$B$16,Paramètres!$A$1:$I$89,5,0)</f>
        <v>218.98240000000004</v>
      </c>
      <c r="FG55" s="13">
        <f t="shared" si="47"/>
        <v>53.893655746249046</v>
      </c>
      <c r="FH55" s="20">
        <f t="shared" si="22"/>
        <v>475.25913042471711</v>
      </c>
      <c r="FI55" s="59">
        <f t="shared" si="23"/>
        <v>768.59246375805037</v>
      </c>
      <c r="FJ55" s="59">
        <f ca="1">AVERAGE(OFFSET($FI$3,0,0,'Données projet'!$E$16+1,1))-AVERAGE(OFFSET($H$3,0,0,'Données projet'!$E$16+1,1))</f>
        <v>269.77739619445515</v>
      </c>
      <c r="FK55" s="59">
        <f t="shared" si="48"/>
        <v>347.56964743629885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65.490115206774192</v>
      </c>
      <c r="FR55" s="21">
        <f>EXP(-LN(2)/25)*FR54+(1-EXP(-LN(2)/25))/(LN(2)/25)*Calculateur!FM55*Calculateur!FO55*VLOOKUP('Données projet'!$B$16,Paramètres!$A$1:$I$89,3,0)*0.475*44/12</f>
        <v>49.84971918447107</v>
      </c>
      <c r="FS55" s="21">
        <f>EXP(-LN(2)/2)*FS54+(1-EXP(-LN(2)/2))/(LN(2)/2)*FM55*FP55*VLOOKUP('Données projet'!$B$16,Paramètres!$A$1:$I$89,3,0)*0.475*44/12</f>
        <v>1.2128098645989675E-5</v>
      </c>
      <c r="FT55" s="22">
        <f t="shared" si="24"/>
        <v>115.33984651934391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8.4</v>
      </c>
      <c r="N56" s="13">
        <f>IF('Données projet'!$A$36&gt;35,N55+M56-V55,IF(A56&lt;'Données projet'!$A$36,$K$205^A56,IF(A56='Données projet'!$A$36,'Données projet'!$B$36,N55+M56-V55)))</f>
        <v>307.19999999999987</v>
      </c>
      <c r="O56" s="13">
        <f>N56*VLOOKUP('Données projet'!$B$9,Paramètres!$A$1:$I$89,3,0)*VLOOKUP('Données projet'!$B$9,Paramètres!$A$1:$I$89,5,0)</f>
        <v>244.40831999999992</v>
      </c>
      <c r="P56" s="13">
        <f t="shared" si="33"/>
        <v>59.38699493610541</v>
      </c>
      <c r="Q56" s="20">
        <f t="shared" si="53"/>
        <v>529.11017351371675</v>
      </c>
      <c r="R56" s="59">
        <f t="shared" si="0"/>
        <v>822.44350684705</v>
      </c>
      <c r="S56" s="59">
        <f ca="1">AVERAGE(OFFSET($R$3,0,0,'Données projet'!$E$9+1,1))-AVERAGE(OFFSET($H$3,0,0,'Données projet'!$E$9+1,1))</f>
        <v>331.52724290297675</v>
      </c>
      <c r="T56" s="59">
        <f t="shared" si="34"/>
        <v>322.79102610158054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47.688916930940763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47.688916930940763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8.4</v>
      </c>
      <c r="AI56" s="13">
        <f>IF('Données projet'!$A$62&gt;35,AI55+AH56-AQ55,IF(A56&lt;'Données projet'!$A$62,$AF$205^A56,IF(A56='Données projet'!$A$62,'Données projet'!$B$62,AI55+AH56-AQ55)))</f>
        <v>307.19999999999987</v>
      </c>
      <c r="AJ56" s="13">
        <f>AI56*VLOOKUP('Données projet'!$B$10,Paramètres!$A$1:$I$89,3,0)*VLOOKUP('Données projet'!$B$10,Paramètres!$A$1:$I$89,5,0)</f>
        <v>244.40831999999992</v>
      </c>
      <c r="AK56" s="13">
        <f t="shared" si="35"/>
        <v>59.38699493610541</v>
      </c>
      <c r="AL56" s="20">
        <f t="shared" si="4"/>
        <v>529.11017351371675</v>
      </c>
      <c r="AM56" s="59">
        <f t="shared" si="5"/>
        <v>822.44350684705</v>
      </c>
      <c r="AN56" s="59">
        <f ca="1">AVERAGE(OFFSET($AM$3,0,0,'Données projet'!$E$10+1,1))-AVERAGE(OFFSET($H$3,0,0,'Données projet'!$E$10+1,1))</f>
        <v>331.52724290297675</v>
      </c>
      <c r="AO56" s="59">
        <f t="shared" si="36"/>
        <v>322.79102610158054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47.688916930940763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47.688916930940763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8.4</v>
      </c>
      <c r="BD56" s="12">
        <f>IF('Données projet'!$A$88&gt;35,BD55+BC56-BL55,IF(A56&lt;'Données projet'!$A$88,$BA$205^A56,IF(A56='Données projet'!$A$88,'Données projet'!$B$88,BD55+BC56-BL55)))</f>
        <v>307.19999999999987</v>
      </c>
      <c r="BE56" s="13">
        <f>BD56*VLOOKUP('Données projet'!$B$11,Paramètres!$A$1:$I$89,3,0)*VLOOKUP('Données projet'!$B$11,Paramètres!$A$1:$I$89,5,0)</f>
        <v>268.36991999999992</v>
      </c>
      <c r="BF56" s="13">
        <f t="shared" si="37"/>
        <v>64.503203342054107</v>
      </c>
      <c r="BG56" s="20">
        <f t="shared" si="7"/>
        <v>579.75402315407734</v>
      </c>
      <c r="BH56" s="59">
        <f t="shared" si="8"/>
        <v>873.08735648741072</v>
      </c>
      <c r="BI56" s="59">
        <f ca="1">AVERAGE(OFFSET($BH$3,0,0,'Données projet'!$E$11+1,1))-AVERAGE(OFFSET($H$3,0,0,'Données projet'!$E$11+1,1))</f>
        <v>367.48156275901096</v>
      </c>
      <c r="BJ56" s="59">
        <f t="shared" si="38"/>
        <v>356.87322542996685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52.36430094377809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52.36430094377809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8.4</v>
      </c>
      <c r="BY56" s="12">
        <f>IF('Données projet'!$A$114&gt;35,BY55+BX56-CG55,IF(A56&lt;'Données projet'!$A$114,$BV$205^A56,IF(A56='Données projet'!$A$114,'Données projet'!$B$114,BY55+BX56-CG55)))</f>
        <v>307.19999999999987</v>
      </c>
      <c r="BZ56" s="13">
        <f>BY56*VLOOKUP('Données projet'!$B$12,Paramètres!$A$1:$I$89,3,0)*VLOOKUP('Données projet'!$B$12,Paramètres!$A$1:$I$89,5,0)</f>
        <v>206.06975999999992</v>
      </c>
      <c r="CA56" s="13">
        <f t="shared" si="39"/>
        <v>51.075787295320026</v>
      </c>
      <c r="CB56" s="20">
        <f t="shared" si="10"/>
        <v>447.86182820601556</v>
      </c>
      <c r="CC56" s="59">
        <f t="shared" si="11"/>
        <v>741.19516153934887</v>
      </c>
      <c r="CD56" s="59">
        <f ca="1">AVERAGE(OFFSET($CC$3,0,0,'Données projet'!$E$12+1,1))-AVERAGE(OFFSET($H$3,0,0,'Données projet'!$E$12+1,1))</f>
        <v>273.84349636755343</v>
      </c>
      <c r="CE56" s="59">
        <f t="shared" si="40"/>
        <v>268.10688874775451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40.208302510401033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40.208302510401033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25.4</v>
      </c>
      <c r="CT56" s="12">
        <f>IF('Données projet'!$A$140&gt;35,CT55+CS56-DB55,IF(A56&lt;'Données projet'!$A$140,$CQ$205^A56,IF(A56='Données projet'!$A$140,'Données projet'!$B$140,CT55+CS56-DB55)))</f>
        <v>643.20000000000039</v>
      </c>
      <c r="CU56" s="17">
        <f>CT56*VLOOKUP('Données projet'!$B$13,Paramètres!$A$1:$I$89,3,0)*VLOOKUP('Données projet'!$B$13,Paramètres!$A$1:$I$89,5,0)</f>
        <v>317.74080000000021</v>
      </c>
      <c r="CV56" s="13">
        <f t="shared" si="41"/>
        <v>74.883089508794882</v>
      </c>
      <c r="CW56" s="20">
        <f t="shared" si="13"/>
        <v>683.81994089448472</v>
      </c>
      <c r="CX56" s="59">
        <f t="shared" si="14"/>
        <v>977.15327422781797</v>
      </c>
      <c r="CY56" s="59">
        <f ca="1">AVERAGE(OFFSET($CX$3,0,0,'Données projet'!$E$13+1,1))-AVERAGE(OFFSET($H$3,0,0,'Données projet'!$E$13+1,1))</f>
        <v>434.08297999735811</v>
      </c>
      <c r="CZ56" s="59">
        <f t="shared" si="42"/>
        <v>371.04090283546122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90.723016147649659</v>
      </c>
      <c r="DG56" s="21">
        <f>EXP(-LN(2)/25)*DG55+(1-EXP(-LN(2)/25))/(LN(2)/25)*Calculateur!DB56*Calculateur!DD56*VLOOKUP('Données projet'!$B$13,Paramètres!$A$1:$I$89,3,0)*0.475*44/12</f>
        <v>27.328589555791595</v>
      </c>
      <c r="DH56" s="21">
        <f>EXP(-LN(2)/2)*DH55+(1-EXP(-LN(2)/2))/(LN(2)/2)*DB56*DE56*VLOOKUP('Données projet'!$B$13,Paramètres!$A$1:$I$89,3,0)*0.475*44/12</f>
        <v>2.5949919518170679E-4</v>
      </c>
      <c r="DI56" s="22">
        <f t="shared" si="15"/>
        <v>118.05186520263644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17.2</v>
      </c>
      <c r="DO56" s="12">
        <f>IF('Données projet'!$A$166&gt;35,DO55+DN56-DW55,IF(A56&lt;'Données projet'!$A$166,$DL$205^A56,IF(A56='Données projet'!$A$166,'Données projet'!$B$166,DO55+DN56-DW55)))</f>
        <v>388.6</v>
      </c>
      <c r="DP56" s="17">
        <f>DO56*VLOOKUP('Données projet'!$B$14,Paramètres!$A$1:$I$89,3,0)*VLOOKUP('Données projet'!$B$14,Paramètres!$A$1:$I$89,5,0)</f>
        <v>222.27920000000003</v>
      </c>
      <c r="DQ56" s="13">
        <f t="shared" si="43"/>
        <v>54.609961038708526</v>
      </c>
      <c r="DR56" s="20">
        <f t="shared" si="16"/>
        <v>482.24862214241739</v>
      </c>
      <c r="DS56" s="59">
        <f t="shared" si="17"/>
        <v>775.58195547575065</v>
      </c>
      <c r="DT56" s="59">
        <f ca="1">AVERAGE(OFFSET($DS$3,0,0,'Données projet'!$E$14+1,1))-AVERAGE(OFFSET($H$3,0,0,'Données projet'!$E$14+1,1))</f>
        <v>362.57172983134313</v>
      </c>
      <c r="DU56" s="59">
        <f t="shared" si="44"/>
        <v>232.03250917542471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54.694258538774442</v>
      </c>
      <c r="EB56" s="21">
        <f>EXP(-LN(2)/25)*EB55+(1-EXP(-LN(2)/25))/(LN(2)/25)*Calculateur!DW56*Calculateur!DY56*VLOOKUP('Données projet'!$B$14,Paramètres!$A$1:$I$89,3,0)*0.475*44/12</f>
        <v>16.475609014496367</v>
      </c>
      <c r="EC56" s="21">
        <f>EXP(-LN(2)/2)*EC55+(1-EXP(-LN(2)/2))/(LN(2)/2)*DW56*DZ56*VLOOKUP('Données projet'!$B$14,Paramètres!$A$1:$I$89,3,0)*0.475*44/12</f>
        <v>2.5854632175998689E-4</v>
      </c>
      <c r="ED56" s="22">
        <f t="shared" si="18"/>
        <v>71.170126099592565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20.2</v>
      </c>
      <c r="EJ56" s="12">
        <f>IF('Données projet'!$A$192&gt;35,EJ55+EI56-ER55,IF(A56&lt;'Données projet'!$A$192,$EG$205^A56,IF(A56='Données projet'!$A$192,'Données projet'!$B$192,EJ55+EI56-ER55)))</f>
        <v>567.60000000000025</v>
      </c>
      <c r="EK56" s="17">
        <f>EJ56*VLOOKUP('Données projet'!$B$15,Paramètres!$A$1:$I$89,3,0)*VLOOKUP('Données projet'!$B$15,Paramètres!$A$1:$I$89,5,0)</f>
        <v>339.42480000000018</v>
      </c>
      <c r="EL56" s="13">
        <f t="shared" si="45"/>
        <v>79.38109475156449</v>
      </c>
      <c r="EM56" s="20">
        <f t="shared" si="19"/>
        <v>729.42026669230836</v>
      </c>
      <c r="EN56" s="59">
        <f t="shared" si="20"/>
        <v>1022.7536000256416</v>
      </c>
      <c r="EO56" s="59">
        <f ca="1">AVERAGE(OFFSET($EN$3,0,0,'Données projet'!$E$15+1,1))-AVERAGE(OFFSET($H$3,0,0,'Données projet'!$E$15+1,1))</f>
        <v>481.17250315093412</v>
      </c>
      <c r="EP56" s="59">
        <f t="shared" si="46"/>
        <v>413.48123190206832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75.148766081496149</v>
      </c>
      <c r="EW56" s="21">
        <f>EXP(-LN(2)/25)*EW55+(1-EXP(-LN(2)/25))/(LN(2)/25)*Calculateur!ER56*Calculateur!ET56*VLOOKUP('Données projet'!$B$15,Paramètres!$A$1:$I$89,3,0)*0.475*44/12</f>
        <v>34.575785899552187</v>
      </c>
      <c r="EX56" s="21">
        <f>EXP(-LN(2)/2)*EX55+(1-EXP(-LN(2)/2))/(LN(2)/2)*ER56*EU56*VLOOKUP('Données projet'!$B$15,Paramètres!$A$1:$I$89,3,0)*0.475*44/12</f>
        <v>2.7119776138949164E-5</v>
      </c>
      <c r="EY56" s="22">
        <f t="shared" si="21"/>
        <v>109.72457910082447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11.533333333333331</v>
      </c>
      <c r="FE56" s="12">
        <f>IF('Données projet'!$A$218&gt;35,FE55+FD56-FM55,IF(A56&lt;'Données projet'!$A$218,$FB$205^A56,IF(A56='Données projet'!$A$218,'Données projet'!$B$218,FE55+FD56-FM55)))</f>
        <v>362.4666666666667</v>
      </c>
      <c r="FF56" s="17">
        <f>FE56*VLOOKUP('Données projet'!$B$16,Paramètres!$A$1:$I$89,3,0)*VLOOKUP('Données projet'!$B$16,Paramètres!$A$1:$I$89,5,0)</f>
        <v>226.17920000000001</v>
      </c>
      <c r="FG56" s="13">
        <f t="shared" si="47"/>
        <v>55.455731517393232</v>
      </c>
      <c r="FH56" s="20">
        <f t="shared" si="22"/>
        <v>490.51417239279317</v>
      </c>
      <c r="FI56" s="59">
        <f t="shared" si="23"/>
        <v>783.84750572612643</v>
      </c>
      <c r="FJ56" s="59">
        <f ca="1">AVERAGE(OFFSET($FI$3,0,0,'Données projet'!$E$16+1,1))-AVERAGE(OFFSET($H$3,0,0,'Données projet'!$E$16+1,1))</f>
        <v>269.77739619445515</v>
      </c>
      <c r="FK56" s="59">
        <f t="shared" si="48"/>
        <v>347.56964743629885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64.205893992595378</v>
      </c>
      <c r="FR56" s="21">
        <f>EXP(-LN(2)/25)*FR55+(1-EXP(-LN(2)/25))/(LN(2)/25)*Calculateur!FM56*Calculateur!FO56*VLOOKUP('Données projet'!$B$16,Paramètres!$A$1:$I$89,3,0)*0.475*44/12</f>
        <v>48.486575991888913</v>
      </c>
      <c r="FS56" s="21">
        <f>EXP(-LN(2)/2)*FS55+(1-EXP(-LN(2)/2))/(LN(2)/2)*FM56*FP56*VLOOKUP('Données projet'!$B$16,Paramètres!$A$1:$I$89,3,0)*0.475*44/12</f>
        <v>8.5758607954786843E-6</v>
      </c>
      <c r="FT56" s="22">
        <f t="shared" si="24"/>
        <v>112.69247856034508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8.4</v>
      </c>
      <c r="N57" s="13">
        <f>IF('Données projet'!$A$36&gt;35,N56+M57-V56,IF(A57&lt;'Données projet'!$A$36,$K$205^A57,IF(A57='Données projet'!$A$36,'Données projet'!$B$36,N56+M57-V56)))</f>
        <v>315.59999999999985</v>
      </c>
      <c r="O57" s="13">
        <f>N57*VLOOKUP('Données projet'!$B$9,Paramètres!$A$1:$I$89,3,0)*VLOOKUP('Données projet'!$B$9,Paramètres!$A$1:$I$89,5,0)</f>
        <v>251.0913599999999</v>
      </c>
      <c r="P57" s="13">
        <f t="shared" si="33"/>
        <v>60.81957989149403</v>
      </c>
      <c r="Q57" s="20">
        <f t="shared" si="53"/>
        <v>543.24488697768527</v>
      </c>
      <c r="R57" s="59">
        <f t="shared" si="0"/>
        <v>836.57822031101864</v>
      </c>
      <c r="S57" s="59">
        <f ca="1">AVERAGE(OFFSET($R$3,0,0,'Données projet'!$E$9+1,1))-AVERAGE(OFFSET($H$3,0,0,'Données projet'!$E$9+1,1))</f>
        <v>331.52724290297675</v>
      </c>
      <c r="T57" s="59">
        <f t="shared" si="34"/>
        <v>322.79102610158054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46.753766357292207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46.753766357292207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8.4</v>
      </c>
      <c r="AI57" s="13">
        <f>IF('Données projet'!$A$62&gt;35,AI56+AH57-AQ56,IF(A57&lt;'Données projet'!$A$62,$AF$205^A57,IF(A57='Données projet'!$A$62,'Données projet'!$B$62,AI56+AH57-AQ56)))</f>
        <v>315.59999999999985</v>
      </c>
      <c r="AJ57" s="13">
        <f>AI57*VLOOKUP('Données projet'!$B$10,Paramètres!$A$1:$I$89,3,0)*VLOOKUP('Données projet'!$B$10,Paramètres!$A$1:$I$89,5,0)</f>
        <v>251.0913599999999</v>
      </c>
      <c r="AK57" s="13">
        <f t="shared" si="35"/>
        <v>60.81957989149403</v>
      </c>
      <c r="AL57" s="20">
        <f t="shared" si="4"/>
        <v>543.24488697768527</v>
      </c>
      <c r="AM57" s="59">
        <f t="shared" si="5"/>
        <v>836.57822031101864</v>
      </c>
      <c r="AN57" s="59">
        <f ca="1">AVERAGE(OFFSET($AM$3,0,0,'Données projet'!$E$10+1,1))-AVERAGE(OFFSET($H$3,0,0,'Données projet'!$E$10+1,1))</f>
        <v>331.52724290297675</v>
      </c>
      <c r="AO57" s="59">
        <f t="shared" si="36"/>
        <v>322.79102610158054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46.753766357292207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46.753766357292207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8.4</v>
      </c>
      <c r="BD57" s="12">
        <f>IF('Données projet'!$A$88&gt;35,BD56+BC57-BL56,IF(A57&lt;'Données projet'!$A$88,$BA$205^A57,IF(A57='Données projet'!$A$88,'Données projet'!$B$88,BD56+BC57-BL56)))</f>
        <v>315.59999999999985</v>
      </c>
      <c r="BE57" s="13">
        <f>BD57*VLOOKUP('Données projet'!$B$11,Paramètres!$A$1:$I$89,3,0)*VLOOKUP('Données projet'!$B$11,Paramètres!$A$1:$I$89,5,0)</f>
        <v>275.70815999999991</v>
      </c>
      <c r="BF57" s="13">
        <f t="shared" si="37"/>
        <v>66.05920594467139</v>
      </c>
      <c r="BG57" s="20">
        <f t="shared" si="7"/>
        <v>595.24482902030252</v>
      </c>
      <c r="BH57" s="59">
        <f t="shared" si="8"/>
        <v>888.57816235363589</v>
      </c>
      <c r="BI57" s="59">
        <f ca="1">AVERAGE(OFFSET($BH$3,0,0,'Données projet'!$E$11+1,1))-AVERAGE(OFFSET($H$3,0,0,'Données projet'!$E$11+1,1))</f>
        <v>367.48156275901096</v>
      </c>
      <c r="BJ57" s="59">
        <f t="shared" si="38"/>
        <v>356.87322542996685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51.337468941340454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51.337468941340454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8.4</v>
      </c>
      <c r="BY57" s="12">
        <f>IF('Données projet'!$A$114&gt;35,BY56+BX57-CG56,IF(A57&lt;'Données projet'!$A$114,$BV$205^A57,IF(A57='Données projet'!$A$114,'Données projet'!$B$114,BY56+BX57-CG56)))</f>
        <v>315.59999999999985</v>
      </c>
      <c r="BZ57" s="13">
        <f>BY57*VLOOKUP('Données projet'!$B$12,Paramètres!$A$1:$I$89,3,0)*VLOOKUP('Données projet'!$B$12,Paramètres!$A$1:$I$89,5,0)</f>
        <v>211.7044799999999</v>
      </c>
      <c r="CA57" s="13">
        <f t="shared" si="39"/>
        <v>52.307882041697226</v>
      </c>
      <c r="CB57" s="20">
        <f t="shared" si="10"/>
        <v>459.82153055595586</v>
      </c>
      <c r="CC57" s="59">
        <f t="shared" si="11"/>
        <v>753.15486388928912</v>
      </c>
      <c r="CD57" s="59">
        <f ca="1">AVERAGE(OFFSET($CC$3,0,0,'Données projet'!$E$12+1,1))-AVERAGE(OFFSET($H$3,0,0,'Données projet'!$E$12+1,1))</f>
        <v>273.84349636755343</v>
      </c>
      <c r="CE57" s="59">
        <f t="shared" si="40"/>
        <v>268.10688874775451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39.419842222814992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39.419842222814992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25.4</v>
      </c>
      <c r="CT57" s="12">
        <f>IF('Données projet'!$A$140&gt;35,CT56+CS57-DB56,IF(A57&lt;'Données projet'!$A$140,$CQ$205^A57,IF(A57='Données projet'!$A$140,'Données projet'!$B$140,CT56+CS57-DB56)))</f>
        <v>668.60000000000036</v>
      </c>
      <c r="CU57" s="17">
        <f>CT57*VLOOKUP('Données projet'!$B$13,Paramètres!$A$1:$I$89,3,0)*VLOOKUP('Données projet'!$B$13,Paramètres!$A$1:$I$89,5,0)</f>
        <v>330.28840000000019</v>
      </c>
      <c r="CV57" s="13">
        <f t="shared" si="41"/>
        <v>77.490096809619459</v>
      </c>
      <c r="CW57" s="20">
        <f t="shared" si="13"/>
        <v>710.21421527675409</v>
      </c>
      <c r="CX57" s="59">
        <f t="shared" si="14"/>
        <v>1003.5475486100875</v>
      </c>
      <c r="CY57" s="59">
        <f ca="1">AVERAGE(OFFSET($CX$3,0,0,'Données projet'!$E$13+1,1))-AVERAGE(OFFSET($H$3,0,0,'Données projet'!$E$13+1,1))</f>
        <v>434.08297999735811</v>
      </c>
      <c r="CZ57" s="59">
        <f t="shared" si="42"/>
        <v>371.04090283546122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88.943993136570171</v>
      </c>
      <c r="DG57" s="21">
        <f>EXP(-LN(2)/25)*DG56+(1-EXP(-LN(2)/25))/(LN(2)/25)*Calculateur!DB57*Calculateur!DD57*VLOOKUP('Données projet'!$B$13,Paramètres!$A$1:$I$89,3,0)*0.475*44/12</f>
        <v>26.58128783724041</v>
      </c>
      <c r="DH57" s="21">
        <f>EXP(-LN(2)/2)*DH56+(1-EXP(-LN(2)/2))/(LN(2)/2)*DB57*DE57*VLOOKUP('Données projet'!$B$13,Paramètres!$A$1:$I$89,3,0)*0.475*44/12</f>
        <v>1.8349364062543634E-4</v>
      </c>
      <c r="DI57" s="22">
        <f t="shared" si="15"/>
        <v>115.5254644674512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17.2</v>
      </c>
      <c r="DO57" s="12">
        <f>IF('Données projet'!$A$166&gt;35,DO56+DN57-DW56,IF(A57&lt;'Données projet'!$A$166,$DL$205^A57,IF(A57='Données projet'!$A$166,'Données projet'!$B$166,DO56+DN57-DW56)))</f>
        <v>405.8</v>
      </c>
      <c r="DP57" s="17">
        <f>DO57*VLOOKUP('Données projet'!$B$14,Paramètres!$A$1:$I$89,3,0)*VLOOKUP('Données projet'!$B$14,Paramètres!$A$1:$I$89,5,0)</f>
        <v>232.11760000000001</v>
      </c>
      <c r="DQ57" s="13">
        <f t="shared" si="43"/>
        <v>56.74031164741583</v>
      </c>
      <c r="DR57" s="20">
        <f t="shared" si="16"/>
        <v>503.09419611924926</v>
      </c>
      <c r="DS57" s="59">
        <f t="shared" si="17"/>
        <v>796.42752945258258</v>
      </c>
      <c r="DT57" s="59">
        <f ca="1">AVERAGE(OFFSET($DS$3,0,0,'Données projet'!$E$14+1,1))-AVERAGE(OFFSET($H$3,0,0,'Données projet'!$E$14+1,1))</f>
        <v>362.57172983134313</v>
      </c>
      <c r="DU57" s="59">
        <f t="shared" si="44"/>
        <v>232.03250917542471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53.621737489032739</v>
      </c>
      <c r="EB57" s="21">
        <f>EXP(-LN(2)/25)*EB56+(1-EXP(-LN(2)/25))/(LN(2)/25)*Calculateur!DW57*Calculateur!DY57*VLOOKUP('Données projet'!$B$14,Paramètres!$A$1:$I$89,3,0)*0.475*44/12</f>
        <v>16.025082619580342</v>
      </c>
      <c r="EC57" s="21">
        <f>EXP(-LN(2)/2)*EC56+(1-EXP(-LN(2)/2))/(LN(2)/2)*DW57*DZ57*VLOOKUP('Données projet'!$B$14,Paramètres!$A$1:$I$89,3,0)*0.475*44/12</f>
        <v>1.8281985736732576E-4</v>
      </c>
      <c r="ED57" s="22">
        <f t="shared" si="18"/>
        <v>69.647002928470457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20.2</v>
      </c>
      <c r="EJ57" s="12">
        <f>IF('Données projet'!$A$192&gt;35,EJ56+EI57-ER56,IF(A57&lt;'Données projet'!$A$192,$EG$205^A57,IF(A57='Données projet'!$A$192,'Données projet'!$B$192,EJ56+EI57-ER56)))</f>
        <v>587.8000000000003</v>
      </c>
      <c r="EK57" s="17">
        <f>EJ57*VLOOKUP('Données projet'!$B$15,Paramètres!$A$1:$I$89,3,0)*VLOOKUP('Données projet'!$B$15,Paramètres!$A$1:$I$89,5,0)</f>
        <v>351.5044000000002</v>
      </c>
      <c r="EL57" s="13">
        <f t="shared" si="45"/>
        <v>81.872205453163147</v>
      </c>
      <c r="EM57" s="20">
        <f t="shared" si="19"/>
        <v>754.7975878309262</v>
      </c>
      <c r="EN57" s="59">
        <f t="shared" si="20"/>
        <v>1048.1309211642595</v>
      </c>
      <c r="EO57" s="59">
        <f ca="1">AVERAGE(OFFSET($EN$3,0,0,'Données projet'!$E$15+1,1))-AVERAGE(OFFSET($H$3,0,0,'Données projet'!$E$15+1,1))</f>
        <v>481.17250315093412</v>
      </c>
      <c r="EP57" s="59">
        <f t="shared" si="46"/>
        <v>413.48123190206832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73.675144614859363</v>
      </c>
      <c r="EW57" s="21">
        <f>EXP(-LN(2)/25)*EW56+(1-EXP(-LN(2)/25))/(LN(2)/25)*Calculateur!ER57*Calculateur!ET57*VLOOKUP('Données projet'!$B$15,Paramètres!$A$1:$I$89,3,0)*0.475*44/12</f>
        <v>33.630309215867378</v>
      </c>
      <c r="EX57" s="21">
        <f>EXP(-LN(2)/2)*EX56+(1-EXP(-LN(2)/2))/(LN(2)/2)*ER57*EU57*VLOOKUP('Données projet'!$B$15,Paramètres!$A$1:$I$89,3,0)*0.475*44/12</f>
        <v>1.9176577612112079E-5</v>
      </c>
      <c r="EY57" s="22">
        <f t="shared" si="21"/>
        <v>107.30547300730436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>
        <f>VLOOKUP(A57,'Données projet'!$A$217:$I$237,2,0)</f>
        <v>374</v>
      </c>
      <c r="FC57" s="12">
        <f>VLOOKUP(A57,'Données projet'!$A$217:$I$237,9,0)</f>
        <v>11.533333333333331</v>
      </c>
      <c r="FD57" s="12">
        <f t="array" ref="FD57">INDEX(FC:FC,MIN(IF(ISNUMBER(FC57:FC253),ROW(FC57:FC253),"")))</f>
        <v>11.533333333333331</v>
      </c>
      <c r="FE57" s="12">
        <f>IF('Données projet'!$A$218&gt;35,FE56+FD57-FM56,IF(A57&lt;'Données projet'!$A$218,$FB$205^A57,IF(A57='Données projet'!$A$218,'Données projet'!$B$218,FE56+FD57-FM56)))</f>
        <v>374</v>
      </c>
      <c r="FF57" s="17">
        <f>FE57*VLOOKUP('Données projet'!$B$16,Paramètres!$A$1:$I$89,3,0)*VLOOKUP('Données projet'!$B$16,Paramètres!$A$1:$I$89,5,0)</f>
        <v>233.37599999999998</v>
      </c>
      <c r="FG57" s="13">
        <f t="shared" si="47"/>
        <v>57.012031446990107</v>
      </c>
      <c r="FH57" s="20">
        <f t="shared" si="22"/>
        <v>505.75915477017446</v>
      </c>
      <c r="FI57" s="59">
        <f t="shared" si="23"/>
        <v>799.09248810350778</v>
      </c>
      <c r="FJ57" s="59">
        <f ca="1">AVERAGE(OFFSET($FI$3,0,0,'Données projet'!$E$16+1,1))-AVERAGE(OFFSET($H$3,0,0,'Données projet'!$E$16+1,1))</f>
        <v>269.77739619445515</v>
      </c>
      <c r="FK57" s="59">
        <f t="shared" si="48"/>
        <v>347.56964743629885</v>
      </c>
      <c r="FL57" s="15">
        <f>IF(ISNA(VLOOKUP(A57,'Données projet'!$A$217:$I$237,3,0)),0,VLOOKUP(A57,'Données projet'!$A$217:$I$237,3,0))</f>
        <v>8</v>
      </c>
      <c r="FM57" s="15">
        <f>IF(ISNA(VLOOKUP(A57,'Données projet'!$A$217:$I$237,4,0)),0,VLOOKUP(A57,'Données projet'!$A$217:$I$237,4,0))</f>
        <v>46.9</v>
      </c>
      <c r="FN57" s="16">
        <f>IF(ISNA(VLOOKUP(A57,'Données projet'!$A$217:$I$237,5,0)),0%,VLOOKUP(A57,'Données projet'!$A$217:$I$237,5,0)*VLOOKUP('Données projet'!$B$16,Paramètres!$A$1:$I$89,7,0))</f>
        <v>0.6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86.240478409395863</v>
      </c>
      <c r="FR57" s="21">
        <f>EXP(-LN(2)/25)*FR56+(1-EXP(-LN(2)/25))/(LN(2)/25)*Calculateur!FM57*Calculateur!FO57*VLOOKUP('Données projet'!$B$16,Paramètres!$A$1:$I$89,3,0)*0.475*44/12</f>
        <v>47.160708021592498</v>
      </c>
      <c r="FS57" s="21">
        <f>EXP(-LN(2)/2)*FS56+(1-EXP(-LN(2)/2))/(LN(2)/2)*FM57*FP57*VLOOKUP('Données projet'!$B$16,Paramètres!$A$1:$I$89,3,0)*0.475*44/12</f>
        <v>6.0640493229948375E-6</v>
      </c>
      <c r="FT57" s="22">
        <f t="shared" si="24"/>
        <v>133.40119249503769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324</v>
      </c>
      <c r="L58" s="12">
        <f>VLOOKUP(A58,'Données projet'!$A$35:$I$55,9,0)</f>
        <v>8.4</v>
      </c>
      <c r="M58" s="12">
        <f t="array" ref="M58">INDEX(L:L,MIN(IF(ISNUMBER(L58:L254),ROW(L58:L254),"")))</f>
        <v>8.4</v>
      </c>
      <c r="N58" s="13">
        <f>IF('Données projet'!$A$36&gt;35,N57+M58-V57,IF(A58&lt;'Données projet'!$A$36,$K$205^A58,IF(A58='Données projet'!$A$36,'Données projet'!$B$36,N57+M58-V57)))</f>
        <v>323.99999999999983</v>
      </c>
      <c r="O58" s="13">
        <f>N58*VLOOKUP('Données projet'!$B$9,Paramètres!$A$1:$I$89,3,0)*VLOOKUP('Données projet'!$B$9,Paramètres!$A$1:$I$89,5,0)</f>
        <v>257.7743999999999</v>
      </c>
      <c r="P58" s="13">
        <f t="shared" si="33"/>
        <v>62.247732872134243</v>
      </c>
      <c r="Q58" s="20">
        <f t="shared" si="53"/>
        <v>557.37188141896695</v>
      </c>
      <c r="R58" s="59">
        <f t="shared" si="0"/>
        <v>850.70521475230021</v>
      </c>
      <c r="S58" s="59">
        <f ca="1">AVERAGE(OFFSET($R$3,0,0,'Données projet'!$E$9+1,1))-AVERAGE(OFFSET($H$3,0,0,'Données projet'!$E$9+1,1))</f>
        <v>331.52724290297675</v>
      </c>
      <c r="T58" s="59">
        <f t="shared" si="34"/>
        <v>322.79102610158054</v>
      </c>
      <c r="U58" s="15">
        <f>IF(ISNA(VLOOKUP(A58,'Données projet'!$A$35:$I$55,3,0)),0,VLOOKUP(A58,'Données projet'!$A$35:$I$55,3,0))</f>
        <v>10</v>
      </c>
      <c r="V58" s="15">
        <f>IF(ISNA(VLOOKUP(A58,'Données projet'!$A$35:$I$55,4,0)),0,VLOOKUP(A58,'Données projet'!$A$35:$I$55,4,0))</f>
        <v>18</v>
      </c>
      <c r="W58" s="16">
        <f>IF(ISNA(VLOOKUP(A58,'Données projet'!$A$35:$I$55,5,0)),0%,VLOOKUP(A58,'Données projet'!$A$35:$I$55,5,0)*VLOOKUP('Données projet'!$B$9,Paramètres!$A$1:$I$89,7,0))</f>
        <v>0.53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54.227500227951566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54.227500227951566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324</v>
      </c>
      <c r="AG58" s="12">
        <f>VLOOKUP(A58,'Données projet'!$A$61:$I$81,9,0)</f>
        <v>8.4</v>
      </c>
      <c r="AH58" s="12">
        <f t="array" ref="AH58">INDEX(AG:AG,MIN(IF(ISNUMBER(AG58:AG254),ROW(AG58:AG254),"")))</f>
        <v>8.4</v>
      </c>
      <c r="AI58" s="13">
        <f>IF('Données projet'!$A$62&gt;35,AI57+AH58-AQ57,IF(A58&lt;'Données projet'!$A$62,$AF$205^A58,IF(A58='Données projet'!$A$62,'Données projet'!$B$62,AI57+AH58-AQ57)))</f>
        <v>323.99999999999983</v>
      </c>
      <c r="AJ58" s="13">
        <f>AI58*VLOOKUP('Données projet'!$B$10,Paramètres!$A$1:$I$89,3,0)*VLOOKUP('Données projet'!$B$10,Paramètres!$A$1:$I$89,5,0)</f>
        <v>257.7743999999999</v>
      </c>
      <c r="AK58" s="13">
        <f t="shared" si="35"/>
        <v>62.247732872134243</v>
      </c>
      <c r="AL58" s="20">
        <f t="shared" si="4"/>
        <v>557.37188141896695</v>
      </c>
      <c r="AM58" s="59">
        <f t="shared" si="5"/>
        <v>850.70521475230021</v>
      </c>
      <c r="AN58" s="59">
        <f ca="1">AVERAGE(OFFSET($AM$3,0,0,'Données projet'!$E$10+1,1))-AVERAGE(OFFSET($H$3,0,0,'Données projet'!$E$10+1,1))</f>
        <v>331.52724290297675</v>
      </c>
      <c r="AO58" s="59">
        <f t="shared" si="36"/>
        <v>322.79102610158054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18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54.227500227951566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54.227500227951566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324</v>
      </c>
      <c r="BB58" s="12">
        <f>VLOOKUP(A58,'Données projet'!$A$87:$I$107,9,0)</f>
        <v>8.4</v>
      </c>
      <c r="BC58" s="12">
        <f t="array" ref="BC58">INDEX(BB:BB,MIN(IF(ISNUMBER(BB58:BB254),ROW(BB58:BB254),"")))</f>
        <v>8.4</v>
      </c>
      <c r="BD58" s="12">
        <f>IF('Données projet'!$A$88&gt;35,BD57+BC58-BL57,IF(A58&lt;'Données projet'!$A$88,$BA$205^A58,IF(A58='Données projet'!$A$88,'Données projet'!$B$88,BD57+BC58-BL57)))</f>
        <v>323.99999999999983</v>
      </c>
      <c r="BE58" s="13">
        <f>BD58*VLOOKUP('Données projet'!$B$11,Paramètres!$A$1:$I$89,3,0)*VLOOKUP('Données projet'!$B$11,Paramètres!$A$1:$I$89,5,0)</f>
        <v>283.04639999999989</v>
      </c>
      <c r="BF58" s="13">
        <f t="shared" si="37"/>
        <v>67.610394756513259</v>
      </c>
      <c r="BG58" s="20">
        <f t="shared" si="7"/>
        <v>610.72725086759363</v>
      </c>
      <c r="BH58" s="59">
        <f t="shared" si="8"/>
        <v>904.060584200927</v>
      </c>
      <c r="BI58" s="59">
        <f ca="1">AVERAGE(OFFSET($BH$3,0,0,'Données projet'!$E$11+1,1))-AVERAGE(OFFSET($H$3,0,0,'Données projet'!$E$11+1,1))</f>
        <v>367.48156275901096</v>
      </c>
      <c r="BJ58" s="59">
        <f t="shared" si="38"/>
        <v>356.87322542996685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18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59.54392181892721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59.54392181892721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324</v>
      </c>
      <c r="BW58" s="12">
        <f>VLOOKUP(A58,'Données projet'!$A$113:$I$133,9,0)</f>
        <v>8.4</v>
      </c>
      <c r="BX58" s="12">
        <f t="array" ref="BX58">INDEX(BW:BW,MIN(IF(ISNUMBER(BW58:BW254),ROW(BW58:BW254),"")))</f>
        <v>8.4</v>
      </c>
      <c r="BY58" s="12">
        <f>IF('Données projet'!$A$114&gt;35,BY57+BX58-CG57,IF(A58&lt;'Données projet'!$A$114,$BV$205^A58,IF(A58='Données projet'!$A$114,'Données projet'!$B$114,BY57+BX58-CG57)))</f>
        <v>323.99999999999983</v>
      </c>
      <c r="BZ58" s="13">
        <f>BY58*VLOOKUP('Données projet'!$B$12,Paramètres!$A$1:$I$89,3,0)*VLOOKUP('Données projet'!$B$12,Paramètres!$A$1:$I$89,5,0)</f>
        <v>217.33919999999992</v>
      </c>
      <c r="CA58" s="13">
        <f t="shared" si="39"/>
        <v>53.536165068020416</v>
      </c>
      <c r="CB58" s="20">
        <f t="shared" si="10"/>
        <v>471.77459416013545</v>
      </c>
      <c r="CC58" s="59">
        <f t="shared" si="11"/>
        <v>765.10792749346876</v>
      </c>
      <c r="CD58" s="59">
        <f ca="1">AVERAGE(OFFSET($CC$3,0,0,'Données projet'!$E$12+1,1))-AVERAGE(OFFSET($H$3,0,0,'Données projet'!$E$12+1,1))</f>
        <v>273.84349636755343</v>
      </c>
      <c r="CE58" s="59">
        <f t="shared" si="40"/>
        <v>268.10688874775451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18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45.721225682390532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45.721225682390532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694</v>
      </c>
      <c r="CR58" s="12">
        <f>VLOOKUP(A58,'Données projet'!$A$139:$I$159,9,0)</f>
        <v>25.4</v>
      </c>
      <c r="CS58" s="12">
        <f t="array" ref="CS58">INDEX(CR:CR,MIN(IF(ISNUMBER(CR58:CR254),ROW(CR58:CR254),"")))</f>
        <v>25.4</v>
      </c>
      <c r="CT58" s="12">
        <f>IF('Données projet'!$A$140&gt;35,CT57+CS58-DB57,IF(A58&lt;'Données projet'!$A$140,$CQ$205^A58,IF(A58='Données projet'!$A$140,'Données projet'!$B$140,CT57+CS58-DB57)))</f>
        <v>694.00000000000034</v>
      </c>
      <c r="CU58" s="17">
        <f>CT58*VLOOKUP('Données projet'!$B$13,Paramètres!$A$1:$I$89,3,0)*VLOOKUP('Données projet'!$B$13,Paramètres!$A$1:$I$89,5,0)</f>
        <v>342.83600000000018</v>
      </c>
      <c r="CV58" s="13">
        <f t="shared" si="41"/>
        <v>80.085598410344375</v>
      </c>
      <c r="CW58" s="20">
        <f t="shared" si="13"/>
        <v>736.58845056468351</v>
      </c>
      <c r="CX58" s="59">
        <f t="shared" si="14"/>
        <v>1029.9217838980169</v>
      </c>
      <c r="CY58" s="59">
        <f ca="1">AVERAGE(OFFSET($CX$3,0,0,'Données projet'!$E$13+1,1))-AVERAGE(OFFSET($H$3,0,0,'Données projet'!$E$13+1,1))</f>
        <v>434.08297999735811</v>
      </c>
      <c r="CZ58" s="59">
        <f t="shared" si="42"/>
        <v>371.04090283546122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73</v>
      </c>
      <c r="DC58" s="16">
        <f>IF(ISNA(VLOOKUP(A58,'Données projet'!$A$139:$I$159,5,0)),0%,VLOOKUP(A58,'Données projet'!$A$139:$I$159,5,0)*VLOOKUP('Données projet'!$B$13,Paramètres!$A$1:$I$89,7,0))</f>
        <v>0.55000000000000004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113.51106774727444</v>
      </c>
      <c r="DG58" s="21">
        <f>EXP(-LN(2)/25)*DG57+(1-EXP(-LN(2)/25))/(LN(2)/25)*Calculateur!DB58*Calculateur!DD58*VLOOKUP('Données projet'!$B$13,Paramètres!$A$1:$I$89,3,0)*0.475*44/12</f>
        <v>25.854421123481895</v>
      </c>
      <c r="DH58" s="21">
        <f>EXP(-LN(2)/2)*DH57+(1-EXP(-LN(2)/2))/(LN(2)/2)*DB58*DE58*VLOOKUP('Données projet'!$B$13,Paramètres!$A$1:$I$89,3,0)*0.475*44/12</f>
        <v>1.297495975908534E-4</v>
      </c>
      <c r="DI58" s="22">
        <f t="shared" si="15"/>
        <v>139.36561862035393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423</v>
      </c>
      <c r="DM58" s="12">
        <f>VLOOKUP(A58,'Données projet'!$A$165:$I$185,9,0)</f>
        <v>17.2</v>
      </c>
      <c r="DN58" s="12">
        <f t="array" ref="DN58">INDEX(DM:DM,MIN(IF(ISNUMBER(DM58:DM254),ROW(DM58:DM254),"")))</f>
        <v>17.2</v>
      </c>
      <c r="DO58" s="12">
        <f>IF('Données projet'!$A$166&gt;35,DO57+DN58-DW57,IF(A58&lt;'Données projet'!$A$166,$DL$205^A58,IF(A58='Données projet'!$A$166,'Données projet'!$B$166,DO57+DN58-DW57)))</f>
        <v>423</v>
      </c>
      <c r="DP58" s="17">
        <f>DO58*VLOOKUP('Données projet'!$B$14,Paramètres!$A$1:$I$89,3,0)*VLOOKUP('Données projet'!$B$14,Paramètres!$A$1:$I$89,5,0)</f>
        <v>241.95600000000002</v>
      </c>
      <c r="DQ58" s="13">
        <f t="shared" si="43"/>
        <v>58.860174395053612</v>
      </c>
      <c r="DR58" s="20">
        <f t="shared" si="16"/>
        <v>523.92150373805168</v>
      </c>
      <c r="DS58" s="59">
        <f t="shared" si="17"/>
        <v>817.25483707138505</v>
      </c>
      <c r="DT58" s="59">
        <f ca="1">AVERAGE(OFFSET($DS$3,0,0,'Données projet'!$E$14+1,1))-AVERAGE(OFFSET($H$3,0,0,'Données projet'!$E$14+1,1))</f>
        <v>362.57172983134313</v>
      </c>
      <c r="DU58" s="59">
        <f t="shared" si="44"/>
        <v>232.03250917542471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47</v>
      </c>
      <c r="DX58" s="16">
        <f>IF(ISNA(VLOOKUP(A58,'Données projet'!$A$165:$I$185,5,0)),0%,VLOOKUP(A58,'Données projet'!$A$165:$I$185,5,0)*VLOOKUP('Données projet'!$B$14,Paramètres!$A$1:$I$89,7,0))</f>
        <v>0.45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68.618759391919696</v>
      </c>
      <c r="EB58" s="21">
        <f>EXP(-LN(2)/25)*EB57+(1-EXP(-LN(2)/25))/(LN(2)/25)*Calculateur!DW58*Calculateur!DY58*VLOOKUP('Données projet'!$B$14,Paramètres!$A$1:$I$89,3,0)*0.475*44/12</f>
        <v>15.586875892625448</v>
      </c>
      <c r="EC58" s="21">
        <f>EXP(-LN(2)/2)*EC57+(1-EXP(-LN(2)/2))/(LN(2)/2)*DW58*DZ58*VLOOKUP('Données projet'!$B$14,Paramètres!$A$1:$I$89,3,0)*0.475*44/12</f>
        <v>1.2927316087999344E-4</v>
      </c>
      <c r="ED58" s="22">
        <f t="shared" si="18"/>
        <v>84.205764557706019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608</v>
      </c>
      <c r="EH58" s="12">
        <f>VLOOKUP(A58,'Données projet'!$A$191:$I$211,9,0)</f>
        <v>20.2</v>
      </c>
      <c r="EI58" s="12">
        <f t="array" ref="EI58">INDEX(EH:EH,MIN(IF(ISNUMBER(EH58:EH254),ROW(EH58:EH254),"")))</f>
        <v>20.2</v>
      </c>
      <c r="EJ58" s="12">
        <f>IF('Données projet'!$A$192&gt;35,EJ57+EI58-ER57,IF(A58&lt;'Données projet'!$A$192,$EG$205^A58,IF(A58='Données projet'!$A$192,'Données projet'!$B$192,EJ57+EI58-ER57)))</f>
        <v>608.00000000000034</v>
      </c>
      <c r="EK58" s="17">
        <f>EJ58*VLOOKUP('Données projet'!$B$15,Paramètres!$A$1:$I$89,3,0)*VLOOKUP('Données projet'!$B$15,Paramètres!$A$1:$I$89,5,0)</f>
        <v>363.58400000000023</v>
      </c>
      <c r="EL58" s="13">
        <f t="shared" si="45"/>
        <v>84.353369208346365</v>
      </c>
      <c r="EM58" s="20">
        <f t="shared" si="19"/>
        <v>780.15758470453693</v>
      </c>
      <c r="EN58" s="59">
        <f t="shared" si="20"/>
        <v>1073.4909180378702</v>
      </c>
      <c r="EO58" s="59">
        <f ca="1">AVERAGE(OFFSET($EN$3,0,0,'Données projet'!$E$15+1,1))-AVERAGE(OFFSET($H$3,0,0,'Données projet'!$E$15+1,1))</f>
        <v>481.17250315093412</v>
      </c>
      <c r="EP58" s="59">
        <f t="shared" si="46"/>
        <v>413.48123190206832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48</v>
      </c>
      <c r="ES58" s="16">
        <f>IF(ISNA(VLOOKUP(A58,'Données projet'!$A$191:$I$211,5,0)),0%,VLOOKUP(A58,'Données projet'!$A$191:$I$211,5,0)*VLOOKUP('Données projet'!$B$15,Paramètres!$A$1:$I$89,7,0))</f>
        <v>0.45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89.365387724384448</v>
      </c>
      <c r="EW58" s="21">
        <f>EXP(-LN(2)/25)*EW57+(1-EXP(-LN(2)/25))/(LN(2)/25)*Calculateur!ER58*Calculateur!ET58*VLOOKUP('Données projet'!$B$15,Paramètres!$A$1:$I$89,3,0)*0.475*44/12</f>
        <v>32.710686641818384</v>
      </c>
      <c r="EX58" s="21">
        <f>EXP(-LN(2)/2)*EX57+(1-EXP(-LN(2)/2))/(LN(2)/2)*ER58*EU58*VLOOKUP('Données projet'!$B$15,Paramètres!$A$1:$I$89,3,0)*0.475*44/12</f>
        <v>1.3559888069474582E-5</v>
      </c>
      <c r="EY58" s="22">
        <f t="shared" si="21"/>
        <v>122.07608792609091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12.316666666666663</v>
      </c>
      <c r="FE58" s="12">
        <f>IF('Données projet'!$A$218&gt;35,FE57+FD58-FM57,IF(A58&lt;'Données projet'!$A$218,$FB$205^A58,IF(A58='Données projet'!$A$218,'Données projet'!$B$218,FE57+FD58-FM57)))</f>
        <v>339.41666666666669</v>
      </c>
      <c r="FF58" s="17">
        <f>FE58*VLOOKUP('Données projet'!$B$16,Paramètres!$A$1:$I$89,3,0)*VLOOKUP('Données projet'!$B$16,Paramètres!$A$1:$I$89,5,0)</f>
        <v>211.79600000000002</v>
      </c>
      <c r="FG58" s="13">
        <f t="shared" si="47"/>
        <v>52.327862151963842</v>
      </c>
      <c r="FH58" s="20">
        <f t="shared" si="22"/>
        <v>460.01572658133705</v>
      </c>
      <c r="FI58" s="59">
        <f t="shared" si="23"/>
        <v>753.34905991467031</v>
      </c>
      <c r="FJ58" s="59">
        <f ca="1">AVERAGE(OFFSET($FI$3,0,0,'Données projet'!$E$16+1,1))-AVERAGE(OFFSET($H$3,0,0,'Données projet'!$E$16+1,1))</f>
        <v>269.77739619445515</v>
      </c>
      <c r="FK58" s="59">
        <f t="shared" si="48"/>
        <v>347.56964743629885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84.549355229285467</v>
      </c>
      <c r="FR58" s="21">
        <f>EXP(-LN(2)/25)*FR57+(1-EXP(-LN(2)/25))/(LN(2)/25)*Calculateur!FM58*Calculateur!FO58*VLOOKUP('Données projet'!$B$16,Paramètres!$A$1:$I$89,3,0)*0.475*44/12</f>
        <v>45.871095980668201</v>
      </c>
      <c r="FS58" s="21">
        <f>EXP(-LN(2)/2)*FS57+(1-EXP(-LN(2)/2))/(LN(2)/2)*FM58*FP58*VLOOKUP('Données projet'!$B$16,Paramètres!$A$1:$I$89,3,0)*0.475*44/12</f>
        <v>4.2879303977393421E-6</v>
      </c>
      <c r="FT58" s="22">
        <f t="shared" si="24"/>
        <v>130.42045549788409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7.4</v>
      </c>
      <c r="N59" s="13">
        <f>IF('Données projet'!$A$36&gt;35,N58+M59-V58,IF(A59&lt;'Données projet'!$A$36,$K$205^A59,IF(A59='Données projet'!$A$36,'Données projet'!$B$36,N58+M59-V58)))</f>
        <v>313.39999999999981</v>
      </c>
      <c r="O59" s="13">
        <f>N59*VLOOKUP('Données projet'!$B$9,Paramètres!$A$1:$I$89,3,0)*VLOOKUP('Données projet'!$B$9,Paramètres!$A$1:$I$89,5,0)</f>
        <v>249.34103999999988</v>
      </c>
      <c r="P59" s="13">
        <f t="shared" si="33"/>
        <v>60.444812818312201</v>
      </c>
      <c r="Q59" s="20">
        <f t="shared" si="53"/>
        <v>539.54369365856019</v>
      </c>
      <c r="R59" s="59">
        <f t="shared" si="0"/>
        <v>832.87702699189344</v>
      </c>
      <c r="S59" s="59">
        <f ca="1">AVERAGE(OFFSET($R$3,0,0,'Données projet'!$E$9+1,1))-AVERAGE(OFFSET($H$3,0,0,'Données projet'!$E$9+1,1))</f>
        <v>331.52724290297675</v>
      </c>
      <c r="T59" s="59">
        <f t="shared" si="34"/>
        <v>322.79102610158054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53.164132023990639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53.164132023990639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7.4</v>
      </c>
      <c r="AI59" s="13">
        <f>IF('Données projet'!$A$62&gt;35,AI58+AH59-AQ58,IF(A59&lt;'Données projet'!$A$62,$AF$205^A59,IF(A59='Données projet'!$A$62,'Données projet'!$B$62,AI58+AH59-AQ58)))</f>
        <v>313.39999999999981</v>
      </c>
      <c r="AJ59" s="13">
        <f>AI59*VLOOKUP('Données projet'!$B$10,Paramètres!$A$1:$I$89,3,0)*VLOOKUP('Données projet'!$B$10,Paramètres!$A$1:$I$89,5,0)</f>
        <v>249.34103999999988</v>
      </c>
      <c r="AK59" s="13">
        <f t="shared" si="35"/>
        <v>60.444812818312201</v>
      </c>
      <c r="AL59" s="20">
        <f t="shared" si="4"/>
        <v>539.54369365856019</v>
      </c>
      <c r="AM59" s="59">
        <f t="shared" si="5"/>
        <v>832.87702699189344</v>
      </c>
      <c r="AN59" s="59">
        <f ca="1">AVERAGE(OFFSET($AM$3,0,0,'Données projet'!$E$10+1,1))-AVERAGE(OFFSET($H$3,0,0,'Données projet'!$E$10+1,1))</f>
        <v>331.52724290297675</v>
      </c>
      <c r="AO59" s="59">
        <f t="shared" si="36"/>
        <v>322.79102610158054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53.164132023990639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53.164132023990639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7.4</v>
      </c>
      <c r="BD59" s="12">
        <f>IF('Données projet'!$A$88&gt;35,BD58+BC59-BL58,IF(A59&lt;'Données projet'!$A$88,$BA$205^A59,IF(A59='Données projet'!$A$88,'Données projet'!$B$88,BD58+BC59-BL58)))</f>
        <v>313.39999999999981</v>
      </c>
      <c r="BE59" s="13">
        <f>BD59*VLOOKUP('Données projet'!$B$11,Paramètres!$A$1:$I$89,3,0)*VLOOKUP('Données projet'!$B$11,Paramètres!$A$1:$I$89,5,0)</f>
        <v>273.78623999999985</v>
      </c>
      <c r="BF59" s="13">
        <f t="shared" si="37"/>
        <v>65.652152569545024</v>
      </c>
      <c r="BG59" s="20">
        <f t="shared" si="7"/>
        <v>591.18853372529054</v>
      </c>
      <c r="BH59" s="59">
        <f t="shared" si="8"/>
        <v>884.52186705862391</v>
      </c>
      <c r="BI59" s="59">
        <f ca="1">AVERAGE(OFFSET($BH$3,0,0,'Données projet'!$E$11+1,1))-AVERAGE(OFFSET($H$3,0,0,'Données projet'!$E$11+1,1))</f>
        <v>367.48156275901096</v>
      </c>
      <c r="BJ59" s="59">
        <f t="shared" si="38"/>
        <v>356.87322542996685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58.376301830264232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58.376301830264232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313.39999999999981</v>
      </c>
      <c r="BZ59" s="13">
        <f>BY59*VLOOKUP('Données projet'!$B$12,Paramètres!$A$1:$I$89,3,0)*VLOOKUP('Données projet'!$B$12,Paramètres!$A$1:$I$89,5,0)</f>
        <v>210.22871999999987</v>
      </c>
      <c r="CA59" s="13">
        <f t="shared" si="39"/>
        <v>51.985563605889581</v>
      </c>
      <c r="CB59" s="20">
        <f t="shared" si="10"/>
        <v>456.68987728025746</v>
      </c>
      <c r="CC59" s="59">
        <f t="shared" si="11"/>
        <v>750.02321061359078</v>
      </c>
      <c r="CD59" s="59">
        <f ca="1">AVERAGE(OFFSET($CC$3,0,0,'Données projet'!$E$12+1,1))-AVERAGE(OFFSET($H$3,0,0,'Données projet'!$E$12+1,1))</f>
        <v>273.84349636755343</v>
      </c>
      <c r="CE59" s="59">
        <f t="shared" si="40"/>
        <v>268.10688874775451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44.824660333952892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44.824660333952892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23.8</v>
      </c>
      <c r="CT59" s="12">
        <f>IF('Données projet'!$A$140&gt;35,CT58+CS59-DB58,IF(A59&lt;'Données projet'!$A$140,$CQ$205^A59,IF(A59='Données projet'!$A$140,'Données projet'!$B$140,CT58+CS59-DB58)))</f>
        <v>644.8000000000003</v>
      </c>
      <c r="CU59" s="17">
        <f>CT59*VLOOKUP('Données projet'!$B$13,Paramètres!$A$1:$I$89,3,0)*VLOOKUP('Données projet'!$B$13,Paramètres!$A$1:$I$89,5,0)</f>
        <v>318.53120000000018</v>
      </c>
      <c r="CV59" s="13">
        <f t="shared" si="41"/>
        <v>75.047659477422243</v>
      </c>
      <c r="CW59" s="20">
        <f t="shared" si="13"/>
        <v>685.48318025651076</v>
      </c>
      <c r="CX59" s="59">
        <f t="shared" si="14"/>
        <v>978.81651358984413</v>
      </c>
      <c r="CY59" s="59">
        <f ca="1">AVERAGE(OFFSET($CX$3,0,0,'Données projet'!$E$13+1,1))-AVERAGE(OFFSET($H$3,0,0,'Données projet'!$E$13+1,1))</f>
        <v>434.08297999735811</v>
      </c>
      <c r="CZ59" s="59">
        <f t="shared" si="42"/>
        <v>371.04090283546122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111.28518494366533</v>
      </c>
      <c r="DG59" s="21">
        <f>EXP(-LN(2)/25)*DG58+(1-EXP(-LN(2)/25))/(LN(2)/25)*Calculateur!DB59*Calculateur!DD59*VLOOKUP('Données projet'!$B$13,Paramètres!$A$1:$I$89,3,0)*0.475*44/12</f>
        <v>25.147430618235369</v>
      </c>
      <c r="DH59" s="21">
        <f>EXP(-LN(2)/2)*DH58+(1-EXP(-LN(2)/2))/(LN(2)/2)*DB59*DE59*VLOOKUP('Données projet'!$B$13,Paramètres!$A$1:$I$89,3,0)*0.475*44/12</f>
        <v>9.1746820312718169E-5</v>
      </c>
      <c r="DI59" s="22">
        <f t="shared" si="15"/>
        <v>136.43270730872101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16.2</v>
      </c>
      <c r="DO59" s="12">
        <f>IF('Données projet'!$A$166&gt;35,DO58+DN59-DW58,IF(A59&lt;'Données projet'!$A$166,$DL$205^A59,IF(A59='Données projet'!$A$166,'Données projet'!$B$166,DO58+DN59-DW58)))</f>
        <v>392.2</v>
      </c>
      <c r="DP59" s="17">
        <f>DO59*VLOOKUP('Données projet'!$B$14,Paramètres!$A$1:$I$89,3,0)*VLOOKUP('Données projet'!$B$14,Paramètres!$A$1:$I$89,5,0)</f>
        <v>224.33839999999998</v>
      </c>
      <c r="DQ59" s="13">
        <f t="shared" si="43"/>
        <v>55.056741180960593</v>
      </c>
      <c r="DR59" s="20">
        <f t="shared" si="16"/>
        <v>486.61320422350633</v>
      </c>
      <c r="DS59" s="59">
        <f t="shared" si="17"/>
        <v>779.94653755683964</v>
      </c>
      <c r="DT59" s="59">
        <f ca="1">AVERAGE(OFFSET($DS$3,0,0,'Données projet'!$E$14+1,1))-AVERAGE(OFFSET($H$3,0,0,'Données projet'!$E$14+1,1))</f>
        <v>362.57172983134313</v>
      </c>
      <c r="DU59" s="59">
        <f t="shared" si="44"/>
        <v>232.03250917542471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67.273187373554705</v>
      </c>
      <c r="EB59" s="21">
        <f>EXP(-LN(2)/25)*EB58+(1-EXP(-LN(2)/25))/(LN(2)/25)*Calculateur!DW59*Calculateur!DY59*VLOOKUP('Données projet'!$B$14,Paramètres!$A$1:$I$89,3,0)*0.475*44/12</f>
        <v>15.160651951663427</v>
      </c>
      <c r="EC59" s="21">
        <f>EXP(-LN(2)/2)*EC58+(1-EXP(-LN(2)/2))/(LN(2)/2)*DW59*DZ59*VLOOKUP('Données projet'!$B$14,Paramètres!$A$1:$I$89,3,0)*0.475*44/12</f>
        <v>9.1409928683662881E-5</v>
      </c>
      <c r="ED59" s="22">
        <f t="shared" si="18"/>
        <v>82.433930735146816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18.600000000000001</v>
      </c>
      <c r="EJ59" s="12">
        <f>IF('Données projet'!$A$192&gt;35,EJ58+EI59-ER58,IF(A59&lt;'Données projet'!$A$192,$EG$205^A59,IF(A59='Données projet'!$A$192,'Données projet'!$B$192,EJ58+EI59-ER58)))</f>
        <v>578.60000000000036</v>
      </c>
      <c r="EK59" s="17">
        <f>EJ59*VLOOKUP('Données projet'!$B$15,Paramètres!$A$1:$I$89,3,0)*VLOOKUP('Données projet'!$B$15,Paramètres!$A$1:$I$89,5,0)</f>
        <v>346.00280000000026</v>
      </c>
      <c r="EL59" s="13">
        <f t="shared" si="45"/>
        <v>80.738896833300814</v>
      </c>
      <c r="EM59" s="20">
        <f t="shared" si="19"/>
        <v>743.24178865133274</v>
      </c>
      <c r="EN59" s="59">
        <f t="shared" si="20"/>
        <v>1036.5751219846661</v>
      </c>
      <c r="EO59" s="59">
        <f ca="1">AVERAGE(OFFSET($EN$3,0,0,'Données projet'!$E$15+1,1))-AVERAGE(OFFSET($H$3,0,0,'Données projet'!$E$15+1,1))</f>
        <v>481.17250315093412</v>
      </c>
      <c r="EP59" s="59">
        <f t="shared" si="46"/>
        <v>413.48123190206832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87.612986978613606</v>
      </c>
      <c r="EW59" s="21">
        <f>EXP(-LN(2)/25)*EW58+(1-EXP(-LN(2)/25))/(LN(2)/25)*Calculateur!ER59*Calculateur!ET59*VLOOKUP('Données projet'!$B$15,Paramètres!$A$1:$I$89,3,0)*0.475*44/12</f>
        <v>31.816211195417612</v>
      </c>
      <c r="EX59" s="21">
        <f>EXP(-LN(2)/2)*EX58+(1-EXP(-LN(2)/2))/(LN(2)/2)*ER59*EU59*VLOOKUP('Données projet'!$B$15,Paramètres!$A$1:$I$89,3,0)*0.475*44/12</f>
        <v>9.5882888060560393E-6</v>
      </c>
      <c r="EY59" s="22">
        <f t="shared" si="21"/>
        <v>119.42920776232002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12.316666666666663</v>
      </c>
      <c r="FE59" s="12">
        <f>IF('Données projet'!$A$218&gt;35,FE58+FD59-FM58,IF(A59&lt;'Données projet'!$A$218,$FB$205^A59,IF(A59='Données projet'!$A$218,'Données projet'!$B$218,FE58+FD59-FM58)))</f>
        <v>351.73333333333335</v>
      </c>
      <c r="FF59" s="17">
        <f>FE59*VLOOKUP('Données projet'!$B$16,Paramètres!$A$1:$I$89,3,0)*VLOOKUP('Données projet'!$B$16,Paramètres!$A$1:$I$89,5,0)</f>
        <v>219.48159999999999</v>
      </c>
      <c r="FG59" s="13">
        <f t="shared" si="47"/>
        <v>54.002198576508427</v>
      </c>
      <c r="FH59" s="20">
        <f t="shared" si="22"/>
        <v>476.31761585408549</v>
      </c>
      <c r="FI59" s="59">
        <f t="shared" si="23"/>
        <v>769.65094918741875</v>
      </c>
      <c r="FJ59" s="59">
        <f ca="1">AVERAGE(OFFSET($FI$3,0,0,'Données projet'!$E$16+1,1))-AVERAGE(OFFSET($H$3,0,0,'Données projet'!$E$16+1,1))</f>
        <v>269.77739619445515</v>
      </c>
      <c r="FK59" s="59">
        <f t="shared" si="48"/>
        <v>347.56964743629885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82.891393943253746</v>
      </c>
      <c r="FR59" s="21">
        <f>EXP(-LN(2)/25)*FR58+(1-EXP(-LN(2)/25))/(LN(2)/25)*Calculateur!FM59*Calculateur!FO59*VLOOKUP('Données projet'!$B$16,Paramètres!$A$1:$I$89,3,0)*0.475*44/12</f>
        <v>44.616748448820729</v>
      </c>
      <c r="FS59" s="21">
        <f>EXP(-LN(2)/2)*FS58+(1-EXP(-LN(2)/2))/(LN(2)/2)*FM59*FP59*VLOOKUP('Données projet'!$B$16,Paramètres!$A$1:$I$89,3,0)*0.475*44/12</f>
        <v>3.0320246614974188E-6</v>
      </c>
      <c r="FT59" s="22">
        <f t="shared" si="24"/>
        <v>127.50814542409914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7.4</v>
      </c>
      <c r="N60" s="13">
        <f>IF('Données projet'!$A$36&gt;35,N59+M60-V59,IF(A60&lt;'Données projet'!$A$36,$K$205^A60,IF(A60='Données projet'!$A$36,'Données projet'!$B$36,N59+M60-V59)))</f>
        <v>320.79999999999978</v>
      </c>
      <c r="O60" s="13">
        <f>N60*VLOOKUP('Données projet'!$B$9,Paramètres!$A$1:$I$89,3,0)*VLOOKUP('Données projet'!$B$9,Paramètres!$A$1:$I$89,5,0)</f>
        <v>255.22847999999985</v>
      </c>
      <c r="P60" s="13">
        <f t="shared" si="33"/>
        <v>61.704188876103551</v>
      </c>
      <c r="Q60" s="20">
        <f t="shared" si="53"/>
        <v>551.99106495921342</v>
      </c>
      <c r="R60" s="59">
        <f t="shared" si="0"/>
        <v>845.32439829254668</v>
      </c>
      <c r="S60" s="59">
        <f ca="1">AVERAGE(OFFSET($R$3,0,0,'Données projet'!$E$9+1,1))-AVERAGE(OFFSET($H$3,0,0,'Données projet'!$E$9+1,1))</f>
        <v>331.52724290297675</v>
      </c>
      <c r="T60" s="59">
        <f t="shared" si="34"/>
        <v>322.79102610158054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52.121615821918823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52.121615821918823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7.4</v>
      </c>
      <c r="AI60" s="13">
        <f>IF('Données projet'!$A$62&gt;35,AI59+AH60-AQ59,IF(A60&lt;'Données projet'!$A$62,$AF$205^A60,IF(A60='Données projet'!$A$62,'Données projet'!$B$62,AI59+AH60-AQ59)))</f>
        <v>320.79999999999978</v>
      </c>
      <c r="AJ60" s="13">
        <f>AI60*VLOOKUP('Données projet'!$B$10,Paramètres!$A$1:$I$89,3,0)*VLOOKUP('Données projet'!$B$10,Paramètres!$A$1:$I$89,5,0)</f>
        <v>255.22847999999985</v>
      </c>
      <c r="AK60" s="13">
        <f t="shared" si="35"/>
        <v>61.704188876103551</v>
      </c>
      <c r="AL60" s="20">
        <f t="shared" si="4"/>
        <v>551.99106495921342</v>
      </c>
      <c r="AM60" s="59">
        <f t="shared" si="5"/>
        <v>845.32439829254668</v>
      </c>
      <c r="AN60" s="59">
        <f ca="1">AVERAGE(OFFSET($AM$3,0,0,'Données projet'!$E$10+1,1))-AVERAGE(OFFSET($H$3,0,0,'Données projet'!$E$10+1,1))</f>
        <v>331.52724290297675</v>
      </c>
      <c r="AO60" s="59">
        <f t="shared" si="36"/>
        <v>322.79102610158054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52.121615821918823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52.121615821918823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7.4</v>
      </c>
      <c r="BD60" s="12">
        <f>IF('Données projet'!$A$88&gt;35,BD59+BC60-BL59,IF(A60&lt;'Données projet'!$A$88,$BA$205^A60,IF(A60='Données projet'!$A$88,'Données projet'!$B$88,BD59+BC60-BL59)))</f>
        <v>320.79999999999978</v>
      </c>
      <c r="BE60" s="13">
        <f>BD60*VLOOKUP('Données projet'!$B$11,Paramètres!$A$1:$I$89,3,0)*VLOOKUP('Données projet'!$B$11,Paramètres!$A$1:$I$89,5,0)</f>
        <v>280.25087999999982</v>
      </c>
      <c r="BF60" s="13">
        <f t="shared" si="37"/>
        <v>67.020024273227449</v>
      </c>
      <c r="BG60" s="20">
        <f t="shared" si="7"/>
        <v>604.83015827587087</v>
      </c>
      <c r="BH60" s="59">
        <f t="shared" si="8"/>
        <v>898.16349160920413</v>
      </c>
      <c r="BI60" s="59">
        <f ca="1">AVERAGE(OFFSET($BH$3,0,0,'Données projet'!$E$11+1,1))-AVERAGE(OFFSET($H$3,0,0,'Données projet'!$E$11+1,1))</f>
        <v>367.48156275901096</v>
      </c>
      <c r="BJ60" s="59">
        <f t="shared" si="38"/>
        <v>356.87322542996685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57.231578157401067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57.231578157401067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320.79999999999978</v>
      </c>
      <c r="BZ60" s="13">
        <f>BY60*VLOOKUP('Données projet'!$B$12,Paramètres!$A$1:$I$89,3,0)*VLOOKUP('Données projet'!$B$12,Paramètres!$A$1:$I$89,5,0)</f>
        <v>215.19263999999987</v>
      </c>
      <c r="CA60" s="13">
        <f t="shared" si="39"/>
        <v>53.068690033178463</v>
      </c>
      <c r="CB60" s="20">
        <f t="shared" si="10"/>
        <v>467.22181647445228</v>
      </c>
      <c r="CC60" s="59">
        <f t="shared" si="11"/>
        <v>760.5551498077856</v>
      </c>
      <c r="CD60" s="59">
        <f ca="1">AVERAGE(OFFSET($CC$3,0,0,'Données projet'!$E$12+1,1))-AVERAGE(OFFSET($H$3,0,0,'Données projet'!$E$12+1,1))</f>
        <v>273.84349636755343</v>
      </c>
      <c r="CE60" s="59">
        <f t="shared" si="40"/>
        <v>268.10688874775451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43.945676085147248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43.945676085147248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23.8</v>
      </c>
      <c r="CT60" s="12">
        <f>IF('Données projet'!$A$140&gt;35,CT59+CS60-DB59,IF(A60&lt;'Données projet'!$A$140,$CQ$205^A60,IF(A60='Données projet'!$A$140,'Données projet'!$B$140,CT59+CS60-DB59)))</f>
        <v>668.60000000000025</v>
      </c>
      <c r="CU60" s="17">
        <f>CT60*VLOOKUP('Données projet'!$B$13,Paramètres!$A$1:$I$89,3,0)*VLOOKUP('Données projet'!$B$13,Paramètres!$A$1:$I$89,5,0)</f>
        <v>330.28840000000014</v>
      </c>
      <c r="CV60" s="13">
        <f t="shared" si="41"/>
        <v>77.490096809619459</v>
      </c>
      <c r="CW60" s="20">
        <f t="shared" si="13"/>
        <v>710.21421527675409</v>
      </c>
      <c r="CX60" s="59">
        <f t="shared" si="14"/>
        <v>1003.5475486100875</v>
      </c>
      <c r="CY60" s="59">
        <f ca="1">AVERAGE(OFFSET($CX$3,0,0,'Données projet'!$E$13+1,1))-AVERAGE(OFFSET($H$3,0,0,'Données projet'!$E$13+1,1))</f>
        <v>434.08297999735811</v>
      </c>
      <c r="CZ60" s="59">
        <f t="shared" si="42"/>
        <v>371.04090283546122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109.10295034418054</v>
      </c>
      <c r="DG60" s="21">
        <f>EXP(-LN(2)/25)*DG59+(1-EXP(-LN(2)/25))/(LN(2)/25)*Calculateur!DB60*Calculateur!DD60*VLOOKUP('Données projet'!$B$13,Paramètres!$A$1:$I$89,3,0)*0.475*44/12</f>
        <v>24.45977280553382</v>
      </c>
      <c r="DH60" s="21">
        <f>EXP(-LN(2)/2)*DH59+(1-EXP(-LN(2)/2))/(LN(2)/2)*DB60*DE60*VLOOKUP('Données projet'!$B$13,Paramètres!$A$1:$I$89,3,0)*0.475*44/12</f>
        <v>6.4874798795426698E-5</v>
      </c>
      <c r="DI60" s="22">
        <f t="shared" si="15"/>
        <v>133.56278802451317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16.2</v>
      </c>
      <c r="DO60" s="12">
        <f>IF('Données projet'!$A$166&gt;35,DO59+DN60-DW59,IF(A60&lt;'Données projet'!$A$166,$DL$205^A60,IF(A60='Données projet'!$A$166,'Données projet'!$B$166,DO59+DN60-DW59)))</f>
        <v>408.4</v>
      </c>
      <c r="DP60" s="17">
        <f>DO60*VLOOKUP('Données projet'!$B$14,Paramètres!$A$1:$I$89,3,0)*VLOOKUP('Données projet'!$B$14,Paramètres!$A$1:$I$89,5,0)</f>
        <v>233.60480000000001</v>
      </c>
      <c r="DQ60" s="13">
        <f t="shared" si="43"/>
        <v>57.061416699587255</v>
      </c>
      <c r="DR60" s="20">
        <f t="shared" si="16"/>
        <v>506.24366075178114</v>
      </c>
      <c r="DS60" s="59">
        <f t="shared" si="17"/>
        <v>799.57699408511439</v>
      </c>
      <c r="DT60" s="59">
        <f ca="1">AVERAGE(OFFSET($DS$3,0,0,'Données projet'!$E$14+1,1))-AVERAGE(OFFSET($H$3,0,0,'Données projet'!$E$14+1,1))</f>
        <v>362.57172983134313</v>
      </c>
      <c r="DU60" s="59">
        <f t="shared" si="44"/>
        <v>232.03250917542471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65.954001201751964</v>
      </c>
      <c r="EB60" s="21">
        <f>EXP(-LN(2)/25)*EB59+(1-EXP(-LN(2)/25))/(LN(2)/25)*Calculateur!DW60*Calculateur!DY60*VLOOKUP('Données projet'!$B$14,Paramètres!$A$1:$I$89,3,0)*0.475*44/12</f>
        <v>14.746083126781155</v>
      </c>
      <c r="EC60" s="21">
        <f>EXP(-LN(2)/2)*EC59+(1-EXP(-LN(2)/2))/(LN(2)/2)*DW60*DZ60*VLOOKUP('Données projet'!$B$14,Paramètres!$A$1:$I$89,3,0)*0.475*44/12</f>
        <v>6.4636580439996722E-5</v>
      </c>
      <c r="ED60" s="22">
        <f t="shared" si="18"/>
        <v>80.70014896511357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18.600000000000001</v>
      </c>
      <c r="EJ60" s="12">
        <f>IF('Données projet'!$A$192&gt;35,EJ59+EI60-ER59,IF(A60&lt;'Données projet'!$A$192,$EG$205^A60,IF(A60='Données projet'!$A$192,'Données projet'!$B$192,EJ59+EI60-ER59)))</f>
        <v>597.20000000000039</v>
      </c>
      <c r="EK60" s="17">
        <f>EJ60*VLOOKUP('Données projet'!$B$15,Paramètres!$A$1:$I$89,3,0)*VLOOKUP('Données projet'!$B$15,Paramètres!$A$1:$I$89,5,0)</f>
        <v>357.1256000000003</v>
      </c>
      <c r="EL60" s="13">
        <f t="shared" si="45"/>
        <v>83.028020806745801</v>
      </c>
      <c r="EM60" s="20">
        <f t="shared" si="19"/>
        <v>766.60088957174946</v>
      </c>
      <c r="EN60" s="59">
        <f t="shared" si="20"/>
        <v>1059.9342229050828</v>
      </c>
      <c r="EO60" s="59">
        <f ca="1">AVERAGE(OFFSET($EN$3,0,0,'Données projet'!$E$15+1,1))-AVERAGE(OFFSET($H$3,0,0,'Données projet'!$E$15+1,1))</f>
        <v>481.17250315093412</v>
      </c>
      <c r="EP60" s="59">
        <f t="shared" si="46"/>
        <v>413.48123190206832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85.894949742608418</v>
      </c>
      <c r="EW60" s="21">
        <f>EXP(-LN(2)/25)*EW59+(1-EXP(-LN(2)/25))/(LN(2)/25)*Calculateur!ER60*Calculateur!ET60*VLOOKUP('Données projet'!$B$15,Paramètres!$A$1:$I$89,3,0)*0.475*44/12</f>
        <v>30.946195227137089</v>
      </c>
      <c r="EX60" s="21">
        <f>EXP(-LN(2)/2)*EX59+(1-EXP(-LN(2)/2))/(LN(2)/2)*ER60*EU60*VLOOKUP('Données projet'!$B$15,Paramètres!$A$1:$I$89,3,0)*0.475*44/12</f>
        <v>6.7799440347372909E-6</v>
      </c>
      <c r="EY60" s="22">
        <f t="shared" si="21"/>
        <v>116.84115174968953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12.316666666666663</v>
      </c>
      <c r="FE60" s="12">
        <f>IF('Données projet'!$A$218&gt;35,FE59+FD60-FM59,IF(A60&lt;'Données projet'!$A$218,$FB$205^A60,IF(A60='Données projet'!$A$218,'Données projet'!$B$218,FE59+FD60-FM59)))</f>
        <v>364.05</v>
      </c>
      <c r="FF60" s="17">
        <f>FE60*VLOOKUP('Données projet'!$B$16,Paramètres!$A$1:$I$89,3,0)*VLOOKUP('Données projet'!$B$16,Paramètres!$A$1:$I$89,5,0)</f>
        <v>227.16720000000001</v>
      </c>
      <c r="FG60" s="13">
        <f t="shared" si="47"/>
        <v>55.669722848822659</v>
      </c>
      <c r="FH60" s="20">
        <f t="shared" si="22"/>
        <v>492.60764062836614</v>
      </c>
      <c r="FI60" s="59">
        <f t="shared" si="23"/>
        <v>785.94097396169946</v>
      </c>
      <c r="FJ60" s="59">
        <f ca="1">AVERAGE(OFFSET($FI$3,0,0,'Données projet'!$E$16+1,1))-AVERAGE(OFFSET($H$3,0,0,'Données projet'!$E$16+1,1))</f>
        <v>269.77739619445515</v>
      </c>
      <c r="FK60" s="59">
        <f t="shared" si="48"/>
        <v>347.56964743629885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81.265944266784587</v>
      </c>
      <c r="FR60" s="21">
        <f>EXP(-LN(2)/25)*FR59+(1-EXP(-LN(2)/25))/(LN(2)/25)*Calculateur!FM60*Calculateur!FO60*VLOOKUP('Données projet'!$B$16,Paramètres!$A$1:$I$89,3,0)*0.475*44/12</f>
        <v>43.396701116194897</v>
      </c>
      <c r="FS60" s="21">
        <f>EXP(-LN(2)/2)*FS59+(1-EXP(-LN(2)/2))/(LN(2)/2)*FM60*FP60*VLOOKUP('Données projet'!$B$16,Paramètres!$A$1:$I$89,3,0)*0.475*44/12</f>
        <v>2.1439651988696711E-6</v>
      </c>
      <c r="FT60" s="22">
        <f t="shared" si="24"/>
        <v>124.6626475269447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7.4</v>
      </c>
      <c r="N61" s="13">
        <f>IF('Données projet'!$A$36&gt;35,N60+M61-V60,IF(A61&lt;'Données projet'!$A$36,$K$205^A61,IF(A61='Données projet'!$A$36,'Données projet'!$B$36,N60+M61-V60)))</f>
        <v>328.19999999999976</v>
      </c>
      <c r="O61" s="13">
        <f>N61*VLOOKUP('Données projet'!$B$9,Paramètres!$A$1:$I$89,3,0)*VLOOKUP('Données projet'!$B$9,Paramètres!$A$1:$I$89,5,0)</f>
        <v>261.11591999999985</v>
      </c>
      <c r="P61" s="13">
        <f t="shared" si="33"/>
        <v>62.960187681145797</v>
      </c>
      <c r="Q61" s="20">
        <f t="shared" si="53"/>
        <v>564.43255421132858</v>
      </c>
      <c r="R61" s="59">
        <f t="shared" si="0"/>
        <v>857.76588754466184</v>
      </c>
      <c r="S61" s="59">
        <f ca="1">AVERAGE(OFFSET($R$3,0,0,'Données projet'!$E$9+1,1))-AVERAGE(OFFSET($H$3,0,0,'Données projet'!$E$9+1,1))</f>
        <v>331.52724290297675</v>
      </c>
      <c r="T61" s="59">
        <f t="shared" si="34"/>
        <v>322.79102610158054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51.099542726697543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51.099542726697543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7.4</v>
      </c>
      <c r="AI61" s="13">
        <f>IF('Données projet'!$A$62&gt;35,AI60+AH61-AQ60,IF(A61&lt;'Données projet'!$A$62,$AF$205^A61,IF(A61='Données projet'!$A$62,'Données projet'!$B$62,AI60+AH61-AQ60)))</f>
        <v>328.19999999999976</v>
      </c>
      <c r="AJ61" s="13">
        <f>AI61*VLOOKUP('Données projet'!$B$10,Paramètres!$A$1:$I$89,3,0)*VLOOKUP('Données projet'!$B$10,Paramètres!$A$1:$I$89,5,0)</f>
        <v>261.11591999999985</v>
      </c>
      <c r="AK61" s="13">
        <f t="shared" si="35"/>
        <v>62.960187681145797</v>
      </c>
      <c r="AL61" s="20">
        <f t="shared" si="4"/>
        <v>564.43255421132858</v>
      </c>
      <c r="AM61" s="59">
        <f t="shared" si="5"/>
        <v>857.76588754466184</v>
      </c>
      <c r="AN61" s="59">
        <f ca="1">AVERAGE(OFFSET($AM$3,0,0,'Données projet'!$E$10+1,1))-AVERAGE(OFFSET($H$3,0,0,'Données projet'!$E$10+1,1))</f>
        <v>331.52724290297675</v>
      </c>
      <c r="AO61" s="59">
        <f t="shared" si="36"/>
        <v>322.79102610158054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51.099542726697543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51.099542726697543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7.4</v>
      </c>
      <c r="BD61" s="12">
        <f>IF('Données projet'!$A$88&gt;35,BD60+BC61-BL60,IF(A61&lt;'Données projet'!$A$88,$BA$205^A61,IF(A61='Données projet'!$A$88,'Données projet'!$B$88,BD60+BC61-BL60)))</f>
        <v>328.19999999999976</v>
      </c>
      <c r="BE61" s="13">
        <f>BD61*VLOOKUP('Données projet'!$B$11,Paramètres!$A$1:$I$89,3,0)*VLOOKUP('Données projet'!$B$11,Paramètres!$A$1:$I$89,5,0)</f>
        <v>286.71551999999986</v>
      </c>
      <c r="BF61" s="13">
        <f t="shared" si="37"/>
        <v>68.384227772767758</v>
      </c>
      <c r="BG61" s="20">
        <f t="shared" si="7"/>
        <v>618.46539403757026</v>
      </c>
      <c r="BH61" s="59">
        <f t="shared" si="8"/>
        <v>911.79872737090363</v>
      </c>
      <c r="BI61" s="59">
        <f ca="1">AVERAGE(OFFSET($BH$3,0,0,'Données projet'!$E$11+1,1))-AVERAGE(OFFSET($H$3,0,0,'Données projet'!$E$11+1,1))</f>
        <v>367.48156275901096</v>
      </c>
      <c r="BJ61" s="59">
        <f t="shared" si="38"/>
        <v>356.87322542996685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56.109301817550246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56.109301817550246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328.19999999999976</v>
      </c>
      <c r="BZ61" s="13">
        <f>BY61*VLOOKUP('Données projet'!$B$12,Paramètres!$A$1:$I$89,3,0)*VLOOKUP('Données projet'!$B$12,Paramètres!$A$1:$I$89,5,0)</f>
        <v>220.15655999999984</v>
      </c>
      <c r="CA61" s="13">
        <f t="shared" si="39"/>
        <v>54.148911854109755</v>
      </c>
      <c r="CB61" s="20">
        <f t="shared" si="10"/>
        <v>477.74869681257422</v>
      </c>
      <c r="CC61" s="59">
        <f t="shared" si="11"/>
        <v>771.08203014590754</v>
      </c>
      <c r="CD61" s="59">
        <f ca="1">AVERAGE(OFFSET($CC$3,0,0,'Données projet'!$E$12+1,1))-AVERAGE(OFFSET($H$3,0,0,'Données projet'!$E$12+1,1))</f>
        <v>273.84349636755343</v>
      </c>
      <c r="CE61" s="59">
        <f t="shared" si="40"/>
        <v>268.10688874775451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43.083928181333228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43.083928181333228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23.8</v>
      </c>
      <c r="CT61" s="12">
        <f>IF('Données projet'!$A$140&gt;35,CT60+CS61-DB60,IF(A61&lt;'Données projet'!$A$140,$CQ$205^A61,IF(A61='Données projet'!$A$140,'Données projet'!$B$140,CT60+CS61-DB60)))</f>
        <v>692.4000000000002</v>
      </c>
      <c r="CU61" s="17">
        <f>CT61*VLOOKUP('Données projet'!$B$13,Paramètres!$A$1:$I$89,3,0)*VLOOKUP('Données projet'!$B$13,Paramètres!$A$1:$I$89,5,0)</f>
        <v>342.04560000000009</v>
      </c>
      <c r="CV61" s="13">
        <f t="shared" si="41"/>
        <v>79.922432674592855</v>
      </c>
      <c r="CW61" s="20">
        <f t="shared" si="13"/>
        <v>734.92765690824933</v>
      </c>
      <c r="CX61" s="59">
        <f t="shared" si="14"/>
        <v>1028.2609902415827</v>
      </c>
      <c r="CY61" s="59">
        <f ca="1">AVERAGE(OFFSET($CX$3,0,0,'Données projet'!$E$13+1,1))-AVERAGE(OFFSET($H$3,0,0,'Données projet'!$E$13+1,1))</f>
        <v>434.08297999735811</v>
      </c>
      <c r="CZ61" s="59">
        <f t="shared" si="42"/>
        <v>371.04090283546122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106.96350803415997</v>
      </c>
      <c r="DG61" s="21">
        <f>EXP(-LN(2)/25)*DG60+(1-EXP(-LN(2)/25))/(LN(2)/25)*Calculateur!DB61*Calculateur!DD61*VLOOKUP('Données projet'!$B$13,Paramètres!$A$1:$I$89,3,0)*0.475*44/12</f>
        <v>23.79091903188295</v>
      </c>
      <c r="DH61" s="21">
        <f>EXP(-LN(2)/2)*DH60+(1-EXP(-LN(2)/2))/(LN(2)/2)*DB61*DE61*VLOOKUP('Données projet'!$B$13,Paramètres!$A$1:$I$89,3,0)*0.475*44/12</f>
        <v>4.5873410156359085E-5</v>
      </c>
      <c r="DI61" s="22">
        <f t="shared" si="15"/>
        <v>130.75447293945308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16.2</v>
      </c>
      <c r="DO61" s="12">
        <f>IF('Données projet'!$A$166&gt;35,DO60+DN61-DW60,IF(A61&lt;'Données projet'!$A$166,$DL$205^A61,IF(A61='Données projet'!$A$166,'Données projet'!$B$166,DO60+DN61-DW60)))</f>
        <v>424.59999999999997</v>
      </c>
      <c r="DP61" s="17">
        <f>DO61*VLOOKUP('Données projet'!$B$14,Paramètres!$A$1:$I$89,3,0)*VLOOKUP('Données projet'!$B$14,Paramètres!$A$1:$I$89,5,0)</f>
        <v>242.87119999999999</v>
      </c>
      <c r="DQ61" s="13">
        <f t="shared" si="43"/>
        <v>59.056854931621622</v>
      </c>
      <c r="DR61" s="20">
        <f t="shared" si="16"/>
        <v>525.85802900590761</v>
      </c>
      <c r="DS61" s="59">
        <f t="shared" si="17"/>
        <v>819.19136233924087</v>
      </c>
      <c r="DT61" s="59">
        <f ca="1">AVERAGE(OFFSET($DS$3,0,0,'Données projet'!$E$14+1,1))-AVERAGE(OFFSET($H$3,0,0,'Données projet'!$E$14+1,1))</f>
        <v>362.57172983134313</v>
      </c>
      <c r="DU61" s="59">
        <f t="shared" si="44"/>
        <v>232.03250917542471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64.660683466154154</v>
      </c>
      <c r="EB61" s="21">
        <f>EXP(-LN(2)/25)*EB60+(1-EXP(-LN(2)/25))/(LN(2)/25)*Calculateur!DW61*Calculateur!DY61*VLOOKUP('Données projet'!$B$14,Paramètres!$A$1:$I$89,3,0)*0.475*44/12</f>
        <v>14.342850708216515</v>
      </c>
      <c r="EC61" s="21">
        <f>EXP(-LN(2)/2)*EC60+(1-EXP(-LN(2)/2))/(LN(2)/2)*DW61*DZ61*VLOOKUP('Données projet'!$B$14,Paramètres!$A$1:$I$89,3,0)*0.475*44/12</f>
        <v>4.570496434183144E-5</v>
      </c>
      <c r="ED61" s="22">
        <f t="shared" si="18"/>
        <v>79.003579879335007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18.600000000000001</v>
      </c>
      <c r="EJ61" s="12">
        <f>IF('Données projet'!$A$192&gt;35,EJ60+EI61-ER60,IF(A61&lt;'Données projet'!$A$192,$EG$205^A61,IF(A61='Données projet'!$A$192,'Données projet'!$B$192,EJ60+EI61-ER60)))</f>
        <v>615.80000000000041</v>
      </c>
      <c r="EK61" s="17">
        <f>EJ61*VLOOKUP('Données projet'!$B$15,Paramètres!$A$1:$I$89,3,0)*VLOOKUP('Données projet'!$B$15,Paramètres!$A$1:$I$89,5,0)</f>
        <v>368.24840000000029</v>
      </c>
      <c r="EL61" s="13">
        <f t="shared" si="45"/>
        <v>85.308859587029715</v>
      </c>
      <c r="EM61" s="20">
        <f t="shared" si="19"/>
        <v>789.94556044741057</v>
      </c>
      <c r="EN61" s="59">
        <f t="shared" si="20"/>
        <v>1083.2788937807438</v>
      </c>
      <c r="EO61" s="59">
        <f ca="1">AVERAGE(OFFSET($EN$3,0,0,'Données projet'!$E$15+1,1))-AVERAGE(OFFSET($H$3,0,0,'Données projet'!$E$15+1,1))</f>
        <v>481.17250315093412</v>
      </c>
      <c r="EP61" s="59">
        <f t="shared" si="46"/>
        <v>413.48123190206832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84.210602168902057</v>
      </c>
      <c r="EW61" s="21">
        <f>EXP(-LN(2)/25)*EW60+(1-EXP(-LN(2)/25))/(LN(2)/25)*Calculateur!ER61*Calculateur!ET61*VLOOKUP('Données projet'!$B$15,Paramètres!$A$1:$I$89,3,0)*0.475*44/12</f>
        <v>30.099969891261345</v>
      </c>
      <c r="EX61" s="21">
        <f>EXP(-LN(2)/2)*EX60+(1-EXP(-LN(2)/2))/(LN(2)/2)*ER61*EU61*VLOOKUP('Données projet'!$B$15,Paramètres!$A$1:$I$89,3,0)*0.475*44/12</f>
        <v>4.7941444030280196E-6</v>
      </c>
      <c r="EY61" s="22">
        <f t="shared" si="21"/>
        <v>114.3105768543078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12.316666666666663</v>
      </c>
      <c r="FE61" s="12">
        <f>IF('Données projet'!$A$218&gt;35,FE60+FD61-FM60,IF(A61&lt;'Données projet'!$A$218,$FB$205^A61,IF(A61='Données projet'!$A$218,'Données projet'!$B$218,FE60+FD61-FM60)))</f>
        <v>376.36666666666667</v>
      </c>
      <c r="FF61" s="17">
        <f>FE61*VLOOKUP('Données projet'!$B$16,Paramètres!$A$1:$I$89,3,0)*VLOOKUP('Données projet'!$B$16,Paramètres!$A$1:$I$89,5,0)</f>
        <v>234.8528</v>
      </c>
      <c r="FG61" s="13">
        <f t="shared" si="47"/>
        <v>57.330691860456056</v>
      </c>
      <c r="FH61" s="20">
        <f t="shared" si="22"/>
        <v>508.88624832362757</v>
      </c>
      <c r="FI61" s="59">
        <f t="shared" si="23"/>
        <v>802.21958165696083</v>
      </c>
      <c r="FJ61" s="59">
        <f ca="1">AVERAGE(OFFSET($FI$3,0,0,'Données projet'!$E$16+1,1))-AVERAGE(OFFSET($H$3,0,0,'Données projet'!$E$16+1,1))</f>
        <v>269.77739619445515</v>
      </c>
      <c r="FK61" s="59">
        <f t="shared" si="48"/>
        <v>347.56964743629885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79.67236866704458</v>
      </c>
      <c r="FR61" s="21">
        <f>EXP(-LN(2)/25)*FR60+(1-EXP(-LN(2)/25))/(LN(2)/25)*Calculateur!FM61*Calculateur!FO61*VLOOKUP('Données projet'!$B$16,Paramètres!$A$1:$I$89,3,0)*0.475*44/12</f>
        <v>42.210016042039221</v>
      </c>
      <c r="FS61" s="21">
        <f>EXP(-LN(2)/2)*FS60+(1-EXP(-LN(2)/2))/(LN(2)/2)*FM61*FP61*VLOOKUP('Données projet'!$B$16,Paramètres!$A$1:$I$89,3,0)*0.475*44/12</f>
        <v>1.5160123307487094E-6</v>
      </c>
      <c r="FT61" s="22">
        <f t="shared" si="24"/>
        <v>121.88238622509613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7.4</v>
      </c>
      <c r="N62" s="13">
        <f>IF('Données projet'!$A$36&gt;35,N61+M62-V61,IF(A62&lt;'Données projet'!$A$36,$K$205^A62,IF(A62='Données projet'!$A$36,'Données projet'!$B$36,N61+M62-V61)))</f>
        <v>335.59999999999974</v>
      </c>
      <c r="O62" s="13">
        <f>N62*VLOOKUP('Données projet'!$B$9,Paramètres!$A$1:$I$89,3,0)*VLOOKUP('Données projet'!$B$9,Paramètres!$A$1:$I$89,5,0)</f>
        <v>267.00335999999982</v>
      </c>
      <c r="P62" s="13">
        <f t="shared" si="33"/>
        <v>64.212894147794728</v>
      </c>
      <c r="Q62" s="20">
        <f t="shared" si="53"/>
        <v>576.86830930740882</v>
      </c>
      <c r="R62" s="59">
        <f t="shared" si="0"/>
        <v>870.20164264074219</v>
      </c>
      <c r="S62" s="59">
        <f ca="1">AVERAGE(OFFSET($R$3,0,0,'Données projet'!$E$9+1,1))-AVERAGE(OFFSET($H$3,0,0,'Données projet'!$E$9+1,1))</f>
        <v>331.52724290297675</v>
      </c>
      <c r="T62" s="59">
        <f t="shared" si="34"/>
        <v>322.79102610158054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50.097511861470515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50.097511861470515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7.4</v>
      </c>
      <c r="AI62" s="13">
        <f>IF('Données projet'!$A$62&gt;35,AI61+AH62-AQ61,IF(A62&lt;'Données projet'!$A$62,$AF$205^A62,IF(A62='Données projet'!$A$62,'Données projet'!$B$62,AI61+AH62-AQ61)))</f>
        <v>335.59999999999974</v>
      </c>
      <c r="AJ62" s="13">
        <f>AI62*VLOOKUP('Données projet'!$B$10,Paramètres!$A$1:$I$89,3,0)*VLOOKUP('Données projet'!$B$10,Paramètres!$A$1:$I$89,5,0)</f>
        <v>267.00335999999982</v>
      </c>
      <c r="AK62" s="13">
        <f t="shared" si="35"/>
        <v>64.212894147794728</v>
      </c>
      <c r="AL62" s="20">
        <f t="shared" si="4"/>
        <v>576.86830930740882</v>
      </c>
      <c r="AM62" s="59">
        <f t="shared" si="5"/>
        <v>870.20164264074219</v>
      </c>
      <c r="AN62" s="59">
        <f ca="1">AVERAGE(OFFSET($AM$3,0,0,'Données projet'!$E$10+1,1))-AVERAGE(OFFSET($H$3,0,0,'Données projet'!$E$10+1,1))</f>
        <v>331.52724290297675</v>
      </c>
      <c r="AO62" s="59">
        <f t="shared" si="36"/>
        <v>322.79102610158054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50.097511861470515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50.097511861470515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7.4</v>
      </c>
      <c r="BD62" s="12">
        <f>IF('Données projet'!$A$88&gt;35,BD61+BC62-BL61,IF(A62&lt;'Données projet'!$A$88,$BA$205^A62,IF(A62='Données projet'!$A$88,'Données projet'!$B$88,BD61+BC62-BL61)))</f>
        <v>335.59999999999974</v>
      </c>
      <c r="BE62" s="13">
        <f>BD62*VLOOKUP('Données projet'!$B$11,Paramètres!$A$1:$I$89,3,0)*VLOOKUP('Données projet'!$B$11,Paramètres!$A$1:$I$89,5,0)</f>
        <v>293.18015999999977</v>
      </c>
      <c r="BF62" s="13">
        <f t="shared" si="37"/>
        <v>69.744855297920338</v>
      </c>
      <c r="BG62" s="20">
        <f t="shared" si="7"/>
        <v>632.09440164387752</v>
      </c>
      <c r="BH62" s="59">
        <f t="shared" si="8"/>
        <v>925.42773497721078</v>
      </c>
      <c r="BI62" s="59">
        <f ca="1">AVERAGE(OFFSET($BH$3,0,0,'Données projet'!$E$11+1,1))-AVERAGE(OFFSET($H$3,0,0,'Données projet'!$E$11+1,1))</f>
        <v>367.48156275901096</v>
      </c>
      <c r="BJ62" s="59">
        <f t="shared" si="38"/>
        <v>356.87322542996685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55.009032632202924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55.009032632202924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335.59999999999974</v>
      </c>
      <c r="BZ62" s="13">
        <f>BY62*VLOOKUP('Données projet'!$B$12,Paramètres!$A$1:$I$89,3,0)*VLOOKUP('Données projet'!$B$12,Paramètres!$A$1:$I$89,5,0)</f>
        <v>225.12047999999982</v>
      </c>
      <c r="CA62" s="13">
        <f t="shared" si="39"/>
        <v>55.226302099278278</v>
      </c>
      <c r="CB62" s="20">
        <f t="shared" si="10"/>
        <v>488.27064548957588</v>
      </c>
      <c r="CC62" s="59">
        <f t="shared" si="11"/>
        <v>781.6039788229092</v>
      </c>
      <c r="CD62" s="59">
        <f ca="1">AVERAGE(OFFSET($CC$3,0,0,'Données projet'!$E$12+1,1))-AVERAGE(OFFSET($H$3,0,0,'Données projet'!$E$12+1,1))</f>
        <v>273.84349636755343</v>
      </c>
      <c r="CE62" s="59">
        <f t="shared" si="40"/>
        <v>268.10688874775451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42.239078628298678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42.239078628298678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23.8</v>
      </c>
      <c r="CT62" s="12">
        <f>IF('Données projet'!$A$140&gt;35,CT61+CS62-DB61,IF(A62&lt;'Données projet'!$A$140,$CQ$205^A62,IF(A62='Données projet'!$A$140,'Données projet'!$B$140,CT61+CS62-DB61)))</f>
        <v>716.20000000000016</v>
      </c>
      <c r="CU62" s="17">
        <f>CT62*VLOOKUP('Données projet'!$B$13,Paramètres!$A$1:$I$89,3,0)*VLOOKUP('Données projet'!$B$13,Paramètres!$A$1:$I$89,5,0)</f>
        <v>353.8028000000001</v>
      </c>
      <c r="CV62" s="13">
        <f t="shared" si="41"/>
        <v>82.345054088850119</v>
      </c>
      <c r="CW62" s="20">
        <f t="shared" si="13"/>
        <v>759.62417920474752</v>
      </c>
      <c r="CX62" s="59">
        <f t="shared" si="14"/>
        <v>1052.9575125380809</v>
      </c>
      <c r="CY62" s="59">
        <f ca="1">AVERAGE(OFFSET($CX$3,0,0,'Données projet'!$E$13+1,1))-AVERAGE(OFFSET($H$3,0,0,'Données projet'!$E$13+1,1))</f>
        <v>434.08297999735811</v>
      </c>
      <c r="CZ62" s="59">
        <f t="shared" si="42"/>
        <v>371.04090283546122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104.86601888290795</v>
      </c>
      <c r="DG62" s="21">
        <f>EXP(-LN(2)/25)*DG61+(1-EXP(-LN(2)/25))/(LN(2)/25)*Calculateur!DB62*Calculateur!DD62*VLOOKUP('Données projet'!$B$13,Paramètres!$A$1:$I$89,3,0)*0.475*44/12</f>
        <v>23.140355099846055</v>
      </c>
      <c r="DH62" s="21">
        <f>EXP(-LN(2)/2)*DH61+(1-EXP(-LN(2)/2))/(LN(2)/2)*DB62*DE62*VLOOKUP('Données projet'!$B$13,Paramètres!$A$1:$I$89,3,0)*0.475*44/12</f>
        <v>3.2437399397713349E-5</v>
      </c>
      <c r="DI62" s="22">
        <f t="shared" si="15"/>
        <v>128.00640642015341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16.2</v>
      </c>
      <c r="DO62" s="12">
        <f>IF('Données projet'!$A$166&gt;35,DO61+DN62-DW61,IF(A62&lt;'Données projet'!$A$166,$DL$205^A62,IF(A62='Données projet'!$A$166,'Données projet'!$B$166,DO61+DN62-DW61)))</f>
        <v>440.79999999999995</v>
      </c>
      <c r="DP62" s="17">
        <f>DO62*VLOOKUP('Données projet'!$B$14,Paramètres!$A$1:$I$89,3,0)*VLOOKUP('Données projet'!$B$14,Paramètres!$A$1:$I$89,5,0)</f>
        <v>252.13759999999996</v>
      </c>
      <c r="DQ62" s="13">
        <f t="shared" si="43"/>
        <v>61.043448657490721</v>
      </c>
      <c r="DR62" s="20">
        <f t="shared" si="16"/>
        <v>545.45699307846292</v>
      </c>
      <c r="DS62" s="59">
        <f t="shared" si="17"/>
        <v>838.79032641179629</v>
      </c>
      <c r="DT62" s="59">
        <f ca="1">AVERAGE(OFFSET($DS$3,0,0,'Données projet'!$E$14+1,1))-AVERAGE(OFFSET($H$3,0,0,'Données projet'!$E$14+1,1))</f>
        <v>362.57172983134313</v>
      </c>
      <c r="DU62" s="59">
        <f t="shared" si="44"/>
        <v>232.03250917542471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63.392726902505494</v>
      </c>
      <c r="EB62" s="21">
        <f>EXP(-LN(2)/25)*EB61+(1-EXP(-LN(2)/25))/(LN(2)/25)*Calculateur!DW62*Calculateur!DY62*VLOOKUP('Données projet'!$B$14,Paramètres!$A$1:$I$89,3,0)*0.475*44/12</f>
        <v>13.950644701342597</v>
      </c>
      <c r="EC62" s="21">
        <f>EXP(-LN(2)/2)*EC61+(1-EXP(-LN(2)/2))/(LN(2)/2)*DW62*DZ62*VLOOKUP('Données projet'!$B$14,Paramètres!$A$1:$I$89,3,0)*0.475*44/12</f>
        <v>3.2318290219998361E-5</v>
      </c>
      <c r="ED62" s="22">
        <f t="shared" si="18"/>
        <v>77.343403922138307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18.600000000000001</v>
      </c>
      <c r="EJ62" s="12">
        <f>IF('Données projet'!$A$192&gt;35,EJ61+EI62-ER61,IF(A62&lt;'Données projet'!$A$192,$EG$205^A62,IF(A62='Données projet'!$A$192,'Données projet'!$B$192,EJ61+EI62-ER61)))</f>
        <v>634.40000000000043</v>
      </c>
      <c r="EK62" s="17">
        <f>EJ62*VLOOKUP('Données projet'!$B$15,Paramètres!$A$1:$I$89,3,0)*VLOOKUP('Données projet'!$B$15,Paramètres!$A$1:$I$89,5,0)</f>
        <v>379.37120000000033</v>
      </c>
      <c r="EL62" s="13">
        <f t="shared" si="45"/>
        <v>87.58169214989708</v>
      </c>
      <c r="EM62" s="20">
        <f t="shared" si="19"/>
        <v>813.27628716107131</v>
      </c>
      <c r="EN62" s="59">
        <f t="shared" si="20"/>
        <v>1106.6096204944047</v>
      </c>
      <c r="EO62" s="59">
        <f ca="1">AVERAGE(OFFSET($EN$3,0,0,'Données projet'!$E$15+1,1))-AVERAGE(OFFSET($H$3,0,0,'Données projet'!$E$15+1,1))</f>
        <v>481.17250315093412</v>
      </c>
      <c r="EP62" s="59">
        <f t="shared" si="46"/>
        <v>413.48123190206832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82.559283623765495</v>
      </c>
      <c r="EW62" s="21">
        <f>EXP(-LN(2)/25)*EW61+(1-EXP(-LN(2)/25))/(LN(2)/25)*Calculateur!ER62*Calculateur!ET62*VLOOKUP('Données projet'!$B$15,Paramètres!$A$1:$I$89,3,0)*0.475*44/12</f>
        <v>29.276884631696181</v>
      </c>
      <c r="EX62" s="21">
        <f>EXP(-LN(2)/2)*EX61+(1-EXP(-LN(2)/2))/(LN(2)/2)*ER62*EU62*VLOOKUP('Données projet'!$B$15,Paramètres!$A$1:$I$89,3,0)*0.475*44/12</f>
        <v>3.3899720173686454E-6</v>
      </c>
      <c r="EY62" s="22">
        <f t="shared" si="21"/>
        <v>111.83617164543369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12.316666666666663</v>
      </c>
      <c r="FE62" s="12">
        <f>IF('Données projet'!$A$218&gt;35,FE61+FD62-FM61,IF(A62&lt;'Données projet'!$A$218,$FB$205^A62,IF(A62='Données projet'!$A$218,'Données projet'!$B$218,FE61+FD62-FM61)))</f>
        <v>388.68333333333334</v>
      </c>
      <c r="FF62" s="17">
        <f>FE62*VLOOKUP('Données projet'!$B$16,Paramètres!$A$1:$I$89,3,0)*VLOOKUP('Données projet'!$B$16,Paramètres!$A$1:$I$89,5,0)</f>
        <v>242.5384</v>
      </c>
      <c r="FG62" s="13">
        <f t="shared" si="47"/>
        <v>58.985344734966667</v>
      </c>
      <c r="FH62" s="20">
        <f t="shared" si="22"/>
        <v>525.15385541340027</v>
      </c>
      <c r="FI62" s="59">
        <f t="shared" si="23"/>
        <v>818.48718874673364</v>
      </c>
      <c r="FJ62" s="59">
        <f ca="1">AVERAGE(OFFSET($FI$3,0,0,'Données projet'!$E$16+1,1))-AVERAGE(OFFSET($H$3,0,0,'Données projet'!$E$16+1,1))</f>
        <v>269.77739619445515</v>
      </c>
      <c r="FK62" s="59">
        <f t="shared" si="48"/>
        <v>347.56964743629885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78.110042112830328</v>
      </c>
      <c r="FR62" s="21">
        <f>EXP(-LN(2)/25)*FR61+(1-EXP(-LN(2)/25))/(LN(2)/25)*Calculateur!FM62*Calculateur!FO62*VLOOKUP('Données projet'!$B$16,Paramètres!$A$1:$I$89,3,0)*0.475*44/12</f>
        <v>41.055780933641387</v>
      </c>
      <c r="FS62" s="21">
        <f>EXP(-LN(2)/2)*FS61+(1-EXP(-LN(2)/2))/(LN(2)/2)*FM62*FP62*VLOOKUP('Données projet'!$B$16,Paramètres!$A$1:$I$89,3,0)*0.475*44/12</f>
        <v>1.0719825994348355E-6</v>
      </c>
      <c r="FT62" s="22">
        <f t="shared" si="24"/>
        <v>119.16582411845431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343</v>
      </c>
      <c r="L63" s="12">
        <f>VLOOKUP(A63,'Données projet'!$A$35:$I$55,9,0)</f>
        <v>7.4</v>
      </c>
      <c r="M63" s="12">
        <f t="array" ref="M63">INDEX(L:L,MIN(IF(ISNUMBER(L63:L259),ROW(L63:L259),"")))</f>
        <v>7.4</v>
      </c>
      <c r="N63" s="13">
        <f>IF('Données projet'!$A$36&gt;35,N62+M63-V62,IF(A63&lt;'Données projet'!$A$36,$K$205^A63,IF(A63='Données projet'!$A$36,'Données projet'!$B$36,N62+M63-V62)))</f>
        <v>342.99999999999972</v>
      </c>
      <c r="O63" s="13">
        <f>N63*VLOOKUP('Données projet'!$B$9,Paramètres!$A$1:$I$89,3,0)*VLOOKUP('Données projet'!$B$9,Paramètres!$A$1:$I$89,5,0)</f>
        <v>272.89079999999979</v>
      </c>
      <c r="P63" s="13">
        <f t="shared" si="33"/>
        <v>65.462389231846373</v>
      </c>
      <c r="Q63" s="20">
        <f t="shared" si="53"/>
        <v>589.29847124546529</v>
      </c>
      <c r="R63" s="59">
        <f t="shared" si="0"/>
        <v>882.63180457879866</v>
      </c>
      <c r="S63" s="59">
        <f ca="1">AVERAGE(OFFSET($R$3,0,0,'Données projet'!$E$9+1,1))-AVERAGE(OFFSET($H$3,0,0,'Données projet'!$E$9+1,1))</f>
        <v>331.52724290297675</v>
      </c>
      <c r="T63" s="59">
        <f t="shared" si="34"/>
        <v>322.79102610158054</v>
      </c>
      <c r="U63" s="15">
        <f>IF(ISNA(VLOOKUP(A63,'Données projet'!$A$35:$I$55,3,0)),0,VLOOKUP(A63,'Données projet'!$A$35:$I$55,3,0))</f>
        <v>11</v>
      </c>
      <c r="V63" s="15">
        <f>IF(ISNA(VLOOKUP(A63,'Données projet'!$A$35:$I$55,4,0)),0,VLOOKUP(A63,'Données projet'!$A$35:$I$55,4,0))</f>
        <v>17</v>
      </c>
      <c r="W63" s="16">
        <f>IF(ISNA(VLOOKUP(A63,'Données projet'!$A$35:$I$55,5,0)),0%,VLOOKUP(A63,'Données projet'!$A$35:$I$55,5,0)*VLOOKUP('Données projet'!$B$9,Paramètres!$A$1:$I$89,7,0))</f>
        <v>0.53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57.039535438279415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57.039535438279415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343</v>
      </c>
      <c r="AG63" s="12">
        <f>VLOOKUP(A63,'Données projet'!$A$61:$I$81,9,0)</f>
        <v>7.4</v>
      </c>
      <c r="AH63" s="12">
        <f t="array" ref="AH63">INDEX(AG:AG,MIN(IF(ISNUMBER(AG63:AG259),ROW(AG63:AG259),"")))</f>
        <v>7.4</v>
      </c>
      <c r="AI63" s="13">
        <f>IF('Données projet'!$A$62&gt;35,AI62+AH63-AQ62,IF(A63&lt;'Données projet'!$A$62,$AF$205^A63,IF(A63='Données projet'!$A$62,'Données projet'!$B$62,AI62+AH63-AQ62)))</f>
        <v>342.99999999999972</v>
      </c>
      <c r="AJ63" s="13">
        <f>AI63*VLOOKUP('Données projet'!$B$10,Paramètres!$A$1:$I$89,3,0)*VLOOKUP('Données projet'!$B$10,Paramètres!$A$1:$I$89,5,0)</f>
        <v>272.89079999999979</v>
      </c>
      <c r="AK63" s="13">
        <f t="shared" si="35"/>
        <v>65.462389231846373</v>
      </c>
      <c r="AL63" s="20">
        <f t="shared" si="4"/>
        <v>589.29847124546529</v>
      </c>
      <c r="AM63" s="59">
        <f t="shared" si="5"/>
        <v>882.63180457879866</v>
      </c>
      <c r="AN63" s="59">
        <f ca="1">AVERAGE(OFFSET($AM$3,0,0,'Données projet'!$E$10+1,1))-AVERAGE(OFFSET($H$3,0,0,'Données projet'!$E$10+1,1))</f>
        <v>331.52724290297675</v>
      </c>
      <c r="AO63" s="59">
        <f t="shared" si="36"/>
        <v>322.79102610158054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17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57.039535438279415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57.039535438279415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343</v>
      </c>
      <c r="BB63" s="12">
        <f>VLOOKUP(A63,'Données projet'!$A$87:$I$107,9,0)</f>
        <v>7.4</v>
      </c>
      <c r="BC63" s="12">
        <f t="array" ref="BC63">INDEX(BB:BB,MIN(IF(ISNUMBER(BB63:BB259),ROW(BB63:BB259),"")))</f>
        <v>7.4</v>
      </c>
      <c r="BD63" s="12">
        <f>IF('Données projet'!$A$88&gt;35,BD62+BC63-BL62,IF(A63&lt;'Données projet'!$A$88,$BA$205^A63,IF(A63='Données projet'!$A$88,'Données projet'!$B$88,BD62+BC63-BL62)))</f>
        <v>342.99999999999972</v>
      </c>
      <c r="BE63" s="13">
        <f>BD63*VLOOKUP('Données projet'!$B$11,Paramètres!$A$1:$I$89,3,0)*VLOOKUP('Données projet'!$B$11,Paramètres!$A$1:$I$89,5,0)</f>
        <v>299.6447999999998</v>
      </c>
      <c r="BF63" s="13">
        <f t="shared" si="37"/>
        <v>71.101994778848677</v>
      </c>
      <c r="BG63" s="20">
        <f t="shared" si="7"/>
        <v>645.71733423982778</v>
      </c>
      <c r="BH63" s="59">
        <f t="shared" si="8"/>
        <v>939.05066757316104</v>
      </c>
      <c r="BI63" s="59">
        <f ca="1">AVERAGE(OFFSET($BH$3,0,0,'Données projet'!$E$11+1,1))-AVERAGE(OFFSET($H$3,0,0,'Données projet'!$E$11+1,1))</f>
        <v>367.48156275901096</v>
      </c>
      <c r="BJ63" s="59">
        <f t="shared" si="38"/>
        <v>356.87322542996685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17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62.631646755757792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62.631646755757792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343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342.99999999999972</v>
      </c>
      <c r="BZ63" s="13">
        <f>BY63*VLOOKUP('Données projet'!$B$12,Paramètres!$A$1:$I$89,3,0)*VLOOKUP('Données projet'!$B$12,Paramètres!$A$1:$I$89,5,0)</f>
        <v>230.08439999999979</v>
      </c>
      <c r="CA63" s="13">
        <f t="shared" si="39"/>
        <v>56.300930394719607</v>
      </c>
      <c r="CB63" s="20">
        <f t="shared" si="10"/>
        <v>498.78778377080289</v>
      </c>
      <c r="CC63" s="59">
        <f t="shared" si="11"/>
        <v>792.12111710413615</v>
      </c>
      <c r="CD63" s="59">
        <f ca="1">AVERAGE(OFFSET($CC$3,0,0,'Données projet'!$E$12+1,1))-AVERAGE(OFFSET($H$3,0,0,'Données projet'!$E$12+1,1))</f>
        <v>273.84349636755343</v>
      </c>
      <c r="CE63" s="59">
        <f t="shared" si="40"/>
        <v>268.10688874775451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48.092157330314024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48.092157330314024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740</v>
      </c>
      <c r="CR63" s="12">
        <f>VLOOKUP(A63,'Données projet'!$A$139:$I$159,9,0)</f>
        <v>23.8</v>
      </c>
      <c r="CS63" s="12">
        <f t="array" ref="CS63">INDEX(CR:CR,MIN(IF(ISNUMBER(CR63:CR259),ROW(CR63:CR259),"")))</f>
        <v>23.8</v>
      </c>
      <c r="CT63" s="12">
        <f>IF('Données projet'!$A$140&gt;35,CT62+CS63-DB62,IF(A63&lt;'Données projet'!$A$140,$CQ$205^A63,IF(A63='Données projet'!$A$140,'Données projet'!$B$140,CT62+CS63-DB62)))</f>
        <v>740.00000000000011</v>
      </c>
      <c r="CU63" s="17">
        <f>CT63*VLOOKUP('Données projet'!$B$13,Paramètres!$A$1:$I$89,3,0)*VLOOKUP('Données projet'!$B$13,Paramètres!$A$1:$I$89,5,0)</f>
        <v>365.56000000000006</v>
      </c>
      <c r="CV63" s="13">
        <f t="shared" si="41"/>
        <v>84.758320887405773</v>
      </c>
      <c r="CW63" s="20">
        <f t="shared" si="13"/>
        <v>784.30440887889836</v>
      </c>
      <c r="CX63" s="59">
        <f t="shared" si="14"/>
        <v>1077.6377422122316</v>
      </c>
      <c r="CY63" s="59">
        <f ca="1">AVERAGE(OFFSET($CX$3,0,0,'Données projet'!$E$13+1,1))-AVERAGE(OFFSET($H$3,0,0,'Données projet'!$E$13+1,1))</f>
        <v>434.08297999735811</v>
      </c>
      <c r="CZ63" s="59">
        <f t="shared" si="42"/>
        <v>371.04090283546122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66</v>
      </c>
      <c r="DC63" s="16">
        <f>IF(ISNA(VLOOKUP(A63,'Données projet'!$A$139:$I$159,5,0)),0%,VLOOKUP(A63,'Données projet'!$A$139:$I$159,5,0)*VLOOKUP('Données projet'!$B$13,Paramètres!$A$1:$I$89,7,0))</f>
        <v>0.55000000000000004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126.59787934240286</v>
      </c>
      <c r="DG63" s="21">
        <f>EXP(-LN(2)/25)*DG62+(1-EXP(-LN(2)/25))/(LN(2)/25)*Calculateur!DB63*Calculateur!DD63*VLOOKUP('Données projet'!$B$13,Paramètres!$A$1:$I$89,3,0)*0.475*44/12</f>
        <v>22.507580872742377</v>
      </c>
      <c r="DH63" s="21">
        <f>EXP(-LN(2)/2)*DH62+(1-EXP(-LN(2)/2))/(LN(2)/2)*DB63*DE63*VLOOKUP('Données projet'!$B$13,Paramètres!$A$1:$I$89,3,0)*0.475*44/12</f>
        <v>2.2936705078179542E-5</v>
      </c>
      <c r="DI63" s="22">
        <f t="shared" si="15"/>
        <v>149.10548315185031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457</v>
      </c>
      <c r="DM63" s="12">
        <f>VLOOKUP(A63,'Données projet'!$A$165:$I$185,9,0)</f>
        <v>16.2</v>
      </c>
      <c r="DN63" s="12">
        <f t="array" ref="DN63">INDEX(DM:DM,MIN(IF(ISNUMBER(DM63:DM259),ROW(DM63:DM259),"")))</f>
        <v>16.2</v>
      </c>
      <c r="DO63" s="12">
        <f>IF('Données projet'!$A$166&gt;35,DO62+DN63-DW62,IF(A63&lt;'Données projet'!$A$166,$DL$205^A63,IF(A63='Données projet'!$A$166,'Données projet'!$B$166,DO62+DN63-DW62)))</f>
        <v>456.99999999999994</v>
      </c>
      <c r="DP63" s="17">
        <f>DO63*VLOOKUP('Données projet'!$B$14,Paramètres!$A$1:$I$89,3,0)*VLOOKUP('Données projet'!$B$14,Paramètres!$A$1:$I$89,5,0)</f>
        <v>261.404</v>
      </c>
      <c r="DQ63" s="13">
        <f t="shared" si="43"/>
        <v>63.0215601512269</v>
      </c>
      <c r="DR63" s="20">
        <f t="shared" si="16"/>
        <v>565.04118393005353</v>
      </c>
      <c r="DS63" s="59">
        <f t="shared" si="17"/>
        <v>858.37451726338691</v>
      </c>
      <c r="DT63" s="59">
        <f ca="1">AVERAGE(OFFSET($DS$3,0,0,'Données projet'!$E$14+1,1))-AVERAGE(OFFSET($H$3,0,0,'Données projet'!$E$14+1,1))</f>
        <v>362.57172983134313</v>
      </c>
      <c r="DU63" s="59">
        <f t="shared" si="44"/>
        <v>232.03250917542471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43</v>
      </c>
      <c r="DX63" s="16">
        <f>IF(ISNA(VLOOKUP(A63,'Données projet'!$A$165:$I$185,5,0)),0%,VLOOKUP(A63,'Données projet'!$A$165:$I$185,5,0)*VLOOKUP('Données projet'!$B$14,Paramètres!$A$1:$I$89,7,0))</f>
        <v>0.45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76.832314899388763</v>
      </c>
      <c r="EB63" s="21">
        <f>EXP(-LN(2)/25)*EB62+(1-EXP(-LN(2)/25))/(LN(2)/25)*Calculateur!DW63*Calculateur!DY63*VLOOKUP('Données projet'!$B$14,Paramètres!$A$1:$I$89,3,0)*0.475*44/12</f>
        <v>13.569163588351863</v>
      </c>
      <c r="EC63" s="21">
        <f>EXP(-LN(2)/2)*EC62+(1-EXP(-LN(2)/2))/(LN(2)/2)*DW63*DZ63*VLOOKUP('Données projet'!$B$14,Paramètres!$A$1:$I$89,3,0)*0.475*44/12</f>
        <v>2.285248217091572E-5</v>
      </c>
      <c r="ED63" s="22">
        <f t="shared" si="18"/>
        <v>90.401501340222808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653</v>
      </c>
      <c r="EH63" s="12">
        <f>VLOOKUP(A63,'Données projet'!$A$191:$I$211,9,0)</f>
        <v>18.600000000000001</v>
      </c>
      <c r="EI63" s="12">
        <f t="array" ref="EI63">INDEX(EH:EH,MIN(IF(ISNUMBER(EH63:EH259),ROW(EH63:EH259),"")))</f>
        <v>18.600000000000001</v>
      </c>
      <c r="EJ63" s="12">
        <f>IF('Données projet'!$A$192&gt;35,EJ62+EI63-ER62,IF(A63&lt;'Données projet'!$A$192,$EG$205^A63,IF(A63='Données projet'!$A$192,'Données projet'!$B$192,EJ62+EI63-ER62)))</f>
        <v>653.00000000000045</v>
      </c>
      <c r="EK63" s="17">
        <f>EJ63*VLOOKUP('Données projet'!$B$15,Paramètres!$A$1:$I$89,3,0)*VLOOKUP('Données projet'!$B$15,Paramètres!$A$1:$I$89,5,0)</f>
        <v>390.49400000000031</v>
      </c>
      <c r="EL63" s="13">
        <f t="shared" si="45"/>
        <v>89.846780182423473</v>
      </c>
      <c r="EM63" s="20">
        <f t="shared" si="19"/>
        <v>836.59352548438801</v>
      </c>
      <c r="EN63" s="59">
        <f t="shared" si="20"/>
        <v>1129.9268588177213</v>
      </c>
      <c r="EO63" s="59">
        <f ca="1">AVERAGE(OFFSET($EN$3,0,0,'Données projet'!$E$15+1,1))-AVERAGE(OFFSET($H$3,0,0,'Données projet'!$E$15+1,1))</f>
        <v>481.17250315093412</v>
      </c>
      <c r="EP63" s="59">
        <f t="shared" si="46"/>
        <v>413.48123190206832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42</v>
      </c>
      <c r="ES63" s="16">
        <f>IF(ISNA(VLOOKUP(A63,'Données projet'!$A$191:$I$211,5,0)),0%,VLOOKUP(A63,'Données projet'!$A$191:$I$211,5,0)*VLOOKUP('Données projet'!$B$15,Paramètres!$A$1:$I$89,7,0))</f>
        <v>0.45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95.933443216362974</v>
      </c>
      <c r="EW63" s="21">
        <f>EXP(-LN(2)/25)*EW62+(1-EXP(-LN(2)/25))/(LN(2)/25)*Calculateur!ER63*Calculateur!ET63*VLOOKUP('Données projet'!$B$15,Paramètres!$A$1:$I$89,3,0)*0.475*44/12</f>
        <v>28.476306681838</v>
      </c>
      <c r="EX63" s="21">
        <f>EXP(-LN(2)/2)*EX62+(1-EXP(-LN(2)/2))/(LN(2)/2)*ER63*EU63*VLOOKUP('Données projet'!$B$15,Paramètres!$A$1:$I$89,3,0)*0.475*44/12</f>
        <v>2.3970722015140098E-6</v>
      </c>
      <c r="EY63" s="22">
        <f t="shared" si="21"/>
        <v>124.40975229527318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401</v>
      </c>
      <c r="FC63" s="12">
        <f>VLOOKUP(A63,'Données projet'!$A$217:$I$237,9,0)</f>
        <v>12.316666666666663</v>
      </c>
      <c r="FD63" s="12">
        <f t="array" ref="FD63">INDEX(FC:FC,MIN(IF(ISNUMBER(FC63:FC259),ROW(FC63:FC259),"")))</f>
        <v>12.316666666666663</v>
      </c>
      <c r="FE63" s="12">
        <f>IF('Données projet'!$A$218&gt;35,FE62+FD63-FM62,IF(A63&lt;'Données projet'!$A$218,$FB$205^A63,IF(A63='Données projet'!$A$218,'Données projet'!$B$218,FE62+FD63-FM62)))</f>
        <v>401</v>
      </c>
      <c r="FF63" s="17">
        <f>FE63*VLOOKUP('Données projet'!$B$16,Paramètres!$A$1:$I$89,3,0)*VLOOKUP('Données projet'!$B$16,Paramètres!$A$1:$I$89,5,0)</f>
        <v>250.22399999999999</v>
      </c>
      <c r="FG63" s="13">
        <f t="shared" si="47"/>
        <v>60.633904580527918</v>
      </c>
      <c r="FH63" s="20">
        <f t="shared" si="22"/>
        <v>541.41085047775289</v>
      </c>
      <c r="FI63" s="59">
        <f t="shared" si="23"/>
        <v>834.74418381108626</v>
      </c>
      <c r="FJ63" s="59">
        <f ca="1">AVERAGE(OFFSET($FI$3,0,0,'Données projet'!$E$16+1,1))-AVERAGE(OFFSET($H$3,0,0,'Données projet'!$E$16+1,1))</f>
        <v>269.77739619445515</v>
      </c>
      <c r="FK63" s="59">
        <f t="shared" si="48"/>
        <v>347.56964743629885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76.57835182941912</v>
      </c>
      <c r="FR63" s="21">
        <f>EXP(-LN(2)/25)*FR62+(1-EXP(-LN(2)/25))/(LN(2)/25)*Calculateur!FM63*Calculateur!FO63*VLOOKUP('Données projet'!$B$16,Paramètres!$A$1:$I$89,3,0)*0.475*44/12</f>
        <v>39.933108444981279</v>
      </c>
      <c r="FS63" s="21">
        <f>EXP(-LN(2)/2)*FS62+(1-EXP(-LN(2)/2))/(LN(2)/2)*FM63*FP63*VLOOKUP('Données projet'!$B$16,Paramètres!$A$1:$I$89,3,0)*0.475*44/12</f>
        <v>7.5800616537435469E-7</v>
      </c>
      <c r="FT63" s="22">
        <f t="shared" si="24"/>
        <v>116.51146103240657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</v>
      </c>
      <c r="N64" s="13">
        <f>IF('Données projet'!$A$36&gt;35,N63+M64-V63,IF(A64&lt;'Données projet'!$A$36,$K$205^A64,IF(A64='Données projet'!$A$36,'Données projet'!$B$36,N63+M64-V63)))</f>
        <v>331.99999999999972</v>
      </c>
      <c r="O64" s="13">
        <f>N64*VLOOKUP('Données projet'!$B$9,Paramètres!$A$1:$I$89,3,0)*VLOOKUP('Données projet'!$B$9,Paramètres!$A$1:$I$89,5,0)</f>
        <v>264.13919999999979</v>
      </c>
      <c r="P64" s="13">
        <f t="shared" si="33"/>
        <v>63.60387543087441</v>
      </c>
      <c r="Q64" s="20">
        <f t="shared" si="53"/>
        <v>570.81918970877257</v>
      </c>
      <c r="R64" s="59">
        <f t="shared" si="0"/>
        <v>864.15252304210594</v>
      </c>
      <c r="S64" s="59">
        <f ca="1">AVERAGE(OFFSET($R$3,0,0,'Données projet'!$E$9+1,1))-AVERAGE(OFFSET($H$3,0,0,'Données projet'!$E$9+1,1))</f>
        <v>331.52724290297675</v>
      </c>
      <c r="T64" s="59">
        <f t="shared" si="34"/>
        <v>322.79102610158054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55.921024939016078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55.921024939016078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331.99999999999972</v>
      </c>
      <c r="AJ64" s="13">
        <f>AI64*VLOOKUP('Données projet'!$B$10,Paramètres!$A$1:$I$89,3,0)*VLOOKUP('Données projet'!$B$10,Paramètres!$A$1:$I$89,5,0)</f>
        <v>264.13919999999979</v>
      </c>
      <c r="AK64" s="13">
        <f t="shared" si="35"/>
        <v>63.60387543087441</v>
      </c>
      <c r="AL64" s="20">
        <f t="shared" si="4"/>
        <v>570.81918970877257</v>
      </c>
      <c r="AM64" s="59">
        <f t="shared" si="5"/>
        <v>864.15252304210594</v>
      </c>
      <c r="AN64" s="59">
        <f ca="1">AVERAGE(OFFSET($AM$3,0,0,'Données projet'!$E$10+1,1))-AVERAGE(OFFSET($H$3,0,0,'Données projet'!$E$10+1,1))</f>
        <v>331.52724290297675</v>
      </c>
      <c r="AO64" s="59">
        <f t="shared" si="36"/>
        <v>322.79102610158054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55.921024939016078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55.921024939016078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331.99999999999972</v>
      </c>
      <c r="BE64" s="13">
        <f>BD64*VLOOKUP('Données projet'!$B$11,Paramètres!$A$1:$I$89,3,0)*VLOOKUP('Données projet'!$B$11,Paramètres!$A$1:$I$89,5,0)</f>
        <v>290.03519999999975</v>
      </c>
      <c r="BF64" s="13">
        <f t="shared" si="37"/>
        <v>69.083369425821672</v>
      </c>
      <c r="BG64" s="20">
        <f t="shared" si="7"/>
        <v>625.46484174997227</v>
      </c>
      <c r="BH64" s="59">
        <f t="shared" si="8"/>
        <v>918.79817508330552</v>
      </c>
      <c r="BI64" s="59">
        <f ca="1">AVERAGE(OFFSET($BH$3,0,0,'Données projet'!$E$11+1,1))-AVERAGE(OFFSET($H$3,0,0,'Données projet'!$E$11+1,1))</f>
        <v>367.48156275901096</v>
      </c>
      <c r="BJ64" s="59">
        <f t="shared" si="38"/>
        <v>356.87322542996685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61.403478364409814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61.403478364409814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331.99999999999972</v>
      </c>
      <c r="BZ64" s="13">
        <f>BY64*VLOOKUP('Données projet'!$B$12,Paramètres!$A$1:$I$89,3,0)*VLOOKUP('Données projet'!$B$12,Paramètres!$A$1:$I$89,5,0)</f>
        <v>222.70559999999981</v>
      </c>
      <c r="CA64" s="13">
        <f t="shared" si="39"/>
        <v>54.702515528198852</v>
      </c>
      <c r="CB64" s="20">
        <f t="shared" si="10"/>
        <v>483.15246787827937</v>
      </c>
      <c r="CC64" s="59">
        <f t="shared" si="11"/>
        <v>776.48580121161262</v>
      </c>
      <c r="CD64" s="59">
        <f ca="1">AVERAGE(OFFSET($CC$3,0,0,'Données projet'!$E$12+1,1))-AVERAGE(OFFSET($H$3,0,0,'Données projet'!$E$12+1,1))</f>
        <v>273.84349636755343</v>
      </c>
      <c r="CE64" s="59">
        <f t="shared" si="40"/>
        <v>268.10688874775451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47.149099458386111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47.149099458386111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22.4</v>
      </c>
      <c r="CT64" s="12">
        <f>IF('Données projet'!$A$140&gt;35,CT63+CS64-DB63,IF(A64&lt;'Données projet'!$A$140,$CQ$205^A64,IF(A64='Données projet'!$A$140,'Données projet'!$B$140,CT63+CS64-DB63)))</f>
        <v>696.40000000000009</v>
      </c>
      <c r="CU64" s="17">
        <f>CT64*VLOOKUP('Données projet'!$B$13,Paramètres!$A$1:$I$89,3,0)*VLOOKUP('Données projet'!$B$13,Paramètres!$A$1:$I$89,5,0)</f>
        <v>344.02160000000009</v>
      </c>
      <c r="CV64" s="13">
        <f t="shared" si="41"/>
        <v>80.33026495995145</v>
      </c>
      <c r="CW64" s="20">
        <f t="shared" si="13"/>
        <v>739.07949813858215</v>
      </c>
      <c r="CX64" s="59">
        <f t="shared" si="14"/>
        <v>1032.4128314719155</v>
      </c>
      <c r="CY64" s="59">
        <f ca="1">AVERAGE(OFFSET($CX$3,0,0,'Données projet'!$E$13+1,1))-AVERAGE(OFFSET($H$3,0,0,'Données projet'!$E$13+1,1))</f>
        <v>434.08297999735811</v>
      </c>
      <c r="CZ64" s="59">
        <f t="shared" si="42"/>
        <v>371.04090283546122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124.11537214558018</v>
      </c>
      <c r="DG64" s="21">
        <f>EXP(-LN(2)/25)*DG63+(1-EXP(-LN(2)/25))/(LN(2)/25)*Calculateur!DB64*Calculateur!DD64*VLOOKUP('Données projet'!$B$13,Paramètres!$A$1:$I$89,3,0)*0.475*44/12</f>
        <v>21.892109890155002</v>
      </c>
      <c r="DH64" s="21">
        <f>EXP(-LN(2)/2)*DH63+(1-EXP(-LN(2)/2))/(LN(2)/2)*DB64*DE64*VLOOKUP('Données projet'!$B$13,Paramètres!$A$1:$I$89,3,0)*0.475*44/12</f>
        <v>1.6218699698856675E-5</v>
      </c>
      <c r="DI64" s="22">
        <f t="shared" si="15"/>
        <v>146.00749825443489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15</v>
      </c>
      <c r="DO64" s="12">
        <f>IF('Données projet'!$A$166&gt;35,DO63+DN64-DW63,IF(A64&lt;'Données projet'!$A$166,$DL$205^A64,IF(A64='Données projet'!$A$166,'Données projet'!$B$166,DO63+DN64-DW63)))</f>
        <v>428.99999999999994</v>
      </c>
      <c r="DP64" s="17">
        <f>DO64*VLOOKUP('Données projet'!$B$14,Paramètres!$A$1:$I$89,3,0)*VLOOKUP('Données projet'!$B$14,Paramètres!$A$1:$I$89,5,0)</f>
        <v>245.38799999999995</v>
      </c>
      <c r="DQ64" s="13">
        <f t="shared" si="43"/>
        <v>59.597282764919569</v>
      </c>
      <c r="DR64" s="20">
        <f t="shared" si="16"/>
        <v>531.18270081556818</v>
      </c>
      <c r="DS64" s="59">
        <f t="shared" si="17"/>
        <v>824.51603414890155</v>
      </c>
      <c r="DT64" s="59">
        <f ca="1">AVERAGE(OFFSET($DS$3,0,0,'Données projet'!$E$14+1,1))-AVERAGE(OFFSET($H$3,0,0,'Données projet'!$E$14+1,1))</f>
        <v>362.57172983134313</v>
      </c>
      <c r="DU64" s="59">
        <f t="shared" si="44"/>
        <v>232.03250917542471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75.325680067296489</v>
      </c>
      <c r="EB64" s="21">
        <f>EXP(-LN(2)/25)*EB63+(1-EXP(-LN(2)/25))/(LN(2)/25)*Calculateur!DW64*Calculateur!DY64*VLOOKUP('Données projet'!$B$14,Paramètres!$A$1:$I$89,3,0)*0.475*44/12</f>
        <v>13.198114096457081</v>
      </c>
      <c r="EC64" s="21">
        <f>EXP(-LN(2)/2)*EC63+(1-EXP(-LN(2)/2))/(LN(2)/2)*DW64*DZ64*VLOOKUP('Données projet'!$B$14,Paramètres!$A$1:$I$89,3,0)*0.475*44/12</f>
        <v>1.615914510999918E-5</v>
      </c>
      <c r="ED64" s="22">
        <f t="shared" si="18"/>
        <v>88.523810322898669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16.8</v>
      </c>
      <c r="EJ64" s="12">
        <f>IF('Données projet'!$A$192&gt;35,EJ63+EI64-ER63,IF(A64&lt;'Données projet'!$A$192,$EG$205^A64,IF(A64='Données projet'!$A$192,'Données projet'!$B$192,EJ63+EI64-ER63)))</f>
        <v>627.80000000000041</v>
      </c>
      <c r="EK64" s="17">
        <f>EJ64*VLOOKUP('Données projet'!$B$15,Paramètres!$A$1:$I$89,3,0)*VLOOKUP('Données projet'!$B$15,Paramètres!$A$1:$I$89,5,0)</f>
        <v>375.42440000000028</v>
      </c>
      <c r="EL64" s="13">
        <f t="shared" si="45"/>
        <v>86.776102824676897</v>
      </c>
      <c r="EM64" s="20">
        <f t="shared" si="19"/>
        <v>804.99920908631259</v>
      </c>
      <c r="EN64" s="59">
        <f t="shared" si="20"/>
        <v>1098.332542419646</v>
      </c>
      <c r="EO64" s="59">
        <f ca="1">AVERAGE(OFFSET($EN$3,0,0,'Données projet'!$E$15+1,1))-AVERAGE(OFFSET($H$3,0,0,'Données projet'!$E$15+1,1))</f>
        <v>481.17250315093412</v>
      </c>
      <c r="EP64" s="59">
        <f t="shared" si="46"/>
        <v>413.48123190206832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94.052246908512714</v>
      </c>
      <c r="EW64" s="21">
        <f>EXP(-LN(2)/25)*EW63+(1-EXP(-LN(2)/25))/(LN(2)/25)*Calculateur!ER64*Calculateur!ET64*VLOOKUP('Données projet'!$B$15,Paramètres!$A$1:$I$89,3,0)*0.475*44/12</f>
        <v>27.697620578119256</v>
      </c>
      <c r="EX64" s="21">
        <f>EXP(-LN(2)/2)*EX63+(1-EXP(-LN(2)/2))/(LN(2)/2)*ER64*EU64*VLOOKUP('Données projet'!$B$15,Paramètres!$A$1:$I$89,3,0)*0.475*44/12</f>
        <v>1.6949860086843227E-6</v>
      </c>
      <c r="EY64" s="22">
        <f t="shared" si="21"/>
        <v>121.74986918161798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401</v>
      </c>
      <c r="FF64" s="17">
        <f>FE64*VLOOKUP('Données projet'!$B$16,Paramètres!$A$1:$I$89,3,0)*VLOOKUP('Données projet'!$B$16,Paramètres!$A$1:$I$89,5,0)</f>
        <v>250.22399999999999</v>
      </c>
      <c r="FG64" s="13">
        <f t="shared" si="47"/>
        <v>60.633904580527918</v>
      </c>
      <c r="FH64" s="20">
        <f t="shared" si="22"/>
        <v>541.41085047775289</v>
      </c>
      <c r="FI64" s="59">
        <f t="shared" si="23"/>
        <v>834.74418381108626</v>
      </c>
      <c r="FJ64" s="59">
        <f ca="1">AVERAGE(OFFSET($FI$3,0,0,'Données projet'!$E$16+1,1))-AVERAGE(OFFSET($H$3,0,0,'Données projet'!$E$16+1,1))</f>
        <v>269.77739619445515</v>
      </c>
      <c r="FK64" s="59">
        <f t="shared" si="48"/>
        <v>347.56964743629885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75.07669705822677</v>
      </c>
      <c r="FR64" s="21">
        <f>EXP(-LN(2)/25)*FR63+(1-EXP(-LN(2)/25))/(LN(2)/25)*Calculateur!FM64*Calculateur!FO64*VLOOKUP('Données projet'!$B$16,Paramètres!$A$1:$I$89,3,0)*0.475*44/12</f>
        <v>38.841135494562359</v>
      </c>
      <c r="FS64" s="21">
        <f>EXP(-LN(2)/2)*FS63+(1-EXP(-LN(2)/2))/(LN(2)/2)*FM64*FP64*VLOOKUP('Données projet'!$B$16,Paramètres!$A$1:$I$89,3,0)*0.475*44/12</f>
        <v>5.3599129971741777E-7</v>
      </c>
      <c r="FT64" s="22">
        <f t="shared" si="24"/>
        <v>113.91783308878043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</v>
      </c>
      <c r="N65" s="13">
        <f>IF('Données projet'!$A$36&gt;35,N64+M65-V64,IF(A65&lt;'Données projet'!$A$36,$K$205^A65,IF(A65='Données projet'!$A$36,'Données projet'!$B$36,N64+M65-V64)))</f>
        <v>337.99999999999972</v>
      </c>
      <c r="O65" s="13">
        <f>N65*VLOOKUP('Données projet'!$B$9,Paramètres!$A$1:$I$89,3,0)*VLOOKUP('Données projet'!$B$9,Paramètres!$A$1:$I$89,5,0)</f>
        <v>268.91279999999978</v>
      </c>
      <c r="P65" s="13">
        <f t="shared" si="33"/>
        <v>64.618483855217065</v>
      </c>
      <c r="Q65" s="20">
        <f t="shared" si="53"/>
        <v>580.90031938116931</v>
      </c>
      <c r="R65" s="59">
        <f t="shared" si="0"/>
        <v>874.23365271450257</v>
      </c>
      <c r="S65" s="59">
        <f ca="1">AVERAGE(OFFSET($R$3,0,0,'Données projet'!$E$9+1,1))-AVERAGE(OFFSET($H$3,0,0,'Données projet'!$E$9+1,1))</f>
        <v>331.52724290297675</v>
      </c>
      <c r="T65" s="59">
        <f t="shared" si="34"/>
        <v>322.79102610158054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54.824447748419253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54.824447748419253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337.99999999999972</v>
      </c>
      <c r="AJ65" s="13">
        <f>AI65*VLOOKUP('Données projet'!$B$10,Paramètres!$A$1:$I$89,3,0)*VLOOKUP('Données projet'!$B$10,Paramètres!$A$1:$I$89,5,0)</f>
        <v>268.91279999999978</v>
      </c>
      <c r="AK65" s="13">
        <f t="shared" si="35"/>
        <v>64.618483855217065</v>
      </c>
      <c r="AL65" s="20">
        <f t="shared" si="4"/>
        <v>580.90031938116931</v>
      </c>
      <c r="AM65" s="59">
        <f t="shared" si="5"/>
        <v>874.23365271450257</v>
      </c>
      <c r="AN65" s="59">
        <f ca="1">AVERAGE(OFFSET($AM$3,0,0,'Données projet'!$E$10+1,1))-AVERAGE(OFFSET($H$3,0,0,'Données projet'!$E$10+1,1))</f>
        <v>331.52724290297675</v>
      </c>
      <c r="AO65" s="59">
        <f t="shared" si="36"/>
        <v>322.79102610158054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54.824447748419253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54.824447748419253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337.99999999999972</v>
      </c>
      <c r="BE65" s="13">
        <f>BD65*VLOOKUP('Données projet'!$B$11,Paramètres!$A$1:$I$89,3,0)*VLOOKUP('Données projet'!$B$11,Paramètres!$A$1:$I$89,5,0)</f>
        <v>295.27679999999981</v>
      </c>
      <c r="BF65" s="13">
        <f t="shared" si="37"/>
        <v>70.185386686980493</v>
      </c>
      <c r="BG65" s="20">
        <f t="shared" si="7"/>
        <v>636.51330847982399</v>
      </c>
      <c r="BH65" s="59">
        <f t="shared" si="8"/>
        <v>929.84664181315725</v>
      </c>
      <c r="BI65" s="59">
        <f ca="1">AVERAGE(OFFSET($BH$3,0,0,'Données projet'!$E$11+1,1))-AVERAGE(OFFSET($H$3,0,0,'Données projet'!$E$11+1,1))</f>
        <v>367.48156275901096</v>
      </c>
      <c r="BJ65" s="59">
        <f t="shared" si="38"/>
        <v>356.87322542996685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60.199393606107421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60.199393606107421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337.99999999999972</v>
      </c>
      <c r="BZ65" s="13">
        <f>BY65*VLOOKUP('Données projet'!$B$12,Paramètres!$A$1:$I$89,3,0)*VLOOKUP('Données projet'!$B$12,Paramètres!$A$1:$I$89,5,0)</f>
        <v>226.73039999999983</v>
      </c>
      <c r="CA65" s="13">
        <f t="shared" si="39"/>
        <v>55.575129542858527</v>
      </c>
      <c r="CB65" s="20">
        <f t="shared" si="10"/>
        <v>491.68213062047835</v>
      </c>
      <c r="CC65" s="59">
        <f t="shared" si="11"/>
        <v>785.0154639538116</v>
      </c>
      <c r="CD65" s="59">
        <f ca="1">AVERAGE(OFFSET($CC$3,0,0,'Données projet'!$E$12+1,1))-AVERAGE(OFFSET($H$3,0,0,'Données projet'!$E$12+1,1))</f>
        <v>273.84349636755343</v>
      </c>
      <c r="CE65" s="59">
        <f t="shared" si="40"/>
        <v>268.10688874775451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46.2245343761182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46.2245343761182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22.4</v>
      </c>
      <c r="CT65" s="12">
        <f>IF('Données projet'!$A$140&gt;35,CT64+CS65-DB64,IF(A65&lt;'Données projet'!$A$140,$CQ$205^A65,IF(A65='Données projet'!$A$140,'Données projet'!$B$140,CT64+CS65-DB64)))</f>
        <v>718.80000000000007</v>
      </c>
      <c r="CU65" s="17">
        <f>CT65*VLOOKUP('Données projet'!$B$13,Paramètres!$A$1:$I$89,3,0)*VLOOKUP('Données projet'!$B$13,Paramètres!$A$1:$I$89,5,0)</f>
        <v>355.0872</v>
      </c>
      <c r="CV65" s="13">
        <f t="shared" si="41"/>
        <v>82.609137191148633</v>
      </c>
      <c r="CW65" s="20">
        <f t="shared" si="13"/>
        <v>762.32112060791712</v>
      </c>
      <c r="CX65" s="59">
        <f t="shared" si="14"/>
        <v>1055.6544539412505</v>
      </c>
      <c r="CY65" s="59">
        <f ca="1">AVERAGE(OFFSET($CX$3,0,0,'Données projet'!$E$13+1,1))-AVERAGE(OFFSET($H$3,0,0,'Données projet'!$E$13+1,1))</f>
        <v>434.08297999735811</v>
      </c>
      <c r="CZ65" s="59">
        <f t="shared" si="42"/>
        <v>371.04090283546122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121.68154540070732</v>
      </c>
      <c r="DG65" s="21">
        <f>EXP(-LN(2)/25)*DG64+(1-EXP(-LN(2)/25))/(LN(2)/25)*Calculateur!DB65*Calculateur!DD65*VLOOKUP('Données projet'!$B$13,Paramètres!$A$1:$I$89,3,0)*0.475*44/12</f>
        <v>21.29346899395269</v>
      </c>
      <c r="DH65" s="21">
        <f>EXP(-LN(2)/2)*DH64+(1-EXP(-LN(2)/2))/(LN(2)/2)*DB65*DE65*VLOOKUP('Données projet'!$B$13,Paramètres!$A$1:$I$89,3,0)*0.475*44/12</f>
        <v>1.1468352539089771E-5</v>
      </c>
      <c r="DI65" s="22">
        <f t="shared" si="15"/>
        <v>142.97502586301255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15</v>
      </c>
      <c r="DO65" s="12">
        <f>IF('Données projet'!$A$166&gt;35,DO64+DN65-DW64,IF(A65&lt;'Données projet'!$A$166,$DL$205^A65,IF(A65='Données projet'!$A$166,'Données projet'!$B$166,DO64+DN65-DW64)))</f>
        <v>443.99999999999994</v>
      </c>
      <c r="DP65" s="17">
        <f>DO65*VLOOKUP('Données projet'!$B$14,Paramètres!$A$1:$I$89,3,0)*VLOOKUP('Données projet'!$B$14,Paramètres!$A$1:$I$89,5,0)</f>
        <v>253.96799999999999</v>
      </c>
      <c r="DQ65" s="13">
        <f t="shared" si="43"/>
        <v>61.434848029666512</v>
      </c>
      <c r="DR65" s="20">
        <f t="shared" si="16"/>
        <v>549.32662698500246</v>
      </c>
      <c r="DS65" s="59">
        <f t="shared" si="17"/>
        <v>842.65996031833583</v>
      </c>
      <c r="DT65" s="59">
        <f ca="1">AVERAGE(OFFSET($DS$3,0,0,'Données projet'!$E$14+1,1))-AVERAGE(OFFSET($H$3,0,0,'Données projet'!$E$14+1,1))</f>
        <v>362.57172983134313</v>
      </c>
      <c r="DU65" s="59">
        <f t="shared" si="44"/>
        <v>232.03250917542471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73.848589425305036</v>
      </c>
      <c r="EB65" s="21">
        <f>EXP(-LN(2)/25)*EB64+(1-EXP(-LN(2)/25))/(LN(2)/25)*Calculateur!DW65*Calculateur!DY65*VLOOKUP('Données projet'!$B$14,Paramètres!$A$1:$I$89,3,0)*0.475*44/12</f>
        <v>12.837210972430807</v>
      </c>
      <c r="EC65" s="21">
        <f>EXP(-LN(2)/2)*EC64+(1-EXP(-LN(2)/2))/(LN(2)/2)*DW65*DZ65*VLOOKUP('Données projet'!$B$14,Paramètres!$A$1:$I$89,3,0)*0.475*44/12</f>
        <v>1.142624108545786E-5</v>
      </c>
      <c r="ED65" s="22">
        <f t="shared" si="18"/>
        <v>86.685811823976934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16.8</v>
      </c>
      <c r="EJ65" s="12">
        <f>IF('Données projet'!$A$192&gt;35,EJ64+EI65-ER64,IF(A65&lt;'Données projet'!$A$192,$EG$205^A65,IF(A65='Données projet'!$A$192,'Données projet'!$B$192,EJ64+EI65-ER64)))</f>
        <v>644.60000000000036</v>
      </c>
      <c r="EK65" s="17">
        <f>EJ65*VLOOKUP('Données projet'!$B$15,Paramètres!$A$1:$I$89,3,0)*VLOOKUP('Données projet'!$B$15,Paramètres!$A$1:$I$89,5,0)</f>
        <v>385.47080000000028</v>
      </c>
      <c r="EL65" s="13">
        <f t="shared" si="45"/>
        <v>88.824780133563593</v>
      </c>
      <c r="EM65" s="20">
        <f t="shared" si="19"/>
        <v>826.064802065957</v>
      </c>
      <c r="EN65" s="59">
        <f t="shared" si="20"/>
        <v>1119.3981353992904</v>
      </c>
      <c r="EO65" s="59">
        <f ca="1">AVERAGE(OFFSET($EN$3,0,0,'Données projet'!$E$15+1,1))-AVERAGE(OFFSET($H$3,0,0,'Données projet'!$E$15+1,1))</f>
        <v>481.17250315093412</v>
      </c>
      <c r="EP65" s="59">
        <f t="shared" si="46"/>
        <v>413.48123190206832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92.207939712842958</v>
      </c>
      <c r="EW65" s="21">
        <f>EXP(-LN(2)/25)*EW64+(1-EXP(-LN(2)/25))/(LN(2)/25)*Calculateur!ER65*Calculateur!ET65*VLOOKUP('Données projet'!$B$15,Paramètres!$A$1:$I$89,3,0)*0.475*44/12</f>
        <v>26.940227686856023</v>
      </c>
      <c r="EX65" s="21">
        <f>EXP(-LN(2)/2)*EX64+(1-EXP(-LN(2)/2))/(LN(2)/2)*ER65*EU65*VLOOKUP('Données projet'!$B$15,Paramètres!$A$1:$I$89,3,0)*0.475*44/12</f>
        <v>1.1985361007570049E-6</v>
      </c>
      <c r="EY65" s="22">
        <f t="shared" si="21"/>
        <v>119.14816859823507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401</v>
      </c>
      <c r="FF65" s="17">
        <f>FE65*VLOOKUP('Données projet'!$B$16,Paramètres!$A$1:$I$89,3,0)*VLOOKUP('Données projet'!$B$16,Paramètres!$A$1:$I$89,5,0)</f>
        <v>250.22399999999999</v>
      </c>
      <c r="FG65" s="13">
        <f t="shared" si="47"/>
        <v>60.633904580527918</v>
      </c>
      <c r="FH65" s="20">
        <f t="shared" si="22"/>
        <v>541.41085047775289</v>
      </c>
      <c r="FI65" s="59">
        <f t="shared" si="23"/>
        <v>834.74418381108626</v>
      </c>
      <c r="FJ65" s="59">
        <f ca="1">AVERAGE(OFFSET($FI$3,0,0,'Données projet'!$E$16+1,1))-AVERAGE(OFFSET($H$3,0,0,'Données projet'!$E$16+1,1))</f>
        <v>269.77739619445515</v>
      </c>
      <c r="FK65" s="59">
        <f t="shared" si="48"/>
        <v>347.56964743629885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73.604488821178535</v>
      </c>
      <c r="FR65" s="21">
        <f>EXP(-LN(2)/25)*FR64+(1-EXP(-LN(2)/25))/(LN(2)/25)*Calculateur!FM65*Calculateur!FO65*VLOOKUP('Données projet'!$B$16,Paramètres!$A$1:$I$89,3,0)*0.475*44/12</f>
        <v>37.779022601897005</v>
      </c>
      <c r="FS65" s="21">
        <f>EXP(-LN(2)/2)*FS64+(1-EXP(-LN(2)/2))/(LN(2)/2)*FM65*FP65*VLOOKUP('Données projet'!$B$16,Paramètres!$A$1:$I$89,3,0)*0.475*44/12</f>
        <v>3.7900308268717734E-7</v>
      </c>
      <c r="FT65" s="22">
        <f t="shared" si="24"/>
        <v>111.38351180207862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</v>
      </c>
      <c r="N66" s="13">
        <f>IF('Données projet'!$A$36&gt;35,N65+M66-V65,IF(A66&lt;'Données projet'!$A$36,$K$205^A66,IF(A66='Données projet'!$A$36,'Données projet'!$B$36,N65+M66-V65)))</f>
        <v>343.99999999999972</v>
      </c>
      <c r="O66" s="13">
        <f>N66*VLOOKUP('Données projet'!$B$9,Paramètres!$A$1:$I$89,3,0)*VLOOKUP('Données projet'!$B$9,Paramètres!$A$1:$I$89,5,0)</f>
        <v>273.68639999999976</v>
      </c>
      <c r="P66" s="13">
        <f t="shared" si="33"/>
        <v>65.630997870536959</v>
      </c>
      <c r="Q66" s="20">
        <f t="shared" si="53"/>
        <v>590.97780129118485</v>
      </c>
      <c r="R66" s="59">
        <f t="shared" si="0"/>
        <v>884.31113462451822</v>
      </c>
      <c r="S66" s="59">
        <f ca="1">AVERAGE(OFFSET($R$3,0,0,'Données projet'!$E$9+1,1))-AVERAGE(OFFSET($H$3,0,0,'Données projet'!$E$9+1,1))</f>
        <v>331.52724290297675</v>
      </c>
      <c r="T66" s="59">
        <f t="shared" si="34"/>
        <v>322.79102610158054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53.749373767683991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53.749373767683991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343.99999999999972</v>
      </c>
      <c r="AJ66" s="13">
        <f>AI66*VLOOKUP('Données projet'!$B$10,Paramètres!$A$1:$I$89,3,0)*VLOOKUP('Données projet'!$B$10,Paramètres!$A$1:$I$89,5,0)</f>
        <v>273.68639999999976</v>
      </c>
      <c r="AK66" s="13">
        <f t="shared" si="35"/>
        <v>65.630997870536959</v>
      </c>
      <c r="AL66" s="20">
        <f t="shared" si="4"/>
        <v>590.97780129118485</v>
      </c>
      <c r="AM66" s="59">
        <f t="shared" si="5"/>
        <v>884.31113462451822</v>
      </c>
      <c r="AN66" s="59">
        <f ca="1">AVERAGE(OFFSET($AM$3,0,0,'Données projet'!$E$10+1,1))-AVERAGE(OFFSET($H$3,0,0,'Données projet'!$E$10+1,1))</f>
        <v>331.52724290297675</v>
      </c>
      <c r="AO66" s="59">
        <f t="shared" si="36"/>
        <v>322.79102610158054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53.749373767683991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53.749373767683991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343.99999999999972</v>
      </c>
      <c r="BE66" s="13">
        <f>BD66*VLOOKUP('Données projet'!$B$11,Paramètres!$A$1:$I$89,3,0)*VLOOKUP('Données projet'!$B$11,Paramètres!$A$1:$I$89,5,0)</f>
        <v>300.51839999999982</v>
      </c>
      <c r="BF66" s="13">
        <f t="shared" si="37"/>
        <v>71.285129105116354</v>
      </c>
      <c r="BG66" s="20">
        <f t="shared" si="7"/>
        <v>647.55781319141067</v>
      </c>
      <c r="BH66" s="59">
        <f t="shared" si="8"/>
        <v>940.89114652474404</v>
      </c>
      <c r="BI66" s="59">
        <f ca="1">AVERAGE(OFFSET($BH$3,0,0,'Données projet'!$E$11+1,1))-AVERAGE(OFFSET($H$3,0,0,'Données projet'!$E$11+1,1))</f>
        <v>367.48156275901096</v>
      </c>
      <c r="BJ66" s="59">
        <f t="shared" si="38"/>
        <v>356.87322542996685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59.018920215496152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59.018920215496152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343.99999999999972</v>
      </c>
      <c r="BZ66" s="13">
        <f>BY66*VLOOKUP('Données projet'!$B$12,Paramètres!$A$1:$I$89,3,0)*VLOOKUP('Données projet'!$B$12,Paramètres!$A$1:$I$89,5,0)</f>
        <v>230.7551999999998</v>
      </c>
      <c r="CA66" s="13">
        <f t="shared" si="39"/>
        <v>56.445942260956926</v>
      </c>
      <c r="CB66" s="20">
        <f t="shared" si="10"/>
        <v>500.2086561044996</v>
      </c>
      <c r="CC66" s="59">
        <f t="shared" si="11"/>
        <v>793.54198943783285</v>
      </c>
      <c r="CD66" s="59">
        <f ca="1">AVERAGE(OFFSET($CC$3,0,0,'Données projet'!$E$12+1,1))-AVERAGE(OFFSET($H$3,0,0,'Données projet'!$E$12+1,1))</f>
        <v>273.84349636755343</v>
      </c>
      <c r="CE66" s="59">
        <f t="shared" si="40"/>
        <v>268.10688874775451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45.318099451184544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45.318099451184544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22.4</v>
      </c>
      <c r="CT66" s="12">
        <f>IF('Données projet'!$A$140&gt;35,CT65+CS66-DB65,IF(A66&lt;'Données projet'!$A$140,$CQ$205^A66,IF(A66='Données projet'!$A$140,'Données projet'!$B$140,CT65+CS66-DB65)))</f>
        <v>741.2</v>
      </c>
      <c r="CU66" s="17">
        <f>CT66*VLOOKUP('Données projet'!$B$13,Paramètres!$A$1:$I$89,3,0)*VLOOKUP('Données projet'!$B$13,Paramètres!$A$1:$I$89,5,0)</f>
        <v>366.15280000000001</v>
      </c>
      <c r="CV66" s="13">
        <f t="shared" si="41"/>
        <v>84.879756652329547</v>
      </c>
      <c r="CW66" s="20">
        <f t="shared" si="13"/>
        <v>785.5483695028073</v>
      </c>
      <c r="CX66" s="59">
        <f t="shared" si="14"/>
        <v>1078.8817028361407</v>
      </c>
      <c r="CY66" s="59">
        <f ca="1">AVERAGE(OFFSET($CX$3,0,0,'Données projet'!$E$13+1,1))-AVERAGE(OFFSET($H$3,0,0,'Données projet'!$E$13+1,1))</f>
        <v>434.08297999735811</v>
      </c>
      <c r="CZ66" s="59">
        <f t="shared" si="42"/>
        <v>371.04090283546122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119.29544451381369</v>
      </c>
      <c r="DG66" s="21">
        <f>EXP(-LN(2)/25)*DG65+(1-EXP(-LN(2)/25))/(LN(2)/25)*Calculateur!DB66*Calculateur!DD66*VLOOKUP('Données projet'!$B$13,Paramètres!$A$1:$I$89,3,0)*0.475*44/12</f>
        <v>20.711197964538187</v>
      </c>
      <c r="DH66" s="21">
        <f>EXP(-LN(2)/2)*DH65+(1-EXP(-LN(2)/2))/(LN(2)/2)*DB66*DE66*VLOOKUP('Données projet'!$B$13,Paramètres!$A$1:$I$89,3,0)*0.475*44/12</f>
        <v>8.1093498494283373E-6</v>
      </c>
      <c r="DI66" s="22">
        <f t="shared" si="15"/>
        <v>140.00665058770173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15</v>
      </c>
      <c r="DO66" s="12">
        <f>IF('Données projet'!$A$166&gt;35,DO65+DN66-DW65,IF(A66&lt;'Données projet'!$A$166,$DL$205^A66,IF(A66='Données projet'!$A$166,'Données projet'!$B$166,DO65+DN66-DW65)))</f>
        <v>458.99999999999994</v>
      </c>
      <c r="DP66" s="17">
        <f>DO66*VLOOKUP('Données projet'!$B$14,Paramètres!$A$1:$I$89,3,0)*VLOOKUP('Données projet'!$B$14,Paramètres!$A$1:$I$89,5,0)</f>
        <v>262.548</v>
      </c>
      <c r="DQ66" s="13">
        <f t="shared" si="43"/>
        <v>63.265199933079444</v>
      </c>
      <c r="DR66" s="20">
        <f t="shared" si="16"/>
        <v>567.45798988344666</v>
      </c>
      <c r="DS66" s="59">
        <f t="shared" si="17"/>
        <v>860.79132321678003</v>
      </c>
      <c r="DT66" s="59">
        <f ca="1">AVERAGE(OFFSET($DS$3,0,0,'Données projet'!$E$14+1,1))-AVERAGE(OFFSET($H$3,0,0,'Données projet'!$E$14+1,1))</f>
        <v>362.57172983134313</v>
      </c>
      <c r="DU66" s="59">
        <f t="shared" si="44"/>
        <v>232.03250917542471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72.400463629866707</v>
      </c>
      <c r="EB66" s="21">
        <f>EXP(-LN(2)/25)*EB65+(1-EXP(-LN(2)/25))/(LN(2)/25)*Calculateur!DW66*Calculateur!DY66*VLOOKUP('Données projet'!$B$14,Paramètres!$A$1:$I$89,3,0)*0.475*44/12</f>
        <v>12.486176763310102</v>
      </c>
      <c r="EC66" s="21">
        <f>EXP(-LN(2)/2)*EC65+(1-EXP(-LN(2)/2))/(LN(2)/2)*DW66*DZ66*VLOOKUP('Données projet'!$B$14,Paramètres!$A$1:$I$89,3,0)*0.475*44/12</f>
        <v>8.0795725549995902E-6</v>
      </c>
      <c r="ED66" s="22">
        <f t="shared" si="18"/>
        <v>84.886648472749357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16.8</v>
      </c>
      <c r="EJ66" s="12">
        <f>IF('Données projet'!$A$192&gt;35,EJ65+EI66-ER65,IF(A66&lt;'Données projet'!$A$192,$EG$205^A66,IF(A66='Données projet'!$A$192,'Données projet'!$B$192,EJ65+EI66-ER65)))</f>
        <v>661.40000000000032</v>
      </c>
      <c r="EK66" s="17">
        <f>EJ66*VLOOKUP('Données projet'!$B$15,Paramètres!$A$1:$I$89,3,0)*VLOOKUP('Données projet'!$B$15,Paramètres!$A$1:$I$89,5,0)</f>
        <v>395.51720000000017</v>
      </c>
      <c r="EL66" s="13">
        <f t="shared" si="45"/>
        <v>90.867251054957663</v>
      </c>
      <c r="EM66" s="20">
        <f t="shared" si="19"/>
        <v>847.11958558738479</v>
      </c>
      <c r="EN66" s="59">
        <f t="shared" si="20"/>
        <v>1140.452918920718</v>
      </c>
      <c r="EO66" s="59">
        <f ca="1">AVERAGE(OFFSET($EN$3,0,0,'Données projet'!$E$15+1,1))-AVERAGE(OFFSET($H$3,0,0,'Données projet'!$E$15+1,1))</f>
        <v>481.17250315093412</v>
      </c>
      <c r="EP66" s="59">
        <f t="shared" si="46"/>
        <v>413.48123190206832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90.399798256363965</v>
      </c>
      <c r="EW66" s="21">
        <f>EXP(-LN(2)/25)*EW65+(1-EXP(-LN(2)/25))/(LN(2)/25)*Calculateur!ER66*Calculateur!ET66*VLOOKUP('Données projet'!$B$15,Paramètres!$A$1:$I$89,3,0)*0.475*44/12</f>
        <v>26.203545744033942</v>
      </c>
      <c r="EX66" s="21">
        <f>EXP(-LN(2)/2)*EX65+(1-EXP(-LN(2)/2))/(LN(2)/2)*ER66*EU66*VLOOKUP('Données projet'!$B$15,Paramètres!$A$1:$I$89,3,0)*0.475*44/12</f>
        <v>8.4749300434216136E-7</v>
      </c>
      <c r="EY66" s="22">
        <f t="shared" si="21"/>
        <v>116.60334484789091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401</v>
      </c>
      <c r="FF66" s="17">
        <f>FE66*VLOOKUP('Données projet'!$B$16,Paramètres!$A$1:$I$89,3,0)*VLOOKUP('Données projet'!$B$16,Paramètres!$A$1:$I$89,5,0)</f>
        <v>250.22399999999999</v>
      </c>
      <c r="FG66" s="13">
        <f t="shared" si="47"/>
        <v>60.633904580527918</v>
      </c>
      <c r="FH66" s="20">
        <f t="shared" si="22"/>
        <v>541.41085047775289</v>
      </c>
      <c r="FI66" s="59">
        <f t="shared" si="23"/>
        <v>834.74418381108626</v>
      </c>
      <c r="FJ66" s="59">
        <f ca="1">AVERAGE(OFFSET($FI$3,0,0,'Données projet'!$E$16+1,1))-AVERAGE(OFFSET($H$3,0,0,'Données projet'!$E$16+1,1))</f>
        <v>269.77739619445515</v>
      </c>
      <c r="FK66" s="59">
        <f t="shared" si="48"/>
        <v>347.56964743629885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72.161149689700466</v>
      </c>
      <c r="FR66" s="21">
        <f>EXP(-LN(2)/25)*FR65+(1-EXP(-LN(2)/25))/(LN(2)/25)*Calculateur!FM66*Calculateur!FO66*VLOOKUP('Données projet'!$B$16,Paramètres!$A$1:$I$89,3,0)*0.475*44/12</f>
        <v>36.745953242135677</v>
      </c>
      <c r="FS66" s="21">
        <f>EXP(-LN(2)/2)*FS65+(1-EXP(-LN(2)/2))/(LN(2)/2)*FM66*FP66*VLOOKUP('Données projet'!$B$16,Paramètres!$A$1:$I$89,3,0)*0.475*44/12</f>
        <v>2.6799564985870888E-7</v>
      </c>
      <c r="FT66" s="22">
        <f t="shared" si="24"/>
        <v>108.90710319983178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</v>
      </c>
      <c r="N67" s="13">
        <f>IF('Données projet'!$A$36&gt;35,N66+M67-V66,IF(A67&lt;'Données projet'!$A$36,$K$205^A67,IF(A67='Données projet'!$A$36,'Données projet'!$B$36,N66+M67-V66)))</f>
        <v>349.99999999999972</v>
      </c>
      <c r="O67" s="13">
        <f>N67*VLOOKUP('Données projet'!$B$9,Paramètres!$A$1:$I$89,3,0)*VLOOKUP('Données projet'!$B$9,Paramètres!$A$1:$I$89,5,0)</f>
        <v>278.45999999999981</v>
      </c>
      <c r="P67" s="13">
        <f t="shared" si="33"/>
        <v>66.641458222154824</v>
      </c>
      <c r="Q67" s="20">
        <f t="shared" ref="Q67:Q98" si="54">(O67+P67)*0.475*44/12</f>
        <v>601.05170640358597</v>
      </c>
      <c r="R67" s="59">
        <f t="shared" ref="R67:R130" si="55">Q67+(I67+J67)*44/12</f>
        <v>894.38503973691923</v>
      </c>
      <c r="S67" s="59">
        <f ca="1">AVERAGE(OFFSET($R$3,0,0,'Données projet'!$E$9+1,1))-AVERAGE(OFFSET($H$3,0,0,'Données projet'!$E$9+1,1))</f>
        <v>331.52724290297675</v>
      </c>
      <c r="T67" s="59">
        <f t="shared" si="34"/>
        <v>322.79102610158054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52.69538133198057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52.69538133198057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349.99999999999972</v>
      </c>
      <c r="AJ67" s="13">
        <f>AI67*VLOOKUP('Données projet'!$B$10,Paramètres!$A$1:$I$89,3,0)*VLOOKUP('Données projet'!$B$10,Paramètres!$A$1:$I$89,5,0)</f>
        <v>278.45999999999981</v>
      </c>
      <c r="AK67" s="13">
        <f t="shared" si="35"/>
        <v>66.641458222154824</v>
      </c>
      <c r="AL67" s="20">
        <f t="shared" si="4"/>
        <v>601.05170640358597</v>
      </c>
      <c r="AM67" s="59">
        <f t="shared" si="5"/>
        <v>894.38503973691923</v>
      </c>
      <c r="AN67" s="59">
        <f ca="1">AVERAGE(OFFSET($AM$3,0,0,'Données projet'!$E$10+1,1))-AVERAGE(OFFSET($H$3,0,0,'Données projet'!$E$10+1,1))</f>
        <v>331.52724290297675</v>
      </c>
      <c r="AO67" s="59">
        <f t="shared" si="36"/>
        <v>322.79102610158054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52.69538133198057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52.69538133198057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349.99999999999972</v>
      </c>
      <c r="BE67" s="13">
        <f>BD67*VLOOKUP('Données projet'!$B$11,Paramètres!$A$1:$I$89,3,0)*VLOOKUP('Données projet'!$B$11,Paramètres!$A$1:$I$89,5,0)</f>
        <v>305.75999999999976</v>
      </c>
      <c r="BF67" s="13">
        <f t="shared" si="37"/>
        <v>72.382640935772471</v>
      </c>
      <c r="BG67" s="20">
        <f t="shared" si="7"/>
        <v>658.5984329631367</v>
      </c>
      <c r="BH67" s="59">
        <f t="shared" si="8"/>
        <v>951.93176629646996</v>
      </c>
      <c r="BI67" s="59">
        <f ca="1">AVERAGE(OFFSET($BH$3,0,0,'Données projet'!$E$11+1,1))-AVERAGE(OFFSET($H$3,0,0,'Données projet'!$E$11+1,1))</f>
        <v>367.48156275901096</v>
      </c>
      <c r="BJ67" s="59">
        <f t="shared" si="38"/>
        <v>356.87322542996685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57.861595188057095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57.861595188057095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349.99999999999972</v>
      </c>
      <c r="BZ67" s="13">
        <f>BY67*VLOOKUP('Données projet'!$B$12,Paramètres!$A$1:$I$89,3,0)*VLOOKUP('Données projet'!$B$12,Paramètres!$A$1:$I$89,5,0)</f>
        <v>234.77999999999983</v>
      </c>
      <c r="CA67" s="13">
        <f t="shared" si="39"/>
        <v>57.314988725508904</v>
      </c>
      <c r="CB67" s="20">
        <f t="shared" si="10"/>
        <v>508.73210536359443</v>
      </c>
      <c r="CC67" s="59">
        <f t="shared" si="11"/>
        <v>802.06543869692769</v>
      </c>
      <c r="CD67" s="59">
        <f ca="1">AVERAGE(OFFSET($CC$3,0,0,'Données projet'!$E$12+1,1))-AVERAGE(OFFSET($H$3,0,0,'Données projet'!$E$12+1,1))</f>
        <v>273.84349636755343</v>
      </c>
      <c r="CE67" s="59">
        <f t="shared" si="40"/>
        <v>268.10688874775451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44.429439162258127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44.429439162258127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22.4</v>
      </c>
      <c r="CT67" s="12">
        <f>IF('Données projet'!$A$140&gt;35,CT66+CS67-DB66,IF(A67&lt;'Données projet'!$A$140,$CQ$205^A67,IF(A67='Données projet'!$A$140,'Données projet'!$B$140,CT66+CS67-DB66)))</f>
        <v>763.6</v>
      </c>
      <c r="CU67" s="17">
        <f>CT67*VLOOKUP('Données projet'!$B$13,Paramètres!$A$1:$I$89,3,0)*VLOOKUP('Données projet'!$B$13,Paramètres!$A$1:$I$89,5,0)</f>
        <v>377.21840000000003</v>
      </c>
      <c r="CV67" s="13">
        <f t="shared" si="41"/>
        <v>87.142401380514713</v>
      </c>
      <c r="CW67" s="20">
        <f t="shared" si="13"/>
        <v>808.7617290710632</v>
      </c>
      <c r="CX67" s="59">
        <f t="shared" si="14"/>
        <v>1102.0950624043965</v>
      </c>
      <c r="CY67" s="59">
        <f ca="1">AVERAGE(OFFSET($CX$3,0,0,'Données projet'!$E$13+1,1))-AVERAGE(OFFSET($H$3,0,0,'Données projet'!$E$13+1,1))</f>
        <v>434.08297999735811</v>
      </c>
      <c r="CZ67" s="59">
        <f t="shared" si="42"/>
        <v>371.04090283546122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116.9561336099342</v>
      </c>
      <c r="DG67" s="21">
        <f>EXP(-LN(2)/25)*DG66+(1-EXP(-LN(2)/25))/(LN(2)/25)*Calculateur!DB67*Calculateur!DD67*VLOOKUP('Données projet'!$B$13,Paramètres!$A$1:$I$89,3,0)*0.475*44/12</f>
        <v>20.144849167043326</v>
      </c>
      <c r="DH67" s="21">
        <f>EXP(-LN(2)/2)*DH66+(1-EXP(-LN(2)/2))/(LN(2)/2)*DB67*DE67*VLOOKUP('Données projet'!$B$13,Paramètres!$A$1:$I$89,3,0)*0.475*44/12</f>
        <v>5.7341762695448856E-6</v>
      </c>
      <c r="DI67" s="22">
        <f t="shared" si="15"/>
        <v>137.10098851115379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15</v>
      </c>
      <c r="DO67" s="12">
        <f>IF('Données projet'!$A$166&gt;35,DO66+DN67-DW66,IF(A67&lt;'Données projet'!$A$166,$DL$205^A67,IF(A67='Données projet'!$A$166,'Données projet'!$B$166,DO66+DN67-DW66)))</f>
        <v>473.99999999999994</v>
      </c>
      <c r="DP67" s="17">
        <f>DO67*VLOOKUP('Données projet'!$B$14,Paramètres!$A$1:$I$89,3,0)*VLOOKUP('Données projet'!$B$14,Paramètres!$A$1:$I$89,5,0)</f>
        <v>271.12799999999999</v>
      </c>
      <c r="DQ67" s="13">
        <f t="shared" si="43"/>
        <v>65.088601240045278</v>
      </c>
      <c r="DR67" s="20">
        <f t="shared" si="16"/>
        <v>585.57724715974553</v>
      </c>
      <c r="DS67" s="59">
        <f t="shared" si="17"/>
        <v>878.9105804930789</v>
      </c>
      <c r="DT67" s="59">
        <f ca="1">AVERAGE(OFFSET($DS$3,0,0,'Données projet'!$E$14+1,1))-AVERAGE(OFFSET($H$3,0,0,'Données projet'!$E$14+1,1))</f>
        <v>362.57172983134313</v>
      </c>
      <c r="DU67" s="59">
        <f t="shared" si="44"/>
        <v>232.03250917542471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70.98073469800741</v>
      </c>
      <c r="EB67" s="21">
        <f>EXP(-LN(2)/25)*EB66+(1-EXP(-LN(2)/25))/(LN(2)/25)*Calculateur!DW67*Calculateur!DY67*VLOOKUP('Données projet'!$B$14,Paramètres!$A$1:$I$89,3,0)*0.475*44/12</f>
        <v>12.144741603097888</v>
      </c>
      <c r="EC67" s="21">
        <f>EXP(-LN(2)/2)*EC66+(1-EXP(-LN(2)/2))/(LN(2)/2)*DW67*DZ67*VLOOKUP('Données projet'!$B$14,Paramètres!$A$1:$I$89,3,0)*0.475*44/12</f>
        <v>5.71312054272893E-6</v>
      </c>
      <c r="ED67" s="22">
        <f t="shared" si="18"/>
        <v>83.125482014225838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16.8</v>
      </c>
      <c r="EJ67" s="12">
        <f>IF('Données projet'!$A$192&gt;35,EJ66+EI67-ER66,IF(A67&lt;'Données projet'!$A$192,$EG$205^A67,IF(A67='Données projet'!$A$192,'Données projet'!$B$192,EJ66+EI67-ER66)))</f>
        <v>678.20000000000027</v>
      </c>
      <c r="EK67" s="17">
        <f>EJ67*VLOOKUP('Données projet'!$B$15,Paramètres!$A$1:$I$89,3,0)*VLOOKUP('Données projet'!$B$15,Paramètres!$A$1:$I$89,5,0)</f>
        <v>405.56360000000024</v>
      </c>
      <c r="EL67" s="13">
        <f t="shared" si="45"/>
        <v>92.90369136359071</v>
      </c>
      <c r="EM67" s="20">
        <f t="shared" si="19"/>
        <v>868.16386579158745</v>
      </c>
      <c r="EN67" s="59">
        <f t="shared" si="20"/>
        <v>1161.4971991249208</v>
      </c>
      <c r="EO67" s="59">
        <f ca="1">AVERAGE(OFFSET($EN$3,0,0,'Données projet'!$E$15+1,1))-AVERAGE(OFFSET($H$3,0,0,'Données projet'!$E$15+1,1))</f>
        <v>481.17250315093412</v>
      </c>
      <c r="EP67" s="59">
        <f t="shared" si="46"/>
        <v>413.48123190206832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88.627113350989134</v>
      </c>
      <c r="EW67" s="21">
        <f>EXP(-LN(2)/25)*EW66+(1-EXP(-LN(2)/25))/(LN(2)/25)*Calculateur!ER67*Calculateur!ET67*VLOOKUP('Données projet'!$B$15,Paramètres!$A$1:$I$89,3,0)*0.475*44/12</f>
        <v>25.487008407678751</v>
      </c>
      <c r="EX67" s="21">
        <f>EXP(-LN(2)/2)*EX66+(1-EXP(-LN(2)/2))/(LN(2)/2)*ER67*EU67*VLOOKUP('Données projet'!$B$15,Paramètres!$A$1:$I$89,3,0)*0.475*44/12</f>
        <v>5.9926805037850246E-7</v>
      </c>
      <c r="EY67" s="22">
        <f t="shared" si="21"/>
        <v>114.11412235793594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401</v>
      </c>
      <c r="FF67" s="17">
        <f>FE67*VLOOKUP('Données projet'!$B$16,Paramètres!$A$1:$I$89,3,0)*VLOOKUP('Données projet'!$B$16,Paramètres!$A$1:$I$89,5,0)</f>
        <v>250.22399999999999</v>
      </c>
      <c r="FG67" s="13">
        <f t="shared" si="47"/>
        <v>60.633904580527918</v>
      </c>
      <c r="FH67" s="20">
        <f t="shared" si="22"/>
        <v>541.41085047775289</v>
      </c>
      <c r="FI67" s="59">
        <f t="shared" si="23"/>
        <v>834.74418381108626</v>
      </c>
      <c r="FJ67" s="59">
        <f ca="1">AVERAGE(OFFSET($FI$3,0,0,'Données projet'!$E$16+1,1))-AVERAGE(OFFSET($H$3,0,0,'Données projet'!$E$16+1,1))</f>
        <v>269.77739619445515</v>
      </c>
      <c r="FK67" s="59">
        <f t="shared" si="48"/>
        <v>347.56964743629885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70.746113558240737</v>
      </c>
      <c r="FR67" s="21">
        <f>EXP(-LN(2)/25)*FR66+(1-EXP(-LN(2)/25))/(LN(2)/25)*Calculateur!FM67*Calculateur!FO67*VLOOKUP('Données projet'!$B$16,Paramètres!$A$1:$I$89,3,0)*0.475*44/12</f>
        <v>35.741133218343776</v>
      </c>
      <c r="FS67" s="21">
        <f>EXP(-LN(2)/2)*FS66+(1-EXP(-LN(2)/2))/(LN(2)/2)*FM67*FP67*VLOOKUP('Données projet'!$B$16,Paramètres!$A$1:$I$89,3,0)*0.475*44/12</f>
        <v>1.8950154134358867E-7</v>
      </c>
      <c r="FT67" s="22">
        <f t="shared" si="24"/>
        <v>106.48724696608605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356</v>
      </c>
      <c r="L68" s="12">
        <f>VLOOKUP(A68,'Données projet'!$A$35:$I$55,9,0)</f>
        <v>6</v>
      </c>
      <c r="M68" s="12">
        <f t="array" ref="M68">INDEX(L:L,MIN(IF(ISNUMBER(L68:L264),ROW(L68:L264),"")))</f>
        <v>6</v>
      </c>
      <c r="N68" s="13">
        <f>IF('Données projet'!$A$36&gt;35,N67+M68-V67,IF(A68&lt;'Données projet'!$A$36,$K$205^A68,IF(A68='Données projet'!$A$36,'Données projet'!$B$36,N67+M68-V67)))</f>
        <v>355.99999999999972</v>
      </c>
      <c r="O68" s="13">
        <f>N68*VLOOKUP('Données projet'!$B$9,Paramètres!$A$1:$I$89,3,0)*VLOOKUP('Données projet'!$B$9,Paramètres!$A$1:$I$89,5,0)</f>
        <v>283.2335999999998</v>
      </c>
      <c r="P68" s="13">
        <f t="shared" si="33"/>
        <v>67.649904178362377</v>
      </c>
      <c r="Q68" s="20">
        <f t="shared" si="54"/>
        <v>611.12210311064734</v>
      </c>
      <c r="R68" s="59">
        <f t="shared" si="55"/>
        <v>904.45543644398072</v>
      </c>
      <c r="S68" s="59">
        <f ca="1">AVERAGE(OFFSET($R$3,0,0,'Données projet'!$E$9+1,1))-AVERAGE(OFFSET($H$3,0,0,'Données projet'!$E$9+1,1))</f>
        <v>331.52724290297675</v>
      </c>
      <c r="T68" s="59">
        <f t="shared" si="34"/>
        <v>322.79102610158054</v>
      </c>
      <c r="U68" s="15">
        <f>IF(ISNA(VLOOKUP(A68,'Données projet'!$A$35:$I$55,3,0)),0,VLOOKUP(A68,'Données projet'!$A$35:$I$55,3,0))</f>
        <v>12</v>
      </c>
      <c r="V68" s="15">
        <f>IF(ISNA(VLOOKUP(A68,'Données projet'!$A$35:$I$55,4,0)),0,VLOOKUP(A68,'Données projet'!$A$35:$I$55,4,0))</f>
        <v>16</v>
      </c>
      <c r="W68" s="16">
        <f>IF(ISNA(VLOOKUP(A68,'Données projet'!$A$35:$I$55,5,0)),0%,VLOOKUP(A68,'Données projet'!$A$35:$I$55,5,0)*VLOOKUP('Données projet'!$B$9,Paramètres!$A$1:$I$89,7,0))</f>
        <v>0.53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59.120320789019786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59.120320789019786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356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355.99999999999972</v>
      </c>
      <c r="AJ68" s="13">
        <f>AI68*VLOOKUP('Données projet'!$B$10,Paramètres!$A$1:$I$89,3,0)*VLOOKUP('Données projet'!$B$10,Paramètres!$A$1:$I$89,5,0)</f>
        <v>283.2335999999998</v>
      </c>
      <c r="AK68" s="13">
        <f t="shared" si="35"/>
        <v>67.649904178362377</v>
      </c>
      <c r="AL68" s="20">
        <f t="shared" ref="AL68:AL131" si="58">(AJ68+AK68)*0.475*44/12</f>
        <v>611.12210311064734</v>
      </c>
      <c r="AM68" s="59">
        <f t="shared" ref="AM68:AM131" si="59">AL68+(AD68+AE68)*44/12</f>
        <v>904.45543644398072</v>
      </c>
      <c r="AN68" s="59">
        <f ca="1">AVERAGE(OFFSET($AM$3,0,0,'Données projet'!$E$10+1,1))-AVERAGE(OFFSET($H$3,0,0,'Données projet'!$E$10+1,1))</f>
        <v>331.52724290297675</v>
      </c>
      <c r="AO68" s="59">
        <f t="shared" si="36"/>
        <v>322.79102610158054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16</v>
      </c>
      <c r="AR68" s="16">
        <f>IF(ISNA(VLOOKUP(A68,'Données projet'!$A$61:$I$81,5,0)),0%,VLOOKUP(A68,'Données projet'!$A$61:$I$81,5,0)*VLOOKUP('Données projet'!$B$10,Paramètres!$A$1:$I$89,7,0))</f>
        <v>0.53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59.120320789019786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59.120320789019786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356</v>
      </c>
      <c r="BB68" s="12">
        <f>VLOOKUP(A68,'Données projet'!$A$87:$I$107,9,0)</f>
        <v>6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355.99999999999972</v>
      </c>
      <c r="BE68" s="13">
        <f>BD68*VLOOKUP('Données projet'!$B$11,Paramètres!$A$1:$I$89,3,0)*VLOOKUP('Données projet'!$B$11,Paramètres!$A$1:$I$89,5,0)</f>
        <v>311.00159999999983</v>
      </c>
      <c r="BF68" s="13">
        <f t="shared" si="37"/>
        <v>73.477964830216251</v>
      </c>
      <c r="BG68" s="20">
        <f t="shared" ref="BG68:BG131" si="61">(BE68+BF68)*0.475*44/12</f>
        <v>669.63524207929288</v>
      </c>
      <c r="BH68" s="59">
        <f t="shared" ref="BH68:BH131" si="62">BG68+(AY68+AZ68)*44/12</f>
        <v>962.96857541262625</v>
      </c>
      <c r="BI68" s="59">
        <f ca="1">AVERAGE(OFFSET($BH$3,0,0,'Données projet'!$E$11+1,1))-AVERAGE(OFFSET($H$3,0,0,'Données projet'!$E$11+1,1))</f>
        <v>367.48156275901096</v>
      </c>
      <c r="BJ68" s="59">
        <f t="shared" si="38"/>
        <v>356.87322542996685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16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64.916430670296236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64.916430670296236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356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355.99999999999972</v>
      </c>
      <c r="BZ68" s="13">
        <f>BY68*VLOOKUP('Données projet'!$B$12,Paramètres!$A$1:$I$89,3,0)*VLOOKUP('Données projet'!$B$12,Paramètres!$A$1:$I$89,5,0)</f>
        <v>238.8047999999998</v>
      </c>
      <c r="CA68" s="13">
        <f t="shared" si="39"/>
        <v>58.182302709210205</v>
      </c>
      <c r="CB68" s="20">
        <f t="shared" ref="CB68:CB131" si="64">(BZ68+CA68)*0.475*44/12</f>
        <v>517.25253721854074</v>
      </c>
      <c r="CC68" s="59">
        <f t="shared" ref="CC68:CC131" si="65">CB68+(BT68+BU68)*44/12</f>
        <v>810.585870551874</v>
      </c>
      <c r="CD68" s="59">
        <f ca="1">AVERAGE(OFFSET($CC$3,0,0,'Données projet'!$E$12+1,1))-AVERAGE(OFFSET($H$3,0,0,'Données projet'!$E$12+1,1))</f>
        <v>273.84349636755343</v>
      </c>
      <c r="CE68" s="59">
        <f t="shared" si="40"/>
        <v>268.10688874775451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49.846544978977462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49.846544978977462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786</v>
      </c>
      <c r="CR68" s="12">
        <f>VLOOKUP(A68,'Données projet'!$A$139:$I$159,9,0)</f>
        <v>22.4</v>
      </c>
      <c r="CS68" s="12">
        <f t="array" ref="CS68">INDEX(CR:CR,MIN(IF(ISNUMBER(CR68:CR264),ROW(CR68:CR264),"")))</f>
        <v>22.4</v>
      </c>
      <c r="CT68" s="12">
        <f>IF('Données projet'!$A$140&gt;35,CT67+CS68-DB67,IF(A68&lt;'Données projet'!$A$140,$CQ$205^A68,IF(A68='Données projet'!$A$140,'Données projet'!$B$140,CT67+CS68-DB67)))</f>
        <v>786</v>
      </c>
      <c r="CU68" s="17">
        <f>CT68*VLOOKUP('Données projet'!$B$13,Paramètres!$A$1:$I$89,3,0)*VLOOKUP('Données projet'!$B$13,Paramètres!$A$1:$I$89,5,0)</f>
        <v>388.28400000000005</v>
      </c>
      <c r="CV68" s="13">
        <f t="shared" si="41"/>
        <v>89.397332173017887</v>
      </c>
      <c r="CW68" s="20">
        <f t="shared" ref="CW68:CW131" si="67">(CU68+CV68)*0.475*44/12</f>
        <v>831.96165353467279</v>
      </c>
      <c r="CX68" s="59">
        <f t="shared" ref="CX68:CX131" si="68">CW68+(CO68+CP68)*44/12</f>
        <v>1125.2949868680062</v>
      </c>
      <c r="CY68" s="59">
        <f ca="1">AVERAGE(OFFSET($CX$3,0,0,'Données projet'!$E$13+1,1))-AVERAGE(OFFSET($H$3,0,0,'Données projet'!$E$13+1,1))</f>
        <v>434.08297999735811</v>
      </c>
      <c r="CZ68" s="59">
        <f t="shared" si="42"/>
        <v>371.04090283546122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62</v>
      </c>
      <c r="DC68" s="16">
        <f>IF(ISNA(VLOOKUP(A68,'Données projet'!$A$139:$I$159,5,0)),0%,VLOOKUP(A68,'Données projet'!$A$139:$I$159,5,0)*VLOOKUP('Données projet'!$B$13,Paramètres!$A$1:$I$89,7,0))</f>
        <v>0.55000000000000004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137.00920404370225</v>
      </c>
      <c r="DG68" s="21">
        <f>EXP(-LN(2)/25)*DG67+(1-EXP(-LN(2)/25))/(LN(2)/25)*Calculateur!DB68*Calculateur!DD68*VLOOKUP('Données projet'!$B$13,Paramètres!$A$1:$I$89,3,0)*0.475*44/12</f>
        <v>19.59398720719895</v>
      </c>
      <c r="DH68" s="21">
        <f>EXP(-LN(2)/2)*DH67+(1-EXP(-LN(2)/2))/(LN(2)/2)*DB68*DE68*VLOOKUP('Données projet'!$B$13,Paramètres!$A$1:$I$89,3,0)*0.475*44/12</f>
        <v>4.0546749247141686E-6</v>
      </c>
      <c r="DI68" s="22">
        <f t="shared" ref="DI68:DI131" si="69">SUM(DF68:DH68)</f>
        <v>156.60319530557612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489</v>
      </c>
      <c r="DM68" s="12">
        <f>VLOOKUP(A68,'Données projet'!$A$165:$I$185,9,0)</f>
        <v>15</v>
      </c>
      <c r="DN68" s="12">
        <f t="array" ref="DN68">INDEX(DM:DM,MIN(IF(ISNUMBER(DM68:DM264),ROW(DM68:DM264),"")))</f>
        <v>15</v>
      </c>
      <c r="DO68" s="12">
        <f>IF('Données projet'!$A$166&gt;35,DO67+DN68-DW67,IF(A68&lt;'Données projet'!$A$166,$DL$205^A68,IF(A68='Données projet'!$A$166,'Données projet'!$B$166,DO67+DN68-DW67)))</f>
        <v>488.99999999999994</v>
      </c>
      <c r="DP68" s="17">
        <f>DO68*VLOOKUP('Données projet'!$B$14,Paramètres!$A$1:$I$89,3,0)*VLOOKUP('Données projet'!$B$14,Paramètres!$A$1:$I$89,5,0)</f>
        <v>279.70799999999997</v>
      </c>
      <c r="DQ68" s="13">
        <f t="shared" si="43"/>
        <v>66.905297140324564</v>
      </c>
      <c r="DR68" s="20">
        <f t="shared" ref="DR68:DR131" si="70">(DP68+DQ68)*0.475*44/12</f>
        <v>603.68482585273193</v>
      </c>
      <c r="DS68" s="59">
        <f t="shared" ref="DS68:DS131" si="71">DR68+(DJ68+DK68)*44/12</f>
        <v>897.0181591860653</v>
      </c>
      <c r="DT68" s="59">
        <f ca="1">AVERAGE(OFFSET($DS$3,0,0,'Données projet'!$E$14+1,1))-AVERAGE(OFFSET($H$3,0,0,'Données projet'!$E$14+1,1))</f>
        <v>362.57172983134313</v>
      </c>
      <c r="DU68" s="59">
        <f t="shared" si="44"/>
        <v>232.03250917542471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40</v>
      </c>
      <c r="DX68" s="16">
        <f>IF(ISNA(VLOOKUP(A68,'Données projet'!$A$165:$I$185,5,0)),0%,VLOOKUP(A68,'Données projet'!$A$165:$I$185,5,0)*VLOOKUP('Données projet'!$B$14,Paramètres!$A$1:$I$89,7,0))</f>
        <v>0.45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83.247153417758241</v>
      </c>
      <c r="EB68" s="21">
        <f>EXP(-LN(2)/25)*EB67+(1-EXP(-LN(2)/25))/(LN(2)/25)*Calculateur!DW68*Calculateur!DY68*VLOOKUP('Données projet'!$B$14,Paramètres!$A$1:$I$89,3,0)*0.475*44/12</f>
        <v>11.812643005296973</v>
      </c>
      <c r="EC68" s="21">
        <f>EXP(-LN(2)/2)*EC67+(1-EXP(-LN(2)/2))/(LN(2)/2)*DW68*DZ68*VLOOKUP('Données projet'!$B$14,Paramètres!$A$1:$I$89,3,0)*0.475*44/12</f>
        <v>4.0397862774997951E-6</v>
      </c>
      <c r="ED68" s="22">
        <f t="shared" ref="ED68:ED131" si="72">SUM(EA68:EC68)</f>
        <v>95.059800462841494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695</v>
      </c>
      <c r="EH68" s="12">
        <f>VLOOKUP(A68,'Données projet'!$A$191:$I$211,9,0)</f>
        <v>16.8</v>
      </c>
      <c r="EI68" s="12">
        <f t="array" ref="EI68">INDEX(EH:EH,MIN(IF(ISNUMBER(EH68:EH264),ROW(EH68:EH264),"")))</f>
        <v>16.8</v>
      </c>
      <c r="EJ68" s="12">
        <f>IF('Données projet'!$A$192&gt;35,EJ67+EI68-ER67,IF(A68&lt;'Données projet'!$A$192,$EG$205^A68,IF(A68='Données projet'!$A$192,'Données projet'!$B$192,EJ67+EI68-ER67)))</f>
        <v>695.00000000000023</v>
      </c>
      <c r="EK68" s="17">
        <f>EJ68*VLOOKUP('Données projet'!$B$15,Paramètres!$A$1:$I$89,3,0)*VLOOKUP('Données projet'!$B$15,Paramètres!$A$1:$I$89,5,0)</f>
        <v>415.61000000000013</v>
      </c>
      <c r="EL68" s="13">
        <f t="shared" si="45"/>
        <v>94.934267629409874</v>
      </c>
      <c r="EM68" s="20">
        <f t="shared" ref="EM68:EM131" si="73">(EK68+EL68)*0.475*44/12</f>
        <v>889.19793278788904</v>
      </c>
      <c r="EN68" s="59">
        <f t="shared" ref="EN68:EN131" si="74">EM68+(EE68+EF68)*44/12</f>
        <v>1182.5312661212224</v>
      </c>
      <c r="EO68" s="59">
        <f ca="1">AVERAGE(OFFSET($EN$3,0,0,'Données projet'!$E$15+1,1))-AVERAGE(OFFSET($H$3,0,0,'Données projet'!$E$15+1,1))</f>
        <v>481.17250315093412</v>
      </c>
      <c r="EP68" s="59">
        <f t="shared" si="46"/>
        <v>413.48123190206832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37</v>
      </c>
      <c r="ES68" s="16">
        <f>IF(ISNA(VLOOKUP(A68,'Données projet'!$A$191:$I$211,5,0)),0%,VLOOKUP(A68,'Données projet'!$A$191:$I$211,5,0)*VLOOKUP('Données projet'!$B$15,Paramètres!$A$1:$I$89,7,0))</f>
        <v>0.45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100.09739402885255</v>
      </c>
      <c r="EW68" s="21">
        <f>EXP(-LN(2)/25)*EW67+(1-EXP(-LN(2)/25))/(LN(2)/25)*Calculateur!ER68*Calculateur!ET68*VLOOKUP('Données projet'!$B$15,Paramètres!$A$1:$I$89,3,0)*0.475*44/12</f>
        <v>24.790064822467254</v>
      </c>
      <c r="EX68" s="21">
        <f>EXP(-LN(2)/2)*EX67+(1-EXP(-LN(2)/2))/(LN(2)/2)*ER68*EU68*VLOOKUP('Données projet'!$B$15,Paramètres!$A$1:$I$89,3,0)*0.475*44/12</f>
        <v>4.2374650217108068E-7</v>
      </c>
      <c r="EY68" s="22">
        <f t="shared" ref="EY68:EY131" si="75">SUM(EV68:EX68)</f>
        <v>124.88745927506631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401</v>
      </c>
      <c r="FF68" s="17">
        <f>FE68*VLOOKUP('Données projet'!$B$16,Paramètres!$A$1:$I$89,3,0)*VLOOKUP('Données projet'!$B$16,Paramètres!$A$1:$I$89,5,0)</f>
        <v>250.22399999999999</v>
      </c>
      <c r="FG68" s="13">
        <f t="shared" si="47"/>
        <v>60.633904580527918</v>
      </c>
      <c r="FH68" s="20">
        <f t="shared" ref="FH68:FH131" si="76">(FF68+FG68)*0.475*44/12</f>
        <v>541.41085047775289</v>
      </c>
      <c r="FI68" s="59">
        <f t="shared" ref="FI68:FI131" si="77">FH68+(EZ68+FA68)*44/12</f>
        <v>834.74418381108626</v>
      </c>
      <c r="FJ68" s="59">
        <f ca="1">AVERAGE(OFFSET($FI$3,0,0,'Données projet'!$E$16+1,1))-AVERAGE(OFFSET($H$3,0,0,'Données projet'!$E$16+1,1))</f>
        <v>269.77739619445515</v>
      </c>
      <c r="FK68" s="59">
        <f t="shared" si="48"/>
        <v>347.56964743629885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69.358825422232115</v>
      </c>
      <c r="FR68" s="21">
        <f>EXP(-LN(2)/25)*FR67+(1-EXP(-LN(2)/25))/(LN(2)/25)*Calculateur!FM68*Calculateur!FO68*VLOOKUP('Données projet'!$B$16,Paramètres!$A$1:$I$89,3,0)*0.475*44/12</f>
        <v>34.763790050943655</v>
      </c>
      <c r="FS68" s="21">
        <f>EXP(-LN(2)/2)*FS67+(1-EXP(-LN(2)/2))/(LN(2)/2)*FM68*FP68*VLOOKUP('Données projet'!$B$16,Paramètres!$A$1:$I$89,3,0)*0.475*44/12</f>
        <v>1.3399782492935444E-7</v>
      </c>
      <c r="FT68" s="22">
        <f t="shared" ref="FT68:FT131" si="78">SUM(FQ68:FS68)</f>
        <v>104.1226156071736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5.2</v>
      </c>
      <c r="N69" s="13">
        <f>IF('Données projet'!$A$36&gt;35,N68+M69-V68,IF(A69&lt;'Données projet'!$A$36,$K$205^A69,IF(A69='Données projet'!$A$36,'Données projet'!$B$36,N68+M69-V68)))</f>
        <v>345.1999999999997</v>
      </c>
      <c r="O69" s="13">
        <f>N69*VLOOKUP('Données projet'!$B$9,Paramètres!$A$1:$I$89,3,0)*VLOOKUP('Données projet'!$B$9,Paramètres!$A$1:$I$89,5,0)</f>
        <v>274.64111999999977</v>
      </c>
      <c r="P69" s="13">
        <f t="shared" ref="P69:P132" si="87">EXP(-1.0587+0.8836*LN(O69)+0.284)</f>
        <v>65.833252956609641</v>
      </c>
      <c r="Q69" s="20">
        <f t="shared" si="54"/>
        <v>592.99286623276123</v>
      </c>
      <c r="R69" s="59">
        <f t="shared" si="55"/>
        <v>886.3261995660946</v>
      </c>
      <c r="S69" s="59">
        <f ca="1">AVERAGE(OFFSET($R$3,0,0,'Données projet'!$E$9+1,1))-AVERAGE(OFFSET($H$3,0,0,'Données projet'!$E$9+1,1))</f>
        <v>331.52724290297675</v>
      </c>
      <c r="T69" s="59">
        <f t="shared" ref="T69:T132" si="88">$T$3</f>
        <v>322.79102610158054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57.961007358182179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57.961007358182179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345.1999999999997</v>
      </c>
      <c r="AJ69" s="13">
        <f>AI69*VLOOKUP('Données projet'!$B$10,Paramètres!$A$1:$I$89,3,0)*VLOOKUP('Données projet'!$B$10,Paramètres!$A$1:$I$89,5,0)</f>
        <v>274.64111999999977</v>
      </c>
      <c r="AK69" s="13">
        <f t="shared" ref="AK69:AK132" si="89">EXP(-1.0587+0.8836*LN(AJ69)+0.284)</f>
        <v>65.833252956609641</v>
      </c>
      <c r="AL69" s="20">
        <f t="shared" si="58"/>
        <v>592.99286623276123</v>
      </c>
      <c r="AM69" s="59">
        <f t="shared" si="59"/>
        <v>886.3261995660946</v>
      </c>
      <c r="AN69" s="59">
        <f ca="1">AVERAGE(OFFSET($AM$3,0,0,'Données projet'!$E$10+1,1))-AVERAGE(OFFSET($H$3,0,0,'Données projet'!$E$10+1,1))</f>
        <v>331.52724290297675</v>
      </c>
      <c r="AO69" s="59">
        <f t="shared" ref="AO69:AO132" si="90">$AO$3</f>
        <v>322.79102610158054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57.961007358182179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57.961007358182179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345.1999999999997</v>
      </c>
      <c r="BE69" s="13">
        <f>BD69*VLOOKUP('Données projet'!$B$11,Paramètres!$A$1:$I$89,3,0)*VLOOKUP('Données projet'!$B$11,Paramètres!$A$1:$I$89,5,0)</f>
        <v>301.56671999999975</v>
      </c>
      <c r="BF69" s="13">
        <f t="shared" ref="BF69:BF132" si="91">EXP(-1.0587+0.8836*LN(BE69)+0.284)</f>
        <v>71.504808530855072</v>
      </c>
      <c r="BG69" s="20">
        <f t="shared" si="61"/>
        <v>649.76624552457213</v>
      </c>
      <c r="BH69" s="59">
        <f t="shared" si="62"/>
        <v>943.0995788579055</v>
      </c>
      <c r="BI69" s="59">
        <f ca="1">AVERAGE(OFFSET($BH$3,0,0,'Données projet'!$E$11+1,1))-AVERAGE(OFFSET($H$3,0,0,'Données projet'!$E$11+1,1))</f>
        <v>367.48156275901096</v>
      </c>
      <c r="BJ69" s="59">
        <f t="shared" ref="BJ69:BJ132" si="92">$BJ$3</f>
        <v>356.87322542996685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63.643459059964741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63.643459059964741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345.1999999999997</v>
      </c>
      <c r="BZ69" s="13">
        <f>BY69*VLOOKUP('Données projet'!$B$12,Paramètres!$A$1:$I$89,3,0)*VLOOKUP('Données projet'!$B$12,Paramètres!$A$1:$I$89,5,0)</f>
        <v>231.5601599999998</v>
      </c>
      <c r="CA69" s="13">
        <f t="shared" ref="CA69:CA132" si="93">EXP(-1.0587+0.8836*LN(BZ69)+0.284)</f>
        <v>56.619891755568716</v>
      </c>
      <c r="CB69" s="20">
        <f t="shared" si="64"/>
        <v>501.91359014094843</v>
      </c>
      <c r="CC69" s="59">
        <f t="shared" si="65"/>
        <v>795.24692347428174</v>
      </c>
      <c r="CD69" s="59">
        <f ca="1">AVERAGE(OFFSET($CC$3,0,0,'Données projet'!$E$12+1,1))-AVERAGE(OFFSET($H$3,0,0,'Données projet'!$E$12+1,1))</f>
        <v>273.84349636755343</v>
      </c>
      <c r="CE69" s="59">
        <f t="shared" ref="CE69:CE132" si="94">$CE$3</f>
        <v>268.10688874775451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48.869084635330069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48.869084635330069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21.6</v>
      </c>
      <c r="CT69" s="12">
        <f>IF('Données projet'!$A$140&gt;35,CT68+CS69-DB68,IF(A69&lt;'Données projet'!$A$140,$CQ$205^A69,IF(A69='Données projet'!$A$140,'Données projet'!$B$140,CT68+CS69-DB68)))</f>
        <v>745.6</v>
      </c>
      <c r="CU69" s="17">
        <f>CT69*VLOOKUP('Données projet'!$B$13,Paramètres!$A$1:$I$89,3,0)*VLOOKUP('Données projet'!$B$13,Paramètres!$A$1:$I$89,5,0)</f>
        <v>368.32640000000004</v>
      </c>
      <c r="CV69" s="13">
        <f t="shared" ref="CV69:CV132" si="95">EXP(-1.0587+0.8836*LN(CU69)+0.284)</f>
        <v>85.324825664207623</v>
      </c>
      <c r="CW69" s="20">
        <f t="shared" si="67"/>
        <v>790.10921803182828</v>
      </c>
      <c r="CX69" s="59">
        <f t="shared" si="68"/>
        <v>1083.4425513651615</v>
      </c>
      <c r="CY69" s="59">
        <f ca="1">AVERAGE(OFFSET($CX$3,0,0,'Données projet'!$E$13+1,1))-AVERAGE(OFFSET($H$3,0,0,'Données projet'!$E$13+1,1))</f>
        <v>434.08297999735811</v>
      </c>
      <c r="CZ69" s="59">
        <f t="shared" ref="CZ69:CZ132" si="96">$CZ$3</f>
        <v>371.04090283546122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134.32253711976813</v>
      </c>
      <c r="DG69" s="21">
        <f>EXP(-LN(2)/25)*DG68+(1-EXP(-LN(2)/25))/(LN(2)/25)*Calculateur!DB69*Calculateur!DD69*VLOOKUP('Données projet'!$B$13,Paramètres!$A$1:$I$89,3,0)*0.475*44/12</f>
        <v>19.058188596615089</v>
      </c>
      <c r="DH69" s="21">
        <f>EXP(-LN(2)/2)*DH68+(1-EXP(-LN(2)/2))/(LN(2)/2)*DB69*DE69*VLOOKUP('Données projet'!$B$13,Paramètres!$A$1:$I$89,3,0)*0.475*44/12</f>
        <v>2.8670881347724428E-6</v>
      </c>
      <c r="DI69" s="22">
        <f t="shared" si="69"/>
        <v>153.38072858347135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13.6</v>
      </c>
      <c r="DO69" s="12">
        <f>IF('Données projet'!$A$166&gt;35,DO68+DN69-DW68,IF(A69&lt;'Données projet'!$A$166,$DL$205^A69,IF(A69='Données projet'!$A$166,'Données projet'!$B$166,DO68+DN69-DW68)))</f>
        <v>462.59999999999997</v>
      </c>
      <c r="DP69" s="17">
        <f>DO69*VLOOKUP('Données projet'!$B$14,Paramètres!$A$1:$I$89,3,0)*VLOOKUP('Données projet'!$B$14,Paramètres!$A$1:$I$89,5,0)</f>
        <v>264.60719999999998</v>
      </c>
      <c r="DQ69" s="13">
        <f t="shared" ref="DQ69:DQ132" si="97">EXP(-1.0587+0.8836*LN(DP69)+0.284)</f>
        <v>63.70344062020294</v>
      </c>
      <c r="DR69" s="20">
        <f t="shared" si="70"/>
        <v>571.80769908018658</v>
      </c>
      <c r="DS69" s="59">
        <f t="shared" si="71"/>
        <v>865.14103241351995</v>
      </c>
      <c r="DT69" s="59">
        <f ca="1">AVERAGE(OFFSET($DS$3,0,0,'Données projet'!$E$14+1,1))-AVERAGE(OFFSET($H$3,0,0,'Données projet'!$E$14+1,1))</f>
        <v>362.57172983134313</v>
      </c>
      <c r="DU69" s="59">
        <f t="shared" ref="DU69:DU132" si="98">$DU$3</f>
        <v>232.03250917542471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81.614727514985901</v>
      </c>
      <c r="EB69" s="21">
        <f>EXP(-LN(2)/25)*EB68+(1-EXP(-LN(2)/25))/(LN(2)/25)*Calculateur!DW69*Calculateur!DY69*VLOOKUP('Données projet'!$B$14,Paramètres!$A$1:$I$89,3,0)*0.475*44/12</f>
        <v>11.48962566111723</v>
      </c>
      <c r="EC69" s="21">
        <f>EXP(-LN(2)/2)*EC68+(1-EXP(-LN(2)/2))/(LN(2)/2)*DW69*DZ69*VLOOKUP('Données projet'!$B$14,Paramètres!$A$1:$I$89,3,0)*0.475*44/12</f>
        <v>2.856560271364465E-6</v>
      </c>
      <c r="ED69" s="22">
        <f t="shared" si="72"/>
        <v>93.104356032663404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15</v>
      </c>
      <c r="EJ69" s="12">
        <f>IF('Données projet'!$A$192&gt;35,EJ68+EI69-ER68,IF(A69&lt;'Données projet'!$A$192,$EG$205^A69,IF(A69='Données projet'!$A$192,'Données projet'!$B$192,EJ68+EI69-ER68)))</f>
        <v>673.00000000000023</v>
      </c>
      <c r="EK69" s="17">
        <f>EJ69*VLOOKUP('Données projet'!$B$15,Paramètres!$A$1:$I$89,3,0)*VLOOKUP('Données projet'!$B$15,Paramètres!$A$1:$I$89,5,0)</f>
        <v>402.45400000000012</v>
      </c>
      <c r="EL69" s="13">
        <f t="shared" ref="EL69:EL132" si="99">EXP(-1.0587+0.8836*LN(EK69)+0.284)</f>
        <v>92.273998825389043</v>
      </c>
      <c r="EM69" s="20">
        <f t="shared" si="73"/>
        <v>861.65126462088608</v>
      </c>
      <c r="EN69" s="59">
        <f t="shared" si="74"/>
        <v>1154.9845979542195</v>
      </c>
      <c r="EO69" s="59">
        <f ca="1">AVERAGE(OFFSET($EN$3,0,0,'Données projet'!$E$15+1,1))-AVERAGE(OFFSET($H$3,0,0,'Données projet'!$E$15+1,1))</f>
        <v>481.17250315093412</v>
      </c>
      <c r="EP69" s="59">
        <f t="shared" ref="EP69:EP132" si="100">$EP$3</f>
        <v>413.48123190206832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98.134545185328591</v>
      </c>
      <c r="EW69" s="21">
        <f>EXP(-LN(2)/25)*EW68+(1-EXP(-LN(2)/25))/(LN(2)/25)*Calculateur!ER69*Calculateur!ET69*VLOOKUP('Données projet'!$B$15,Paramètres!$A$1:$I$89,3,0)*0.475*44/12</f>
        <v>24.112179196244035</v>
      </c>
      <c r="EX69" s="21">
        <f>EXP(-LN(2)/2)*EX68+(1-EXP(-LN(2)/2))/(LN(2)/2)*ER69*EU69*VLOOKUP('Données projet'!$B$15,Paramètres!$A$1:$I$89,3,0)*0.475*44/12</f>
        <v>2.9963402518925123E-7</v>
      </c>
      <c r="EY69" s="22">
        <f t="shared" si="75"/>
        <v>122.24672468120664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401</v>
      </c>
      <c r="FF69" s="17">
        <f>FE69*VLOOKUP('Données projet'!$B$16,Paramètres!$A$1:$I$89,3,0)*VLOOKUP('Données projet'!$B$16,Paramètres!$A$1:$I$89,5,0)</f>
        <v>250.22399999999999</v>
      </c>
      <c r="FG69" s="13">
        <f t="shared" ref="FG69:FG132" si="101">EXP(-1.0587+0.8836*LN(FF69)+0.284)</f>
        <v>60.633904580527918</v>
      </c>
      <c r="FH69" s="20">
        <f t="shared" si="76"/>
        <v>541.41085047775289</v>
      </c>
      <c r="FI69" s="59">
        <f t="shared" si="77"/>
        <v>834.74418381108626</v>
      </c>
      <c r="FJ69" s="59">
        <f ca="1">AVERAGE(OFFSET($FI$3,0,0,'Données projet'!$E$16+1,1))-AVERAGE(OFFSET($H$3,0,0,'Données projet'!$E$16+1,1))</f>
        <v>269.77739619445515</v>
      </c>
      <c r="FK69" s="59">
        <f t="shared" ref="FK69:FK132" si="102">$FK$3</f>
        <v>347.56964743629885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67.998741160408414</v>
      </c>
      <c r="FR69" s="21">
        <f>EXP(-LN(2)/25)*FR68+(1-EXP(-LN(2)/25))/(LN(2)/25)*Calculateur!FM69*Calculateur!FO69*VLOOKUP('Données projet'!$B$16,Paramètres!$A$1:$I$89,3,0)*0.475*44/12</f>
        <v>33.813172383852333</v>
      </c>
      <c r="FS69" s="21">
        <f>EXP(-LN(2)/2)*FS68+(1-EXP(-LN(2)/2))/(LN(2)/2)*FM69*FP69*VLOOKUP('Données projet'!$B$16,Paramètres!$A$1:$I$89,3,0)*0.475*44/12</f>
        <v>9.4750770671794336E-8</v>
      </c>
      <c r="FT69" s="22">
        <f t="shared" si="78"/>
        <v>101.81191363901152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5.2</v>
      </c>
      <c r="N70" s="13">
        <f>IF('Données projet'!$A$36&gt;35,N69+M70-V69,IF(A70&lt;'Données projet'!$A$36,$K$205^A70,IF(A70='Données projet'!$A$36,'Données projet'!$B$36,N69+M70-V69)))</f>
        <v>350.39999999999969</v>
      </c>
      <c r="O70" s="13">
        <f>N70*VLOOKUP('Données projet'!$B$9,Paramètres!$A$1:$I$89,3,0)*VLOOKUP('Données projet'!$B$9,Paramètres!$A$1:$I$89,5,0)</f>
        <v>278.77823999999976</v>
      </c>
      <c r="P70" s="13">
        <f t="shared" si="87"/>
        <v>66.70875019643654</v>
      </c>
      <c r="Q70" s="20">
        <f t="shared" si="54"/>
        <v>601.7231745921265</v>
      </c>
      <c r="R70" s="59">
        <f t="shared" si="55"/>
        <v>895.05650792545975</v>
      </c>
      <c r="S70" s="59">
        <f ca="1">AVERAGE(OFFSET($R$3,0,0,'Données projet'!$E$9+1,1))-AVERAGE(OFFSET($H$3,0,0,'Données projet'!$E$9+1,1))</f>
        <v>331.52724290297675</v>
      </c>
      <c r="T70" s="59">
        <f t="shared" si="88"/>
        <v>322.79102610158054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56.82442735661192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56.82442735661192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350.39999999999969</v>
      </c>
      <c r="AJ70" s="13">
        <f>AI70*VLOOKUP('Données projet'!$B$10,Paramètres!$A$1:$I$89,3,0)*VLOOKUP('Données projet'!$B$10,Paramètres!$A$1:$I$89,5,0)</f>
        <v>278.77823999999976</v>
      </c>
      <c r="AK70" s="13">
        <f t="shared" si="89"/>
        <v>66.70875019643654</v>
      </c>
      <c r="AL70" s="20">
        <f t="shared" si="58"/>
        <v>601.7231745921265</v>
      </c>
      <c r="AM70" s="59">
        <f t="shared" si="59"/>
        <v>895.05650792545975</v>
      </c>
      <c r="AN70" s="59">
        <f ca="1">AVERAGE(OFFSET($AM$3,0,0,'Données projet'!$E$10+1,1))-AVERAGE(OFFSET($H$3,0,0,'Données projet'!$E$10+1,1))</f>
        <v>331.52724290297675</v>
      </c>
      <c r="AO70" s="59">
        <f t="shared" si="90"/>
        <v>322.79102610158054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56.82442735661192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56.82442735661192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350.39999999999969</v>
      </c>
      <c r="BE70" s="13">
        <f>BD70*VLOOKUP('Données projet'!$B$11,Paramètres!$A$1:$I$89,3,0)*VLOOKUP('Données projet'!$B$11,Paramètres!$A$1:$I$89,5,0)</f>
        <v>306.10943999999978</v>
      </c>
      <c r="BF70" s="13">
        <f t="shared" si="91"/>
        <v>72.455730134932196</v>
      </c>
      <c r="BG70" s="20">
        <f t="shared" si="61"/>
        <v>659.33433798500653</v>
      </c>
      <c r="BH70" s="59">
        <f t="shared" si="62"/>
        <v>952.6676713183399</v>
      </c>
      <c r="BI70" s="59">
        <f ca="1">AVERAGE(OFFSET($BH$3,0,0,'Données projet'!$E$11+1,1))-AVERAGE(OFFSET($H$3,0,0,'Données projet'!$E$11+1,1))</f>
        <v>367.48156275901096</v>
      </c>
      <c r="BJ70" s="59">
        <f t="shared" si="92"/>
        <v>356.87322542996685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62.395449646475832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62.395449646475832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350.39999999999969</v>
      </c>
      <c r="BZ70" s="13">
        <f>BY70*VLOOKUP('Données projet'!$B$12,Paramètres!$A$1:$I$89,3,0)*VLOOKUP('Données projet'!$B$12,Paramètres!$A$1:$I$89,5,0)</f>
        <v>235.04831999999979</v>
      </c>
      <c r="CA70" s="13">
        <f t="shared" si="93"/>
        <v>57.37286319059664</v>
      </c>
      <c r="CB70" s="20">
        <f t="shared" si="64"/>
        <v>509.30022739028874</v>
      </c>
      <c r="CC70" s="59">
        <f t="shared" si="65"/>
        <v>802.63356072362205</v>
      </c>
      <c r="CD70" s="59">
        <f ca="1">AVERAGE(OFFSET($CC$3,0,0,'Données projet'!$E$12+1,1))-AVERAGE(OFFSET($H$3,0,0,'Données projet'!$E$12+1,1))</f>
        <v>273.84349636755343</v>
      </c>
      <c r="CE70" s="59">
        <f t="shared" si="94"/>
        <v>268.10688874775451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47.910791692829655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47.910791692829655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21.6</v>
      </c>
      <c r="CT70" s="12">
        <f>IF('Données projet'!$A$140&gt;35,CT69+CS70-DB69,IF(A70&lt;'Données projet'!$A$140,$CQ$205^A70,IF(A70='Données projet'!$A$140,'Données projet'!$B$140,CT69+CS70-DB69)))</f>
        <v>767.2</v>
      </c>
      <c r="CU70" s="17">
        <f>CT70*VLOOKUP('Données projet'!$B$13,Paramètres!$A$1:$I$89,3,0)*VLOOKUP('Données projet'!$B$13,Paramètres!$A$1:$I$89,5,0)</f>
        <v>378.99680000000001</v>
      </c>
      <c r="CV70" s="13">
        <f t="shared" si="95"/>
        <v>87.505314643718904</v>
      </c>
      <c r="CW70" s="20">
        <f t="shared" si="67"/>
        <v>812.49118300447708</v>
      </c>
      <c r="CX70" s="59">
        <f t="shared" si="68"/>
        <v>1105.8245163378103</v>
      </c>
      <c r="CY70" s="59">
        <f ca="1">AVERAGE(OFFSET($CX$3,0,0,'Données projet'!$E$13+1,1))-AVERAGE(OFFSET($H$3,0,0,'Données projet'!$E$13+1,1))</f>
        <v>434.08297999735811</v>
      </c>
      <c r="CZ70" s="59">
        <f t="shared" si="96"/>
        <v>371.04090283546122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131.68855409550733</v>
      </c>
      <c r="DG70" s="21">
        <f>EXP(-LN(2)/25)*DG69+(1-EXP(-LN(2)/25))/(LN(2)/25)*Calculateur!DB70*Calculateur!DD70*VLOOKUP('Données projet'!$B$13,Paramètres!$A$1:$I$89,3,0)*0.475*44/12</f>
        <v>18.537041427214071</v>
      </c>
      <c r="DH70" s="21">
        <f>EXP(-LN(2)/2)*DH69+(1-EXP(-LN(2)/2))/(LN(2)/2)*DB70*DE70*VLOOKUP('Données projet'!$B$13,Paramètres!$A$1:$I$89,3,0)*0.475*44/12</f>
        <v>2.0273374623570843E-6</v>
      </c>
      <c r="DI70" s="22">
        <f t="shared" si="69"/>
        <v>150.22559755005886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13.6</v>
      </c>
      <c r="DO70" s="12">
        <f>IF('Données projet'!$A$166&gt;35,DO69+DN70-DW69,IF(A70&lt;'Données projet'!$A$166,$DL$205^A70,IF(A70='Données projet'!$A$166,'Données projet'!$B$166,DO69+DN70-DW69)))</f>
        <v>476.2</v>
      </c>
      <c r="DP70" s="17">
        <f>DO70*VLOOKUP('Données projet'!$B$14,Paramètres!$A$1:$I$89,3,0)*VLOOKUP('Données projet'!$B$14,Paramètres!$A$1:$I$89,5,0)</f>
        <v>272.38639999999998</v>
      </c>
      <c r="DQ70" s="13">
        <f t="shared" si="97"/>
        <v>65.35546392843267</v>
      </c>
      <c r="DR70" s="20">
        <f t="shared" si="70"/>
        <v>588.23374634202014</v>
      </c>
      <c r="DS70" s="59">
        <f t="shared" si="71"/>
        <v>881.5670796753534</v>
      </c>
      <c r="DT70" s="59">
        <f ca="1">AVERAGE(OFFSET($DS$3,0,0,'Données projet'!$E$14+1,1))-AVERAGE(OFFSET($H$3,0,0,'Données projet'!$E$14+1,1))</f>
        <v>362.57172983134313</v>
      </c>
      <c r="DU70" s="59">
        <f t="shared" si="98"/>
        <v>232.03250917542471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80.014312488485444</v>
      </c>
      <c r="EB70" s="21">
        <f>EXP(-LN(2)/25)*EB69+(1-EXP(-LN(2)/25))/(LN(2)/25)*Calculateur!DW70*Calculateur!DY70*VLOOKUP('Données projet'!$B$14,Paramètres!$A$1:$I$89,3,0)*0.475*44/12</f>
        <v>11.175441243200826</v>
      </c>
      <c r="EC70" s="21">
        <f>EXP(-LN(2)/2)*EC69+(1-EXP(-LN(2)/2))/(LN(2)/2)*DW70*DZ70*VLOOKUP('Données projet'!$B$14,Paramètres!$A$1:$I$89,3,0)*0.475*44/12</f>
        <v>2.0198931387498976E-6</v>
      </c>
      <c r="ED70" s="22">
        <f t="shared" si="72"/>
        <v>91.189755751579412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15</v>
      </c>
      <c r="EJ70" s="12">
        <f>IF('Données projet'!$A$192&gt;35,EJ69+EI70-ER69,IF(A70&lt;'Données projet'!$A$192,$EG$205^A70,IF(A70='Données projet'!$A$192,'Données projet'!$B$192,EJ69+EI70-ER69)))</f>
        <v>688.00000000000023</v>
      </c>
      <c r="EK70" s="17">
        <f>EJ70*VLOOKUP('Données projet'!$B$15,Paramètres!$A$1:$I$89,3,0)*VLOOKUP('Données projet'!$B$15,Paramètres!$A$1:$I$89,5,0)</f>
        <v>411.42400000000021</v>
      </c>
      <c r="EL70" s="13">
        <f t="shared" si="99"/>
        <v>94.088896505909247</v>
      </c>
      <c r="EM70" s="20">
        <f t="shared" si="73"/>
        <v>880.43496141445894</v>
      </c>
      <c r="EN70" s="59">
        <f t="shared" si="74"/>
        <v>1173.7682947477922</v>
      </c>
      <c r="EO70" s="59">
        <f ca="1">AVERAGE(OFFSET($EN$3,0,0,'Données projet'!$E$15+1,1))-AVERAGE(OFFSET($H$3,0,0,'Données projet'!$E$15+1,1))</f>
        <v>481.17250315093412</v>
      </c>
      <c r="EP70" s="59">
        <f t="shared" si="100"/>
        <v>413.48123190206832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96.210186610406552</v>
      </c>
      <c r="EW70" s="21">
        <f>EXP(-LN(2)/25)*EW69+(1-EXP(-LN(2)/25))/(LN(2)/25)*Calculateur!ER70*Calculateur!ET70*VLOOKUP('Données projet'!$B$15,Paramètres!$A$1:$I$89,3,0)*0.475*44/12</f>
        <v>23.452830388118347</v>
      </c>
      <c r="EX70" s="21">
        <f>EXP(-LN(2)/2)*EX69+(1-EXP(-LN(2)/2))/(LN(2)/2)*ER70*EU70*VLOOKUP('Données projet'!$B$15,Paramètres!$A$1:$I$89,3,0)*0.475*44/12</f>
        <v>2.1187325108554034E-7</v>
      </c>
      <c r="EY70" s="22">
        <f t="shared" si="75"/>
        <v>119.66301721039815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401</v>
      </c>
      <c r="FF70" s="17">
        <f>FE70*VLOOKUP('Données projet'!$B$16,Paramètres!$A$1:$I$89,3,0)*VLOOKUP('Données projet'!$B$16,Paramètres!$A$1:$I$89,5,0)</f>
        <v>250.22399999999999</v>
      </c>
      <c r="FG70" s="13">
        <f t="shared" si="101"/>
        <v>60.633904580527918</v>
      </c>
      <c r="FH70" s="20">
        <f t="shared" si="76"/>
        <v>541.41085047775289</v>
      </c>
      <c r="FI70" s="59">
        <f t="shared" si="77"/>
        <v>834.74418381108626</v>
      </c>
      <c r="FJ70" s="59">
        <f ca="1">AVERAGE(OFFSET($FI$3,0,0,'Données projet'!$E$16+1,1))-AVERAGE(OFFSET($H$3,0,0,'Données projet'!$E$16+1,1))</f>
        <v>269.77739619445515</v>
      </c>
      <c r="FK70" s="59">
        <f t="shared" si="102"/>
        <v>347.56964743629885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66.665327321389583</v>
      </c>
      <c r="FR70" s="21">
        <f>EXP(-LN(2)/25)*FR69+(1-EXP(-LN(2)/25))/(LN(2)/25)*Calculateur!FM70*Calculateur!FO70*VLOOKUP('Données projet'!$B$16,Paramètres!$A$1:$I$89,3,0)*0.475*44/12</f>
        <v>32.888549406858438</v>
      </c>
      <c r="FS70" s="21">
        <f>EXP(-LN(2)/2)*FS69+(1-EXP(-LN(2)/2))/(LN(2)/2)*FM70*FP70*VLOOKUP('Données projet'!$B$16,Paramètres!$A$1:$I$89,3,0)*0.475*44/12</f>
        <v>6.6998912464677221E-8</v>
      </c>
      <c r="FT70" s="22">
        <f t="shared" si="78"/>
        <v>99.553876795246921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5.2</v>
      </c>
      <c r="N71" s="13">
        <f>IF('Données projet'!$A$36&gt;35,N70+M71-V70,IF(A71&lt;'Données projet'!$A$36,$K$205^A71,IF(A71='Données projet'!$A$36,'Données projet'!$B$36,N70+M71-V70)))</f>
        <v>355.59999999999968</v>
      </c>
      <c r="O71" s="13">
        <f>N71*VLOOKUP('Données projet'!$B$9,Paramètres!$A$1:$I$89,3,0)*VLOOKUP('Données projet'!$B$9,Paramètres!$A$1:$I$89,5,0)</f>
        <v>282.91535999999979</v>
      </c>
      <c r="P71" s="13">
        <f t="shared" si="87"/>
        <v>67.582736351531807</v>
      </c>
      <c r="Q71" s="20">
        <f t="shared" si="54"/>
        <v>610.45085114558412</v>
      </c>
      <c r="R71" s="59">
        <f t="shared" si="55"/>
        <v>903.7841844789175</v>
      </c>
      <c r="S71" s="59">
        <f ca="1">AVERAGE(OFFSET($R$3,0,0,'Données projet'!$E$9+1,1))-AVERAGE(OFFSET($H$3,0,0,'Données projet'!$E$9+1,1))</f>
        <v>331.52724290297675</v>
      </c>
      <c r="T71" s="59">
        <f t="shared" si="88"/>
        <v>322.79102610158054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55.710134995627108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55.710134995627108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355.59999999999968</v>
      </c>
      <c r="AJ71" s="13">
        <f>AI71*VLOOKUP('Données projet'!$B$10,Paramètres!$A$1:$I$89,3,0)*VLOOKUP('Données projet'!$B$10,Paramètres!$A$1:$I$89,5,0)</f>
        <v>282.91535999999979</v>
      </c>
      <c r="AK71" s="13">
        <f t="shared" si="89"/>
        <v>67.582736351531807</v>
      </c>
      <c r="AL71" s="20">
        <f t="shared" si="58"/>
        <v>610.45085114558412</v>
      </c>
      <c r="AM71" s="59">
        <f t="shared" si="59"/>
        <v>903.7841844789175</v>
      </c>
      <c r="AN71" s="59">
        <f ca="1">AVERAGE(OFFSET($AM$3,0,0,'Données projet'!$E$10+1,1))-AVERAGE(OFFSET($H$3,0,0,'Données projet'!$E$10+1,1))</f>
        <v>331.52724290297675</v>
      </c>
      <c r="AO71" s="59">
        <f t="shared" si="90"/>
        <v>322.79102610158054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55.710134995627108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55.710134995627108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355.59999999999968</v>
      </c>
      <c r="BE71" s="13">
        <f>BD71*VLOOKUP('Données projet'!$B$11,Paramètres!$A$1:$I$89,3,0)*VLOOKUP('Données projet'!$B$11,Paramètres!$A$1:$I$89,5,0)</f>
        <v>310.65215999999981</v>
      </c>
      <c r="BF71" s="13">
        <f t="shared" si="91"/>
        <v>73.405010473849885</v>
      </c>
      <c r="BG71" s="20">
        <f t="shared" si="61"/>
        <v>668.89957190862151</v>
      </c>
      <c r="BH71" s="59">
        <f t="shared" si="62"/>
        <v>962.23290524195477</v>
      </c>
      <c r="BI71" s="59">
        <f ca="1">AVERAGE(OFFSET($BH$3,0,0,'Données projet'!$E$11+1,1))-AVERAGE(OFFSET($H$3,0,0,'Données projet'!$E$11+1,1))</f>
        <v>367.48156275901096</v>
      </c>
      <c r="BJ71" s="59">
        <f t="shared" si="92"/>
        <v>356.87322542996685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61.171912936374859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61.171912936374859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355.59999999999968</v>
      </c>
      <c r="BZ71" s="13">
        <f>BY71*VLOOKUP('Données projet'!$B$12,Paramètres!$A$1:$I$89,3,0)*VLOOKUP('Données projet'!$B$12,Paramètres!$A$1:$I$89,5,0)</f>
        <v>238.53647999999981</v>
      </c>
      <c r="CA71" s="13">
        <f t="shared" si="93"/>
        <v>58.124535017142684</v>
      </c>
      <c r="CB71" s="20">
        <f t="shared" si="64"/>
        <v>516.68460115485652</v>
      </c>
      <c r="CC71" s="59">
        <f t="shared" si="65"/>
        <v>810.01793448818989</v>
      </c>
      <c r="CD71" s="59">
        <f ca="1">AVERAGE(OFFSET($CC$3,0,0,'Données projet'!$E$12+1,1))-AVERAGE(OFFSET($H$3,0,0,'Données projet'!$E$12+1,1))</f>
        <v>273.84349636755343</v>
      </c>
      <c r="CE71" s="59">
        <f t="shared" si="94"/>
        <v>268.10688874775451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46.971290290430694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46.971290290430694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21.6</v>
      </c>
      <c r="CT71" s="12">
        <f>IF('Données projet'!$A$140&gt;35,CT70+CS71-DB70,IF(A71&lt;'Données projet'!$A$140,$CQ$205^A71,IF(A71='Données projet'!$A$140,'Données projet'!$B$140,CT70+CS71-DB70)))</f>
        <v>788.80000000000007</v>
      </c>
      <c r="CU71" s="17">
        <f>CT71*VLOOKUP('Données projet'!$B$13,Paramètres!$A$1:$I$89,3,0)*VLOOKUP('Données projet'!$B$13,Paramètres!$A$1:$I$89,5,0)</f>
        <v>389.66720000000004</v>
      </c>
      <c r="CV71" s="13">
        <f t="shared" si="95"/>
        <v>89.678668504054727</v>
      </c>
      <c r="CW71" s="20">
        <f t="shared" si="67"/>
        <v>834.86072097789531</v>
      </c>
      <c r="CX71" s="59">
        <f t="shared" si="68"/>
        <v>1128.1940543112287</v>
      </c>
      <c r="CY71" s="59">
        <f ca="1">AVERAGE(OFFSET($CX$3,0,0,'Données projet'!$E$13+1,1))-AVERAGE(OFFSET($H$3,0,0,'Données projet'!$E$13+1,1))</f>
        <v>434.08297999735811</v>
      </c>
      <c r="CZ71" s="59">
        <f t="shared" si="96"/>
        <v>371.04090283546122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129.10622187178129</v>
      </c>
      <c r="DG71" s="21">
        <f>EXP(-LN(2)/25)*DG70+(1-EXP(-LN(2)/25))/(LN(2)/25)*Calculateur!DB71*Calculateur!DD71*VLOOKUP('Données projet'!$B$13,Paramètres!$A$1:$I$89,3,0)*0.475*44/12</f>
        <v>18.030145054566262</v>
      </c>
      <c r="DH71" s="21">
        <f>EXP(-LN(2)/2)*DH70+(1-EXP(-LN(2)/2))/(LN(2)/2)*DB71*DE71*VLOOKUP('Données projet'!$B$13,Paramètres!$A$1:$I$89,3,0)*0.475*44/12</f>
        <v>1.4335440673862214E-6</v>
      </c>
      <c r="DI71" s="22">
        <f t="shared" si="69"/>
        <v>147.13636835989161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13.6</v>
      </c>
      <c r="DO71" s="12">
        <f>IF('Données projet'!$A$166&gt;35,DO70+DN71-DW70,IF(A71&lt;'Données projet'!$A$166,$DL$205^A71,IF(A71='Données projet'!$A$166,'Données projet'!$B$166,DO70+DN71-DW70)))</f>
        <v>489.8</v>
      </c>
      <c r="DP71" s="17">
        <f>DO71*VLOOKUP('Données projet'!$B$14,Paramètres!$A$1:$I$89,3,0)*VLOOKUP('Données projet'!$B$14,Paramètres!$A$1:$I$89,5,0)</f>
        <v>280.16559999999998</v>
      </c>
      <c r="DQ71" s="13">
        <f t="shared" si="97"/>
        <v>67.002003717205895</v>
      </c>
      <c r="DR71" s="20">
        <f t="shared" si="70"/>
        <v>604.65024314080028</v>
      </c>
      <c r="DS71" s="59">
        <f t="shared" si="71"/>
        <v>897.98357647413354</v>
      </c>
      <c r="DT71" s="59">
        <f ca="1">AVERAGE(OFFSET($DS$3,0,0,'Données projet'!$E$14+1,1))-AVERAGE(OFFSET($H$3,0,0,'Données projet'!$E$14+1,1))</f>
        <v>362.57172983134313</v>
      </c>
      <c r="DU71" s="59">
        <f t="shared" si="98"/>
        <v>232.03250917542471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78.445280624497883</v>
      </c>
      <c r="EB71" s="21">
        <f>EXP(-LN(2)/25)*EB70+(1-EXP(-LN(2)/25))/(LN(2)/25)*Calculateur!DW71*Calculateur!DY71*VLOOKUP('Données projet'!$B$14,Paramètres!$A$1:$I$89,3,0)*0.475*44/12</f>
        <v>10.869848214714587</v>
      </c>
      <c r="EC71" s="21">
        <f>EXP(-LN(2)/2)*EC70+(1-EXP(-LN(2)/2))/(LN(2)/2)*DW71*DZ71*VLOOKUP('Données projet'!$B$14,Paramètres!$A$1:$I$89,3,0)*0.475*44/12</f>
        <v>1.4282801356822325E-6</v>
      </c>
      <c r="ED71" s="22">
        <f t="shared" si="72"/>
        <v>89.315130267492592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15</v>
      </c>
      <c r="EJ71" s="12">
        <f>IF('Données projet'!$A$192&gt;35,EJ70+EI71-ER70,IF(A71&lt;'Données projet'!$A$192,$EG$205^A71,IF(A71='Données projet'!$A$192,'Données projet'!$B$192,EJ70+EI71-ER70)))</f>
        <v>703.00000000000023</v>
      </c>
      <c r="EK71" s="17">
        <f>EJ71*VLOOKUP('Données projet'!$B$15,Paramètres!$A$1:$I$89,3,0)*VLOOKUP('Données projet'!$B$15,Paramètres!$A$1:$I$89,5,0)</f>
        <v>420.39400000000018</v>
      </c>
      <c r="EL71" s="13">
        <f t="shared" si="99"/>
        <v>95.899193810129589</v>
      </c>
      <c r="EM71" s="20">
        <f t="shared" si="73"/>
        <v>899.21064588597585</v>
      </c>
      <c r="EN71" s="59">
        <f t="shared" si="74"/>
        <v>1192.5439792193092</v>
      </c>
      <c r="EO71" s="59">
        <f ca="1">AVERAGE(OFFSET($EN$3,0,0,'Données projet'!$E$15+1,1))-AVERAGE(OFFSET($H$3,0,0,'Données projet'!$E$15+1,1))</f>
        <v>481.17250315093412</v>
      </c>
      <c r="EP71" s="59">
        <f t="shared" si="100"/>
        <v>413.48123190206832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94.323563533395898</v>
      </c>
      <c r="EW71" s="21">
        <f>EXP(-LN(2)/25)*EW70+(1-EXP(-LN(2)/25))/(LN(2)/25)*Calculateur!ER71*Calculateur!ET71*VLOOKUP('Données projet'!$B$15,Paramètres!$A$1:$I$89,3,0)*0.475*44/12</f>
        <v>22.811511507824502</v>
      </c>
      <c r="EX71" s="21">
        <f>EXP(-LN(2)/2)*EX70+(1-EXP(-LN(2)/2))/(LN(2)/2)*ER71*EU71*VLOOKUP('Données projet'!$B$15,Paramètres!$A$1:$I$89,3,0)*0.475*44/12</f>
        <v>1.4981701259462561E-7</v>
      </c>
      <c r="EY71" s="22">
        <f t="shared" si="75"/>
        <v>117.13507519103742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401</v>
      </c>
      <c r="FF71" s="17">
        <f>FE71*VLOOKUP('Données projet'!$B$16,Paramètres!$A$1:$I$89,3,0)*VLOOKUP('Données projet'!$B$16,Paramètres!$A$1:$I$89,5,0)</f>
        <v>250.22399999999999</v>
      </c>
      <c r="FG71" s="13">
        <f t="shared" si="101"/>
        <v>60.633904580527918</v>
      </c>
      <c r="FH71" s="20">
        <f t="shared" si="76"/>
        <v>541.41085047775289</v>
      </c>
      <c r="FI71" s="59">
        <f t="shared" si="77"/>
        <v>834.74418381108626</v>
      </c>
      <c r="FJ71" s="59">
        <f ca="1">AVERAGE(OFFSET($FI$3,0,0,'Données projet'!$E$16+1,1))-AVERAGE(OFFSET($H$3,0,0,'Données projet'!$E$16+1,1))</f>
        <v>269.77739619445515</v>
      </c>
      <c r="FK71" s="59">
        <f t="shared" si="102"/>
        <v>347.56964743629885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65.358060914451784</v>
      </c>
      <c r="FR71" s="21">
        <f>EXP(-LN(2)/25)*FR70+(1-EXP(-LN(2)/25))/(LN(2)/25)*Calculateur!FM71*Calculateur!FO71*VLOOKUP('Données projet'!$B$16,Paramètres!$A$1:$I$89,3,0)*0.475*44/12</f>
        <v>31.989210293794248</v>
      </c>
      <c r="FS71" s="21">
        <f>EXP(-LN(2)/2)*FS70+(1-EXP(-LN(2)/2))/(LN(2)/2)*FM71*FP71*VLOOKUP('Données projet'!$B$16,Paramètres!$A$1:$I$89,3,0)*0.475*44/12</f>
        <v>4.7375385335897168E-8</v>
      </c>
      <c r="FT71" s="22">
        <f t="shared" si="78"/>
        <v>97.347271255621408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5.2</v>
      </c>
      <c r="N72" s="13">
        <f>IF('Données projet'!$A$36&gt;35,N71+M72-V71,IF(A72&lt;'Données projet'!$A$36,$K$205^A72,IF(A72='Données projet'!$A$36,'Données projet'!$B$36,N71+M72-V71)))</f>
        <v>360.79999999999967</v>
      </c>
      <c r="O72" s="13">
        <f>N72*VLOOKUP('Données projet'!$B$9,Paramètres!$A$1:$I$89,3,0)*VLOOKUP('Données projet'!$B$9,Paramètres!$A$1:$I$89,5,0)</f>
        <v>287.05247999999978</v>
      </c>
      <c r="P72" s="13">
        <f t="shared" si="87"/>
        <v>68.455236071606535</v>
      </c>
      <c r="Q72" s="20">
        <f t="shared" si="54"/>
        <v>619.17593882471431</v>
      </c>
      <c r="R72" s="59">
        <f t="shared" si="55"/>
        <v>912.50927215804768</v>
      </c>
      <c r="S72" s="59">
        <f ca="1">AVERAGE(OFFSET($R$3,0,0,'Données projet'!$E$9+1,1))-AVERAGE(OFFSET($H$3,0,0,'Données projet'!$E$9+1,1))</f>
        <v>331.52724290297675</v>
      </c>
      <c r="T72" s="59">
        <f t="shared" si="88"/>
        <v>322.79102610158054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54.617693228189978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54.617693228189978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360.79999999999967</v>
      </c>
      <c r="AJ72" s="13">
        <f>AI72*VLOOKUP('Données projet'!$B$10,Paramètres!$A$1:$I$89,3,0)*VLOOKUP('Données projet'!$B$10,Paramètres!$A$1:$I$89,5,0)</f>
        <v>287.05247999999978</v>
      </c>
      <c r="AK72" s="13">
        <f t="shared" si="89"/>
        <v>68.455236071606535</v>
      </c>
      <c r="AL72" s="20">
        <f t="shared" si="58"/>
        <v>619.17593882471431</v>
      </c>
      <c r="AM72" s="59">
        <f t="shared" si="59"/>
        <v>912.50927215804768</v>
      </c>
      <c r="AN72" s="59">
        <f ca="1">AVERAGE(OFFSET($AM$3,0,0,'Données projet'!$E$10+1,1))-AVERAGE(OFFSET($H$3,0,0,'Données projet'!$E$10+1,1))</f>
        <v>331.52724290297675</v>
      </c>
      <c r="AO72" s="59">
        <f t="shared" si="90"/>
        <v>322.79102610158054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54.617693228189978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54.617693228189978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360.79999999999967</v>
      </c>
      <c r="BE72" s="13">
        <f>BD72*VLOOKUP('Données projet'!$B$11,Paramètres!$A$1:$I$89,3,0)*VLOOKUP('Données projet'!$B$11,Paramètres!$A$1:$I$89,5,0)</f>
        <v>315.19487999999973</v>
      </c>
      <c r="BF72" s="13">
        <f t="shared" si="91"/>
        <v>74.352676320899675</v>
      </c>
      <c r="BG72" s="20">
        <f t="shared" si="61"/>
        <v>678.46199392556639</v>
      </c>
      <c r="BH72" s="59">
        <f t="shared" si="62"/>
        <v>971.79532725889976</v>
      </c>
      <c r="BI72" s="59">
        <f ca="1">AVERAGE(OFFSET($BH$3,0,0,'Données projet'!$E$11+1,1))-AVERAGE(OFFSET($H$3,0,0,'Données projet'!$E$11+1,1))</f>
        <v>367.48156275901096</v>
      </c>
      <c r="BJ72" s="59">
        <f t="shared" si="92"/>
        <v>356.87322542996685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59.972369034875264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59.972369034875264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360.79999999999967</v>
      </c>
      <c r="BZ72" s="13">
        <f>BY72*VLOOKUP('Données projet'!$B$12,Paramètres!$A$1:$I$89,3,0)*VLOOKUP('Données projet'!$B$12,Paramètres!$A$1:$I$89,5,0)</f>
        <v>242.02463999999981</v>
      </c>
      <c r="CA72" s="13">
        <f t="shared" si="93"/>
        <v>58.874928435191691</v>
      </c>
      <c r="CB72" s="20">
        <f t="shared" si="64"/>
        <v>524.06674835795855</v>
      </c>
      <c r="CC72" s="59">
        <f t="shared" si="65"/>
        <v>817.40008169129192</v>
      </c>
      <c r="CD72" s="59">
        <f ca="1">AVERAGE(OFFSET($CC$3,0,0,'Données projet'!$E$12+1,1))-AVERAGE(OFFSET($H$3,0,0,'Données projet'!$E$12+1,1))</f>
        <v>273.84349636755343</v>
      </c>
      <c r="CE72" s="59">
        <f t="shared" si="94"/>
        <v>268.10688874775451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46.050211937493508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46.050211937493508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21.6</v>
      </c>
      <c r="CT72" s="12">
        <f>IF('Données projet'!$A$140&gt;35,CT71+CS72-DB71,IF(A72&lt;'Données projet'!$A$140,$CQ$205^A72,IF(A72='Données projet'!$A$140,'Données projet'!$B$140,CT71+CS72-DB71)))</f>
        <v>810.40000000000009</v>
      </c>
      <c r="CU72" s="17">
        <f>CT72*VLOOKUP('Données projet'!$B$13,Paramètres!$A$1:$I$89,3,0)*VLOOKUP('Données projet'!$B$13,Paramètres!$A$1:$I$89,5,0)</f>
        <v>400.33760000000007</v>
      </c>
      <c r="CV72" s="13">
        <f t="shared" si="95"/>
        <v>91.845105079328206</v>
      </c>
      <c r="CW72" s="20">
        <f t="shared" si="67"/>
        <v>857.21821134649679</v>
      </c>
      <c r="CX72" s="59">
        <f t="shared" si="68"/>
        <v>1150.5515446798302</v>
      </c>
      <c r="CY72" s="59">
        <f ca="1">AVERAGE(OFFSET($CX$3,0,0,'Données projet'!$E$13+1,1))-AVERAGE(OFFSET($H$3,0,0,'Données projet'!$E$13+1,1))</f>
        <v>434.08297999735811</v>
      </c>
      <c r="CZ72" s="59">
        <f t="shared" si="96"/>
        <v>371.04090283546122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126.57452760789538</v>
      </c>
      <c r="DG72" s="21">
        <f>EXP(-LN(2)/25)*DG71+(1-EXP(-LN(2)/25))/(LN(2)/25)*Calculateur!DB72*Calculateur!DD72*VLOOKUP('Données projet'!$B$13,Paramètres!$A$1:$I$89,3,0)*0.475*44/12</f>
        <v>17.537109789885026</v>
      </c>
      <c r="DH72" s="21">
        <f>EXP(-LN(2)/2)*DH71+(1-EXP(-LN(2)/2))/(LN(2)/2)*DB72*DE72*VLOOKUP('Données projet'!$B$13,Paramètres!$A$1:$I$89,3,0)*0.475*44/12</f>
        <v>1.0136687311785422E-6</v>
      </c>
      <c r="DI72" s="22">
        <f t="shared" si="69"/>
        <v>144.11163841144915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13.6</v>
      </c>
      <c r="DO72" s="12">
        <f>IF('Données projet'!$A$166&gt;35,DO71+DN72-DW71,IF(A72&lt;'Données projet'!$A$166,$DL$205^A72,IF(A72='Données projet'!$A$166,'Données projet'!$B$166,DO71+DN72-DW71)))</f>
        <v>503.40000000000003</v>
      </c>
      <c r="DP72" s="17">
        <f>DO72*VLOOKUP('Données projet'!$B$14,Paramètres!$A$1:$I$89,3,0)*VLOOKUP('Données projet'!$B$14,Paramètres!$A$1:$I$89,5,0)</f>
        <v>287.94480000000004</v>
      </c>
      <c r="DQ72" s="13">
        <f t="shared" si="97"/>
        <v>68.643229736907927</v>
      </c>
      <c r="DR72" s="20">
        <f t="shared" si="70"/>
        <v>621.05748512511468</v>
      </c>
      <c r="DS72" s="59">
        <f t="shared" si="71"/>
        <v>914.39081845844794</v>
      </c>
      <c r="DT72" s="59">
        <f ca="1">AVERAGE(OFFSET($DS$3,0,0,'Données projet'!$E$14+1,1))-AVERAGE(OFFSET($H$3,0,0,'Données projet'!$E$14+1,1))</f>
        <v>362.57172983134313</v>
      </c>
      <c r="DU72" s="59">
        <f t="shared" si="98"/>
        <v>232.03250917542471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76.907016518348172</v>
      </c>
      <c r="EB72" s="21">
        <f>EXP(-LN(2)/25)*EB71+(1-EXP(-LN(2)/25))/(LN(2)/25)*Calculateur!DW72*Calculateur!DY72*VLOOKUP('Données projet'!$B$14,Paramètres!$A$1:$I$89,3,0)*0.475*44/12</f>
        <v>10.572611643662743</v>
      </c>
      <c r="EC72" s="21">
        <f>EXP(-LN(2)/2)*EC71+(1-EXP(-LN(2)/2))/(LN(2)/2)*DW72*DZ72*VLOOKUP('Données projet'!$B$14,Paramètres!$A$1:$I$89,3,0)*0.475*44/12</f>
        <v>1.0099465693749488E-6</v>
      </c>
      <c r="ED72" s="22">
        <f t="shared" si="72"/>
        <v>87.479629171957484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15</v>
      </c>
      <c r="EJ72" s="12">
        <f>IF('Données projet'!$A$192&gt;35,EJ71+EI72-ER71,IF(A72&lt;'Données projet'!$A$192,$EG$205^A72,IF(A72='Données projet'!$A$192,'Données projet'!$B$192,EJ71+EI72-ER71)))</f>
        <v>718.00000000000023</v>
      </c>
      <c r="EK72" s="17">
        <f>EJ72*VLOOKUP('Données projet'!$B$15,Paramètres!$A$1:$I$89,3,0)*VLOOKUP('Données projet'!$B$15,Paramètres!$A$1:$I$89,5,0)</f>
        <v>429.3640000000002</v>
      </c>
      <c r="EL72" s="13">
        <f t="shared" si="99"/>
        <v>97.705000203350153</v>
      </c>
      <c r="EM72" s="20">
        <f t="shared" si="73"/>
        <v>917.97850868750186</v>
      </c>
      <c r="EN72" s="59">
        <f t="shared" si="74"/>
        <v>1211.3118420208352</v>
      </c>
      <c r="EO72" s="59">
        <f ca="1">AVERAGE(OFFSET($EN$3,0,0,'Données projet'!$E$15+1,1))-AVERAGE(OFFSET($H$3,0,0,'Données projet'!$E$15+1,1))</f>
        <v>481.17250315093412</v>
      </c>
      <c r="EP72" s="59">
        <f t="shared" si="100"/>
        <v>413.48123190206832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92.473935984198974</v>
      </c>
      <c r="EW72" s="21">
        <f>EXP(-LN(2)/25)*EW71+(1-EXP(-LN(2)/25))/(LN(2)/25)*Calculateur!ER72*Calculateur!ET72*VLOOKUP('Données projet'!$B$15,Paramètres!$A$1:$I$89,3,0)*0.475*44/12</f>
        <v>22.187729526037788</v>
      </c>
      <c r="EX72" s="21">
        <f>EXP(-LN(2)/2)*EX71+(1-EXP(-LN(2)/2))/(LN(2)/2)*ER72*EU72*VLOOKUP('Données projet'!$B$15,Paramètres!$A$1:$I$89,3,0)*0.475*44/12</f>
        <v>1.0593662554277017E-7</v>
      </c>
      <c r="EY72" s="22">
        <f t="shared" si="75"/>
        <v>114.66166561617338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401</v>
      </c>
      <c r="FF72" s="17">
        <f>FE72*VLOOKUP('Données projet'!$B$16,Paramètres!$A$1:$I$89,3,0)*VLOOKUP('Données projet'!$B$16,Paramètres!$A$1:$I$89,5,0)</f>
        <v>250.22399999999999</v>
      </c>
      <c r="FG72" s="13">
        <f t="shared" si="101"/>
        <v>60.633904580527918</v>
      </c>
      <c r="FH72" s="20">
        <f t="shared" si="76"/>
        <v>541.41085047775289</v>
      </c>
      <c r="FI72" s="59">
        <f t="shared" si="77"/>
        <v>834.74418381108626</v>
      </c>
      <c r="FJ72" s="59">
        <f ca="1">AVERAGE(OFFSET($FI$3,0,0,'Données projet'!$E$16+1,1))-AVERAGE(OFFSET($H$3,0,0,'Données projet'!$E$16+1,1))</f>
        <v>269.77739619445515</v>
      </c>
      <c r="FK72" s="59">
        <f t="shared" si="102"/>
        <v>347.56964743629885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64.076429204400256</v>
      </c>
      <c r="FR72" s="21">
        <f>EXP(-LN(2)/25)*FR71+(1-EXP(-LN(2)/25))/(LN(2)/25)*Calculateur!FM72*Calculateur!FO72*VLOOKUP('Données projet'!$B$16,Paramètres!$A$1:$I$89,3,0)*0.475*44/12</f>
        <v>31.114463656070988</v>
      </c>
      <c r="FS72" s="21">
        <f>EXP(-LN(2)/2)*FS71+(1-EXP(-LN(2)/2))/(LN(2)/2)*FM72*FP72*VLOOKUP('Données projet'!$B$16,Paramètres!$A$1:$I$89,3,0)*0.475*44/12</f>
        <v>3.349945623233861E-8</v>
      </c>
      <c r="FT72" s="22">
        <f t="shared" si="78"/>
        <v>95.190892893970712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366</v>
      </c>
      <c r="L73" s="12">
        <f>VLOOKUP(A73,'Données projet'!$A$35:$I$55,9,0)</f>
        <v>5.2</v>
      </c>
      <c r="M73" s="12">
        <f t="array" ref="M73">INDEX(L:L,MIN(IF(ISNUMBER(L73:L269),ROW(L73:L269),"")))</f>
        <v>5.2</v>
      </c>
      <c r="N73" s="13">
        <f>IF('Données projet'!$A$36&gt;35,N72+M73-V72,IF(A73&lt;'Données projet'!$A$36,$K$205^A73,IF(A73='Données projet'!$A$36,'Données projet'!$B$36,N72+M73-V72)))</f>
        <v>365.99999999999966</v>
      </c>
      <c r="O73" s="13">
        <f>N73*VLOOKUP('Données projet'!$B$9,Paramètres!$A$1:$I$89,3,0)*VLOOKUP('Données projet'!$B$9,Paramètres!$A$1:$I$89,5,0)</f>
        <v>291.18959999999976</v>
      </c>
      <c r="P73" s="13">
        <f t="shared" si="87"/>
        <v>69.326273255048633</v>
      </c>
      <c r="Q73" s="20">
        <f t="shared" si="54"/>
        <v>627.89847925254264</v>
      </c>
      <c r="R73" s="59">
        <f t="shared" si="55"/>
        <v>921.23181258587601</v>
      </c>
      <c r="S73" s="59">
        <f ca="1">AVERAGE(OFFSET($R$3,0,0,'Données projet'!$E$9+1,1))-AVERAGE(OFFSET($H$3,0,0,'Données projet'!$E$9+1,1))</f>
        <v>331.52724290297675</v>
      </c>
      <c r="T73" s="59">
        <f t="shared" si="88"/>
        <v>322.79102610158054</v>
      </c>
      <c r="U73" s="15">
        <f>IF(ISNA(VLOOKUP(A73,'Données projet'!$A$35:$I$55,3,0)),0,VLOOKUP(A73,'Données projet'!$A$35:$I$55,3,0))</f>
        <v>13</v>
      </c>
      <c r="V73" s="15">
        <f>IF(ISNA(VLOOKUP(A73,'Données projet'!$A$35:$I$55,4,0)),0,VLOOKUP(A73,'Données projet'!$A$35:$I$55,4,0))</f>
        <v>15</v>
      </c>
      <c r="W73" s="16">
        <f>IF(ISNA(VLOOKUP(A73,'Données projet'!$A$35:$I$55,5,0)),0%,VLOOKUP(A73,'Données projet'!$A$35:$I$55,5,0)*VLOOKUP('Données projet'!$B$9,Paramètres!$A$1:$I$89,7,0))</f>
        <v>0.53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60.538795837442109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60.538795837442109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366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365.99999999999966</v>
      </c>
      <c r="AJ73" s="13">
        <f>AI73*VLOOKUP('Données projet'!$B$10,Paramètres!$A$1:$I$89,3,0)*VLOOKUP('Données projet'!$B$10,Paramètres!$A$1:$I$89,5,0)</f>
        <v>291.18959999999976</v>
      </c>
      <c r="AK73" s="13">
        <f t="shared" si="89"/>
        <v>69.326273255048633</v>
      </c>
      <c r="AL73" s="20">
        <f t="shared" si="58"/>
        <v>627.89847925254264</v>
      </c>
      <c r="AM73" s="59">
        <f t="shared" si="59"/>
        <v>921.23181258587601</v>
      </c>
      <c r="AN73" s="59">
        <f ca="1">AVERAGE(OFFSET($AM$3,0,0,'Données projet'!$E$10+1,1))-AVERAGE(OFFSET($H$3,0,0,'Données projet'!$E$10+1,1))</f>
        <v>331.52724290297675</v>
      </c>
      <c r="AO73" s="59">
        <f t="shared" si="90"/>
        <v>322.79102610158054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15</v>
      </c>
      <c r="AR73" s="16">
        <f>IF(ISNA(VLOOKUP(A73,'Données projet'!$A$61:$I$81,5,0)),0%,VLOOKUP(A73,'Données projet'!$A$61:$I$81,5,0)*VLOOKUP('Données projet'!$B$10,Paramètres!$A$1:$I$89,7,0))</f>
        <v>0.53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60.538795837442109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60.538795837442109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365.99999999999966</v>
      </c>
      <c r="BE73" s="13">
        <f>BD73*VLOOKUP('Données projet'!$B$11,Paramètres!$A$1:$I$89,3,0)*VLOOKUP('Données projet'!$B$11,Paramètres!$A$1:$I$89,5,0)</f>
        <v>319.73759999999976</v>
      </c>
      <c r="BF73" s="13">
        <f t="shared" si="91"/>
        <v>75.29875363332313</v>
      </c>
      <c r="BG73" s="20">
        <f t="shared" si="61"/>
        <v>688.02164924470401</v>
      </c>
      <c r="BH73" s="59">
        <f t="shared" si="62"/>
        <v>981.35498257803738</v>
      </c>
      <c r="BI73" s="59">
        <f ca="1">AVERAGE(OFFSET($BH$3,0,0,'Données projet'!$E$11+1,1))-AVERAGE(OFFSET($H$3,0,0,'Données projet'!$E$11+1,1))</f>
        <v>367.48156275901096</v>
      </c>
      <c r="BJ73" s="59">
        <f t="shared" si="92"/>
        <v>356.87322542996685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15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66.47397189993643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66.47397189993643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365.99999999999966</v>
      </c>
      <c r="BZ73" s="13">
        <f>BY73*VLOOKUP('Données projet'!$B$12,Paramètres!$A$1:$I$89,3,0)*VLOOKUP('Données projet'!$B$12,Paramètres!$A$1:$I$89,5,0)</f>
        <v>245.51279999999977</v>
      </c>
      <c r="CA73" s="13">
        <f t="shared" si="93"/>
        <v>59.624063998553098</v>
      </c>
      <c r="CB73" s="20">
        <f t="shared" si="64"/>
        <v>531.44670479747958</v>
      </c>
      <c r="CC73" s="59">
        <f t="shared" si="65"/>
        <v>824.78003813081295</v>
      </c>
      <c r="CD73" s="59">
        <f ca="1">AVERAGE(OFFSET($CC$3,0,0,'Données projet'!$E$12+1,1))-AVERAGE(OFFSET($H$3,0,0,'Données projet'!$E$12+1,1))</f>
        <v>273.84349636755343</v>
      </c>
      <c r="CE73" s="59">
        <f t="shared" si="94"/>
        <v>268.10688874775451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51.042514137451185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51.042514137451185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832</v>
      </c>
      <c r="CR73" s="12">
        <f>VLOOKUP(A73,'Données projet'!$A$139:$I$159,9,0)</f>
        <v>21.6</v>
      </c>
      <c r="CS73" s="12">
        <f t="array" ref="CS73">INDEX(CR:CR,MIN(IF(ISNUMBER(CR73:CR269),ROW(CR73:CR269),"")))</f>
        <v>21.6</v>
      </c>
      <c r="CT73" s="12">
        <f>IF('Données projet'!$A$140&gt;35,CT72+CS73-DB72,IF(A73&lt;'Données projet'!$A$140,$CQ$205^A73,IF(A73='Données projet'!$A$140,'Données projet'!$B$140,CT72+CS73-DB72)))</f>
        <v>832.00000000000011</v>
      </c>
      <c r="CU73" s="17">
        <f>CT73*VLOOKUP('Données projet'!$B$13,Paramètres!$A$1:$I$89,3,0)*VLOOKUP('Données projet'!$B$13,Paramètres!$A$1:$I$89,5,0)</f>
        <v>411.00800000000004</v>
      </c>
      <c r="CV73" s="13">
        <f t="shared" si="95"/>
        <v>94.004829930397378</v>
      </c>
      <c r="CW73" s="20">
        <f t="shared" si="67"/>
        <v>879.56401212877552</v>
      </c>
      <c r="CX73" s="59">
        <f t="shared" si="68"/>
        <v>1172.8973454621089</v>
      </c>
      <c r="CY73" s="59">
        <f ca="1">AVERAGE(OFFSET($CX$3,0,0,'Données projet'!$E$13+1,1))-AVERAGE(OFFSET($H$3,0,0,'Données projet'!$E$13+1,1))</f>
        <v>434.08297999735811</v>
      </c>
      <c r="CZ73" s="59">
        <f t="shared" si="96"/>
        <v>371.04090283546122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60</v>
      </c>
      <c r="DC73" s="16">
        <f>IF(ISNA(VLOOKUP(A73,'Données projet'!$A$139:$I$159,5,0)),0%,VLOOKUP(A73,'Données projet'!$A$139:$I$159,5,0)*VLOOKUP('Données projet'!$B$13,Paramètres!$A$1:$I$89,7,0))</f>
        <v>0.55000000000000004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145.71813207691864</v>
      </c>
      <c r="DG73" s="21">
        <f>EXP(-LN(2)/25)*DG72+(1-EXP(-LN(2)/25))/(LN(2)/25)*Calculateur!DB73*Calculateur!DD73*VLOOKUP('Données projet'!$B$13,Paramètres!$A$1:$I$89,3,0)*0.475*44/12</f>
        <v>17.057556600444098</v>
      </c>
      <c r="DH73" s="21">
        <f>EXP(-LN(2)/2)*DH72+(1-EXP(-LN(2)/2))/(LN(2)/2)*DB73*DE73*VLOOKUP('Données projet'!$B$13,Paramètres!$A$1:$I$89,3,0)*0.475*44/12</f>
        <v>7.167720336931107E-7</v>
      </c>
      <c r="DI73" s="22">
        <f t="shared" si="69"/>
        <v>162.77568939413476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517</v>
      </c>
      <c r="DM73" s="12">
        <f>VLOOKUP(A73,'Données projet'!$A$165:$I$185,9,0)</f>
        <v>13.6</v>
      </c>
      <c r="DN73" s="12">
        <f t="array" ref="DN73">INDEX(DM:DM,MIN(IF(ISNUMBER(DM73:DM269),ROW(DM73:DM269),"")))</f>
        <v>13.6</v>
      </c>
      <c r="DO73" s="12">
        <f>IF('Données projet'!$A$166&gt;35,DO72+DN73-DW72,IF(A73&lt;'Données projet'!$A$166,$DL$205^A73,IF(A73='Données projet'!$A$166,'Données projet'!$B$166,DO72+DN73-DW72)))</f>
        <v>517</v>
      </c>
      <c r="DP73" s="17">
        <f>DO73*VLOOKUP('Données projet'!$B$14,Paramètres!$A$1:$I$89,3,0)*VLOOKUP('Données projet'!$B$14,Paramètres!$A$1:$I$89,5,0)</f>
        <v>295.72399999999999</v>
      </c>
      <c r="DQ73" s="13">
        <f t="shared" si="97"/>
        <v>70.279302043742433</v>
      </c>
      <c r="DR73" s="20">
        <f t="shared" si="70"/>
        <v>637.45575105951809</v>
      </c>
      <c r="DS73" s="59">
        <f t="shared" si="71"/>
        <v>930.78908439285146</v>
      </c>
      <c r="DT73" s="59">
        <f ca="1">AVERAGE(OFFSET($DS$3,0,0,'Données projet'!$E$14+1,1))-AVERAGE(OFFSET($H$3,0,0,'Données projet'!$E$14+1,1))</f>
        <v>362.57172983134313</v>
      </c>
      <c r="DU73" s="59">
        <f t="shared" si="98"/>
        <v>232.03250917542471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36</v>
      </c>
      <c r="DX73" s="16">
        <f>IF(ISNA(VLOOKUP(A73,'Données projet'!$A$165:$I$185,5,0)),0%,VLOOKUP(A73,'Données projet'!$A$165:$I$185,5,0)*VLOOKUP('Données projet'!$B$14,Paramètres!$A$1:$I$89,7,0))</f>
        <v>0.45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87.691393702956546</v>
      </c>
      <c r="EB73" s="21">
        <f>EXP(-LN(2)/25)*EB72+(1-EXP(-LN(2)/25))/(LN(2)/25)*Calculateur!DW73*Calculateur!DY73*VLOOKUP('Données projet'!$B$14,Paramètres!$A$1:$I$89,3,0)*0.475*44/12</f>
        <v>10.283503022277303</v>
      </c>
      <c r="EC73" s="21">
        <f>EXP(-LN(2)/2)*EC72+(1-EXP(-LN(2)/2))/(LN(2)/2)*DW73*DZ73*VLOOKUP('Données projet'!$B$14,Paramètres!$A$1:$I$89,3,0)*0.475*44/12</f>
        <v>7.1414006784111626E-7</v>
      </c>
      <c r="ED73" s="22">
        <f t="shared" si="72"/>
        <v>97.974897439373919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733</v>
      </c>
      <c r="EH73" s="12">
        <f>VLOOKUP(A73,'Données projet'!$A$191:$I$211,9,0)</f>
        <v>15</v>
      </c>
      <c r="EI73" s="12">
        <f t="array" ref="EI73">INDEX(EH:EH,MIN(IF(ISNUMBER(EH73:EH269),ROW(EH73:EH269),"")))</f>
        <v>15</v>
      </c>
      <c r="EJ73" s="12">
        <f>IF('Données projet'!$A$192&gt;35,EJ72+EI73-ER72,IF(A73&lt;'Données projet'!$A$192,$EG$205^A73,IF(A73='Données projet'!$A$192,'Données projet'!$B$192,EJ72+EI73-ER72)))</f>
        <v>733.00000000000023</v>
      </c>
      <c r="EK73" s="17">
        <f>EJ73*VLOOKUP('Données projet'!$B$15,Paramètres!$A$1:$I$89,3,0)*VLOOKUP('Données projet'!$B$15,Paramètres!$A$1:$I$89,5,0)</f>
        <v>438.33400000000017</v>
      </c>
      <c r="EL73" s="13">
        <f t="shared" si="99"/>
        <v>99.506420315742801</v>
      </c>
      <c r="EM73" s="20">
        <f t="shared" si="73"/>
        <v>936.73873204991912</v>
      </c>
      <c r="EN73" s="59">
        <f t="shared" si="74"/>
        <v>1230.0720653832525</v>
      </c>
      <c r="EO73" s="59">
        <f ca="1">AVERAGE(OFFSET($EN$3,0,0,'Données projet'!$E$15+1,1))-AVERAGE(OFFSET($H$3,0,0,'Données projet'!$E$15+1,1))</f>
        <v>481.17250315093412</v>
      </c>
      <c r="EP73" s="59">
        <f t="shared" si="100"/>
        <v>413.48123190206832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34</v>
      </c>
      <c r="ES73" s="16">
        <f>IF(ISNA(VLOOKUP(A73,'Données projet'!$A$191:$I$211,5,0)),0%,VLOOKUP(A73,'Données projet'!$A$191:$I$211,5,0)*VLOOKUP('Données projet'!$B$15,Paramètres!$A$1:$I$89,7,0))</f>
        <v>0.45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102.79784733167892</v>
      </c>
      <c r="EW73" s="21">
        <f>EXP(-LN(2)/25)*EW72+(1-EXP(-LN(2)/25))/(LN(2)/25)*Calculateur!ER73*Calculateur!ET73*VLOOKUP('Données projet'!$B$15,Paramètres!$A$1:$I$89,3,0)*0.475*44/12</f>
        <v>21.5810048953463</v>
      </c>
      <c r="EX73" s="21">
        <f>EXP(-LN(2)/2)*EX72+(1-EXP(-LN(2)/2))/(LN(2)/2)*ER73*EU73*VLOOKUP('Données projet'!$B$15,Paramètres!$A$1:$I$89,3,0)*0.475*44/12</f>
        <v>7.4908506297312807E-8</v>
      </c>
      <c r="EY73" s="22">
        <f t="shared" si="75"/>
        <v>124.37885230193373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401</v>
      </c>
      <c r="FF73" s="17">
        <f>FE73*VLOOKUP('Données projet'!$B$16,Paramètres!$A$1:$I$89,3,0)*VLOOKUP('Données projet'!$B$16,Paramètres!$A$1:$I$89,5,0)</f>
        <v>250.22399999999999</v>
      </c>
      <c r="FG73" s="13">
        <f t="shared" si="101"/>
        <v>60.633904580527918</v>
      </c>
      <c r="FH73" s="20">
        <f t="shared" si="76"/>
        <v>541.41085047775289</v>
      </c>
      <c r="FI73" s="59">
        <f t="shared" si="77"/>
        <v>834.74418381108626</v>
      </c>
      <c r="FJ73" s="59">
        <f ca="1">AVERAGE(OFFSET($FI$3,0,0,'Données projet'!$E$16+1,1))-AVERAGE(OFFSET($H$3,0,0,'Données projet'!$E$16+1,1))</f>
        <v>269.77739619445515</v>
      </c>
      <c r="FK73" s="59">
        <f t="shared" si="102"/>
        <v>347.56964743629885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62.819929510464682</v>
      </c>
      <c r="FR73" s="21">
        <f>EXP(-LN(2)/25)*FR72+(1-EXP(-LN(2)/25))/(LN(2)/25)*Calculateur!FM73*Calculateur!FO73*VLOOKUP('Données projet'!$B$16,Paramètres!$A$1:$I$89,3,0)*0.475*44/12</f>
        <v>30.263637011157197</v>
      </c>
      <c r="FS73" s="21">
        <f>EXP(-LN(2)/2)*FS72+(1-EXP(-LN(2)/2))/(LN(2)/2)*FM73*FP73*VLOOKUP('Données projet'!$B$16,Paramètres!$A$1:$I$89,3,0)*0.475*44/12</f>
        <v>2.3687692667948584E-8</v>
      </c>
      <c r="FT73" s="22">
        <f t="shared" si="78"/>
        <v>93.083566545309566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4.8</v>
      </c>
      <c r="N74" s="13">
        <f>IF('Données projet'!$A$36&gt;35,N73+M74-V73,IF(A74&lt;'Données projet'!$A$36,$K$205^A74,IF(A74='Données projet'!$A$36,'Données projet'!$B$36,N73+M74-V73)))</f>
        <v>355.79999999999967</v>
      </c>
      <c r="O74" s="13">
        <f>N74*VLOOKUP('Données projet'!$B$9,Paramètres!$A$1:$I$89,3,0)*VLOOKUP('Données projet'!$B$9,Paramètres!$A$1:$I$89,5,0)</f>
        <v>283.07447999999977</v>
      </c>
      <c r="P74" s="13">
        <f t="shared" si="87"/>
        <v>67.616321363645156</v>
      </c>
      <c r="Q74" s="20">
        <f t="shared" si="54"/>
        <v>610.78647904168156</v>
      </c>
      <c r="R74" s="59">
        <f t="shared" si="55"/>
        <v>904.11981237501482</v>
      </c>
      <c r="S74" s="59">
        <f ca="1">AVERAGE(OFFSET($R$3,0,0,'Données projet'!$E$9+1,1))-AVERAGE(OFFSET($H$3,0,0,'Données projet'!$E$9+1,1))</f>
        <v>331.52724290297675</v>
      </c>
      <c r="T74" s="59">
        <f t="shared" si="88"/>
        <v>322.79102610158054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59.351666976089284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59.351666976089284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4.8</v>
      </c>
      <c r="AI74" s="13">
        <f>IF('Données projet'!$A$62&gt;35,AI73+AH74-AQ73,IF(A74&lt;'Données projet'!$A$62,$AF$205^A74,IF(A74='Données projet'!$A$62,'Données projet'!$B$62,AI73+AH74-AQ73)))</f>
        <v>355.79999999999967</v>
      </c>
      <c r="AJ74" s="13">
        <f>AI74*VLOOKUP('Données projet'!$B$10,Paramètres!$A$1:$I$89,3,0)*VLOOKUP('Données projet'!$B$10,Paramètres!$A$1:$I$89,5,0)</f>
        <v>283.07447999999977</v>
      </c>
      <c r="AK74" s="13">
        <f t="shared" si="89"/>
        <v>67.616321363645156</v>
      </c>
      <c r="AL74" s="20">
        <f t="shared" si="58"/>
        <v>610.78647904168156</v>
      </c>
      <c r="AM74" s="59">
        <f t="shared" si="59"/>
        <v>904.11981237501482</v>
      </c>
      <c r="AN74" s="59">
        <f ca="1">AVERAGE(OFFSET($AM$3,0,0,'Données projet'!$E$10+1,1))-AVERAGE(OFFSET($H$3,0,0,'Données projet'!$E$10+1,1))</f>
        <v>331.52724290297675</v>
      </c>
      <c r="AO74" s="59">
        <f t="shared" si="90"/>
        <v>322.79102610158054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59.351666976089284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59.351666976089284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355.79999999999967</v>
      </c>
      <c r="BE74" s="13">
        <f>BD74*VLOOKUP('Données projet'!$B$11,Paramètres!$A$1:$I$89,3,0)*VLOOKUP('Données projet'!$B$11,Paramètres!$A$1:$I$89,5,0)</f>
        <v>310.82687999999979</v>
      </c>
      <c r="BF74" s="13">
        <f t="shared" si="91"/>
        <v>73.441488845384313</v>
      </c>
      <c r="BG74" s="20">
        <f t="shared" si="61"/>
        <v>669.26740907237718</v>
      </c>
      <c r="BH74" s="59">
        <f t="shared" si="62"/>
        <v>962.60074240571043</v>
      </c>
      <c r="BI74" s="59">
        <f ca="1">AVERAGE(OFFSET($BH$3,0,0,'Données projet'!$E$11+1,1))-AVERAGE(OFFSET($H$3,0,0,'Données projet'!$E$11+1,1))</f>
        <v>367.48156275901096</v>
      </c>
      <c r="BJ74" s="59">
        <f t="shared" si="92"/>
        <v>356.87322542996685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65.170457856098039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65.170457856098039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355.79999999999967</v>
      </c>
      <c r="BZ74" s="13">
        <f>BY74*VLOOKUP('Données projet'!$B$12,Paramètres!$A$1:$I$89,3,0)*VLOOKUP('Données projet'!$B$12,Paramètres!$A$1:$I$89,5,0)</f>
        <v>238.67063999999979</v>
      </c>
      <c r="CA74" s="13">
        <f t="shared" si="93"/>
        <v>58.153419808111728</v>
      </c>
      <c r="CB74" s="20">
        <f t="shared" si="64"/>
        <v>516.96857083246095</v>
      </c>
      <c r="CC74" s="59">
        <f t="shared" si="65"/>
        <v>810.30190416579421</v>
      </c>
      <c r="CD74" s="59">
        <f ca="1">AVERAGE(OFFSET($CC$3,0,0,'Données projet'!$E$12+1,1))-AVERAGE(OFFSET($H$3,0,0,'Données projet'!$E$12+1,1))</f>
        <v>273.84349636755343</v>
      </c>
      <c r="CE74" s="59">
        <f t="shared" si="94"/>
        <v>268.10688874775451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50.041601568075279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50.041601568075279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20.399999999999999</v>
      </c>
      <c r="CT74" s="12">
        <f>IF('Données projet'!$A$140&gt;35,CT73+CS74-DB73,IF(A74&lt;'Données projet'!$A$140,$CQ$205^A74,IF(A74='Données projet'!$A$140,'Données projet'!$B$140,CT73+CS74-DB73)))</f>
        <v>792.40000000000009</v>
      </c>
      <c r="CU74" s="17">
        <f>CT74*VLOOKUP('Données projet'!$B$13,Paramètres!$A$1:$I$89,3,0)*VLOOKUP('Données projet'!$B$13,Paramètres!$A$1:$I$89,5,0)</f>
        <v>391.44560000000007</v>
      </c>
      <c r="CV74" s="13">
        <f t="shared" si="95"/>
        <v>90.040215935892022</v>
      </c>
      <c r="CW74" s="20">
        <f t="shared" si="67"/>
        <v>838.58779608834539</v>
      </c>
      <c r="CX74" s="59">
        <f t="shared" si="68"/>
        <v>1131.9211294216786</v>
      </c>
      <c r="CY74" s="59">
        <f ca="1">AVERAGE(OFFSET($CX$3,0,0,'Données projet'!$E$13+1,1))-AVERAGE(OFFSET($H$3,0,0,'Données projet'!$E$13+1,1))</f>
        <v>434.08297999735811</v>
      </c>
      <c r="CZ74" s="59">
        <f t="shared" si="96"/>
        <v>371.04090283546122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142.86068838617473</v>
      </c>
      <c r="DG74" s="21">
        <f>EXP(-LN(2)/25)*DG73+(1-EXP(-LN(2)/25))/(LN(2)/25)*Calculateur!DB74*Calculateur!DD74*VLOOKUP('Données projet'!$B$13,Paramètres!$A$1:$I$89,3,0)*0.475*44/12</f>
        <v>16.591116818187039</v>
      </c>
      <c r="DH74" s="21">
        <f>EXP(-LN(2)/2)*DH73+(1-EXP(-LN(2)/2))/(LN(2)/2)*DB74*DE74*VLOOKUP('Données projet'!$B$13,Paramètres!$A$1:$I$89,3,0)*0.475*44/12</f>
        <v>5.0683436558927108E-7</v>
      </c>
      <c r="DI74" s="22">
        <f t="shared" si="69"/>
        <v>159.45180571119613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12.4</v>
      </c>
      <c r="DO74" s="12">
        <f>IF('Données projet'!$A$166&gt;35,DO73+DN74-DW73,IF(A74&lt;'Données projet'!$A$166,$DL$205^A74,IF(A74='Données projet'!$A$166,'Données projet'!$B$166,DO73+DN74-DW73)))</f>
        <v>493.4</v>
      </c>
      <c r="DP74" s="17">
        <f>DO74*VLOOKUP('Données projet'!$B$14,Paramètres!$A$1:$I$89,3,0)*VLOOKUP('Données projet'!$B$14,Paramètres!$A$1:$I$89,5,0)</f>
        <v>282.22480000000002</v>
      </c>
      <c r="DQ74" s="13">
        <f t="shared" si="97"/>
        <v>67.436956293740351</v>
      </c>
      <c r="DR74" s="20">
        <f t="shared" si="70"/>
        <v>608.99422554493106</v>
      </c>
      <c r="DS74" s="59">
        <f t="shared" si="71"/>
        <v>902.32755887826443</v>
      </c>
      <c r="DT74" s="59">
        <f ca="1">AVERAGE(OFFSET($DS$3,0,0,'Données projet'!$E$14+1,1))-AVERAGE(OFFSET($H$3,0,0,'Données projet'!$E$14+1,1))</f>
        <v>362.57172983134313</v>
      </c>
      <c r="DU74" s="59">
        <f t="shared" si="98"/>
        <v>232.03250917542471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85.971818958910376</v>
      </c>
      <c r="EB74" s="21">
        <f>EXP(-LN(2)/25)*EB73+(1-EXP(-LN(2)/25))/(LN(2)/25)*Calculateur!DW74*Calculateur!DY74*VLOOKUP('Données projet'!$B$14,Paramètres!$A$1:$I$89,3,0)*0.475*44/12</f>
        <v>10.002300091347209</v>
      </c>
      <c r="EC74" s="21">
        <f>EXP(-LN(2)/2)*EC73+(1-EXP(-LN(2)/2))/(LN(2)/2)*DW74*DZ74*VLOOKUP('Données projet'!$B$14,Paramètres!$A$1:$I$89,3,0)*0.475*44/12</f>
        <v>5.0497328468747439E-7</v>
      </c>
      <c r="ED74" s="22">
        <f t="shared" si="72"/>
        <v>95.974119555230871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13.6</v>
      </c>
      <c r="EJ74" s="12">
        <f>IF('Données projet'!$A$192&gt;35,EJ73+EI74-ER73,IF(A74&lt;'Données projet'!$A$192,$EG$205^A74,IF(A74='Données projet'!$A$192,'Données projet'!$B$192,EJ73+EI74-ER73)))</f>
        <v>712.60000000000025</v>
      </c>
      <c r="EK74" s="17">
        <f>EJ74*VLOOKUP('Données projet'!$B$15,Paramètres!$A$1:$I$89,3,0)*VLOOKUP('Données projet'!$B$15,Paramètres!$A$1:$I$89,5,0)</f>
        <v>426.13480000000015</v>
      </c>
      <c r="EL74" s="13">
        <f t="shared" si="99"/>
        <v>97.055420565620963</v>
      </c>
      <c r="EM74" s="20">
        <f t="shared" si="73"/>
        <v>911.22296748512326</v>
      </c>
      <c r="EN74" s="59">
        <f t="shared" si="74"/>
        <v>1204.5563008184565</v>
      </c>
      <c r="EO74" s="59">
        <f ca="1">AVERAGE(OFFSET($EN$3,0,0,'Données projet'!$E$15+1,1))-AVERAGE(OFFSET($H$3,0,0,'Données projet'!$E$15+1,1))</f>
        <v>481.17250315093412</v>
      </c>
      <c r="EP74" s="59">
        <f t="shared" si="100"/>
        <v>413.48123190206832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100.78204424600041</v>
      </c>
      <c r="EW74" s="21">
        <f>EXP(-LN(2)/25)*EW73+(1-EXP(-LN(2)/25))/(LN(2)/25)*Calculateur!ER74*Calculateur!ET74*VLOOKUP('Données projet'!$B$15,Paramètres!$A$1:$I$89,3,0)*0.475*44/12</f>
        <v>20.990871181587334</v>
      </c>
      <c r="EX74" s="21">
        <f>EXP(-LN(2)/2)*EX73+(1-EXP(-LN(2)/2))/(LN(2)/2)*ER74*EU74*VLOOKUP('Données projet'!$B$15,Paramètres!$A$1:$I$89,3,0)*0.475*44/12</f>
        <v>5.2968312771385085E-8</v>
      </c>
      <c r="EY74" s="22">
        <f t="shared" si="75"/>
        <v>121.77291548055607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401</v>
      </c>
      <c r="FF74" s="17">
        <f>FE74*VLOOKUP('Données projet'!$B$16,Paramètres!$A$1:$I$89,3,0)*VLOOKUP('Données projet'!$B$16,Paramètres!$A$1:$I$89,5,0)</f>
        <v>250.22399999999999</v>
      </c>
      <c r="FG74" s="13">
        <f t="shared" si="101"/>
        <v>60.633904580527918</v>
      </c>
      <c r="FH74" s="20">
        <f t="shared" si="76"/>
        <v>541.41085047775289</v>
      </c>
      <c r="FI74" s="59">
        <f t="shared" si="77"/>
        <v>834.74418381108626</v>
      </c>
      <c r="FJ74" s="59">
        <f ca="1">AVERAGE(OFFSET($FI$3,0,0,'Données projet'!$E$16+1,1))-AVERAGE(OFFSET($H$3,0,0,'Données projet'!$E$16+1,1))</f>
        <v>269.77739619445515</v>
      </c>
      <c r="FK74" s="59">
        <f t="shared" si="102"/>
        <v>347.56964743629885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61.588069009138046</v>
      </c>
      <c r="FR74" s="21">
        <f>EXP(-LN(2)/25)*FR73+(1-EXP(-LN(2)/25))/(LN(2)/25)*Calculateur!FM74*Calculateur!FO74*VLOOKUP('Données projet'!$B$16,Paramètres!$A$1:$I$89,3,0)*0.475*44/12</f>
        <v>29.436076265591602</v>
      </c>
      <c r="FS74" s="21">
        <f>EXP(-LN(2)/2)*FS73+(1-EXP(-LN(2)/2))/(LN(2)/2)*FM74*FP74*VLOOKUP('Données projet'!$B$16,Paramètres!$A$1:$I$89,3,0)*0.475*44/12</f>
        <v>1.6749728116169305E-8</v>
      </c>
      <c r="FT74" s="22">
        <f t="shared" si="78"/>
        <v>91.024145291479371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4.8</v>
      </c>
      <c r="N75" s="13">
        <f>IF('Données projet'!$A$36&gt;35,N74+M75-V74,IF(A75&lt;'Données projet'!$A$36,$K$205^A75,IF(A75='Données projet'!$A$36,'Données projet'!$B$36,N74+M75-V74)))</f>
        <v>360.59999999999968</v>
      </c>
      <c r="O75" s="13">
        <f>N75*VLOOKUP('Données projet'!$B$9,Paramètres!$A$1:$I$89,3,0)*VLOOKUP('Données projet'!$B$9,Paramètres!$A$1:$I$89,5,0)</f>
        <v>286.89335999999975</v>
      </c>
      <c r="P75" s="13">
        <f t="shared" si="87"/>
        <v>68.421705584684744</v>
      </c>
      <c r="Q75" s="20">
        <f t="shared" si="54"/>
        <v>618.84040589332551</v>
      </c>
      <c r="R75" s="59">
        <f t="shared" si="55"/>
        <v>912.17373922665888</v>
      </c>
      <c r="S75" s="59">
        <f ca="1">AVERAGE(OFFSET($R$3,0,0,'Données projet'!$E$9+1,1))-AVERAGE(OFFSET($H$3,0,0,'Données projet'!$E$9+1,1))</f>
        <v>331.52724290297675</v>
      </c>
      <c r="T75" s="59">
        <f t="shared" si="88"/>
        <v>322.79102610158054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58.187816987630484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58.187816987630484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4.8</v>
      </c>
      <c r="AI75" s="13">
        <f>IF('Données projet'!$A$62&gt;35,AI74+AH75-AQ74,IF(A75&lt;'Données projet'!$A$62,$AF$205^A75,IF(A75='Données projet'!$A$62,'Données projet'!$B$62,AI74+AH75-AQ74)))</f>
        <v>360.59999999999968</v>
      </c>
      <c r="AJ75" s="13">
        <f>AI75*VLOOKUP('Données projet'!$B$10,Paramètres!$A$1:$I$89,3,0)*VLOOKUP('Données projet'!$B$10,Paramètres!$A$1:$I$89,5,0)</f>
        <v>286.89335999999975</v>
      </c>
      <c r="AK75" s="13">
        <f t="shared" si="89"/>
        <v>68.421705584684744</v>
      </c>
      <c r="AL75" s="20">
        <f t="shared" si="58"/>
        <v>618.84040589332551</v>
      </c>
      <c r="AM75" s="59">
        <f t="shared" si="59"/>
        <v>912.17373922665888</v>
      </c>
      <c r="AN75" s="59">
        <f ca="1">AVERAGE(OFFSET($AM$3,0,0,'Données projet'!$E$10+1,1))-AVERAGE(OFFSET($H$3,0,0,'Données projet'!$E$10+1,1))</f>
        <v>331.52724290297675</v>
      </c>
      <c r="AO75" s="59">
        <f t="shared" si="90"/>
        <v>322.79102610158054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58.187816987630484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58.187816987630484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360.59999999999968</v>
      </c>
      <c r="BE75" s="13">
        <f>BD75*VLOOKUP('Données projet'!$B$11,Paramètres!$A$1:$I$89,3,0)*VLOOKUP('Données projet'!$B$11,Paramètres!$A$1:$I$89,5,0)</f>
        <v>315.02015999999975</v>
      </c>
      <c r="BF75" s="13">
        <f t="shared" si="91"/>
        <v>74.316257171919304</v>
      </c>
      <c r="BG75" s="20">
        <f t="shared" si="61"/>
        <v>678.09425990775901</v>
      </c>
      <c r="BH75" s="59">
        <f t="shared" si="62"/>
        <v>971.42759324109238</v>
      </c>
      <c r="BI75" s="59">
        <f ca="1">AVERAGE(OFFSET($BH$3,0,0,'Données projet'!$E$11+1,1))-AVERAGE(OFFSET($H$3,0,0,'Données projet'!$E$11+1,1))</f>
        <v>367.48156275901096</v>
      </c>
      <c r="BJ75" s="59">
        <f t="shared" si="92"/>
        <v>356.87322542996685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63.89250492759426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63.89250492759426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360.59999999999968</v>
      </c>
      <c r="BZ75" s="13">
        <f>BY75*VLOOKUP('Données projet'!$B$12,Paramètres!$A$1:$I$89,3,0)*VLOOKUP('Données projet'!$B$12,Paramètres!$A$1:$I$89,5,0)</f>
        <v>241.89047999999977</v>
      </c>
      <c r="CA75" s="13">
        <f t="shared" si="93"/>
        <v>58.846090538615705</v>
      </c>
      <c r="CB75" s="20">
        <f t="shared" si="64"/>
        <v>523.78286035475526</v>
      </c>
      <c r="CC75" s="59">
        <f t="shared" si="65"/>
        <v>817.11619368808852</v>
      </c>
      <c r="CD75" s="59">
        <f ca="1">AVERAGE(OFFSET($CC$3,0,0,'Données projet'!$E$12+1,1))-AVERAGE(OFFSET($H$3,0,0,'Données projet'!$E$12+1,1))</f>
        <v>273.84349636755343</v>
      </c>
      <c r="CE75" s="59">
        <f t="shared" si="94"/>
        <v>268.10688874775451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49.060316283688444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49.060316283688444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20.399999999999999</v>
      </c>
      <c r="CT75" s="12">
        <f>IF('Données projet'!$A$140&gt;35,CT74+CS75-DB74,IF(A75&lt;'Données projet'!$A$140,$CQ$205^A75,IF(A75='Données projet'!$A$140,'Données projet'!$B$140,CT74+CS75-DB74)))</f>
        <v>812.80000000000007</v>
      </c>
      <c r="CU75" s="17">
        <f>CT75*VLOOKUP('Données projet'!$B$13,Paramètres!$A$1:$I$89,3,0)*VLOOKUP('Données projet'!$B$13,Paramètres!$A$1:$I$89,5,0)</f>
        <v>401.52320000000003</v>
      </c>
      <c r="CV75" s="13">
        <f t="shared" si="95"/>
        <v>92.085402303018512</v>
      </c>
      <c r="CW75" s="20">
        <f t="shared" si="67"/>
        <v>859.70164901109058</v>
      </c>
      <c r="CX75" s="59">
        <f t="shared" si="68"/>
        <v>1153.034982344424</v>
      </c>
      <c r="CY75" s="59">
        <f ca="1">AVERAGE(OFFSET($CX$3,0,0,'Données projet'!$E$13+1,1))-AVERAGE(OFFSET($H$3,0,0,'Données projet'!$E$13+1,1))</f>
        <v>434.08297999735811</v>
      </c>
      <c r="CZ75" s="59">
        <f t="shared" si="96"/>
        <v>371.04090283546122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140.05927742333776</v>
      </c>
      <c r="DG75" s="21">
        <f>EXP(-LN(2)/25)*DG74+(1-EXP(-LN(2)/25))/(LN(2)/25)*Calculateur!DB75*Calculateur!DD75*VLOOKUP('Données projet'!$B$13,Paramètres!$A$1:$I$89,3,0)*0.475*44/12</f>
        <v>16.137431856304801</v>
      </c>
      <c r="DH75" s="21">
        <f>EXP(-LN(2)/2)*DH74+(1-EXP(-LN(2)/2))/(LN(2)/2)*DB75*DE75*VLOOKUP('Données projet'!$B$13,Paramètres!$A$1:$I$89,3,0)*0.475*44/12</f>
        <v>3.5838601684655535E-7</v>
      </c>
      <c r="DI75" s="22">
        <f t="shared" si="69"/>
        <v>156.19670963802858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12.4</v>
      </c>
      <c r="DO75" s="12">
        <f>IF('Données projet'!$A$166&gt;35,DO74+DN75-DW74,IF(A75&lt;'Données projet'!$A$166,$DL$205^A75,IF(A75='Données projet'!$A$166,'Données projet'!$B$166,DO74+DN75-DW74)))</f>
        <v>505.79999999999995</v>
      </c>
      <c r="DP75" s="17">
        <f>DO75*VLOOKUP('Données projet'!$B$14,Paramètres!$A$1:$I$89,3,0)*VLOOKUP('Données projet'!$B$14,Paramètres!$A$1:$I$89,5,0)</f>
        <v>289.31760000000003</v>
      </c>
      <c r="DQ75" s="13">
        <f t="shared" si="97"/>
        <v>68.932318451827797</v>
      </c>
      <c r="DR75" s="20">
        <f t="shared" si="70"/>
        <v>623.95194130360017</v>
      </c>
      <c r="DS75" s="59">
        <f t="shared" si="71"/>
        <v>917.28527463693354</v>
      </c>
      <c r="DT75" s="59">
        <f ca="1">AVERAGE(OFFSET($DS$3,0,0,'Données projet'!$E$14+1,1))-AVERAGE(OFFSET($H$3,0,0,'Données projet'!$E$14+1,1))</f>
        <v>362.57172983134313</v>
      </c>
      <c r="DU75" s="59">
        <f t="shared" si="98"/>
        <v>232.03250917542471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84.285964026757924</v>
      </c>
      <c r="EB75" s="21">
        <f>EXP(-LN(2)/25)*EB74+(1-EXP(-LN(2)/25))/(LN(2)/25)*Calculateur!DW75*Calculateur!DY75*VLOOKUP('Données projet'!$B$14,Paramètres!$A$1:$I$89,3,0)*0.475*44/12</f>
        <v>9.7287866693512175</v>
      </c>
      <c r="EC75" s="21">
        <f>EXP(-LN(2)/2)*EC74+(1-EXP(-LN(2)/2))/(LN(2)/2)*DW75*DZ75*VLOOKUP('Données projet'!$B$14,Paramètres!$A$1:$I$89,3,0)*0.475*44/12</f>
        <v>3.5707003392055813E-7</v>
      </c>
      <c r="ED75" s="22">
        <f t="shared" si="72"/>
        <v>94.014751053179182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13.6</v>
      </c>
      <c r="EJ75" s="12">
        <f>IF('Données projet'!$A$192&gt;35,EJ74+EI75-ER74,IF(A75&lt;'Données projet'!$A$192,$EG$205^A75,IF(A75='Données projet'!$A$192,'Données projet'!$B$192,EJ74+EI75-ER74)))</f>
        <v>726.20000000000027</v>
      </c>
      <c r="EK75" s="17">
        <f>EJ75*VLOOKUP('Données projet'!$B$15,Paramètres!$A$1:$I$89,3,0)*VLOOKUP('Données projet'!$B$15,Paramètres!$A$1:$I$89,5,0)</f>
        <v>434.26760000000019</v>
      </c>
      <c r="EL75" s="13">
        <f t="shared" si="99"/>
        <v>98.690313543876655</v>
      </c>
      <c r="EM75" s="20">
        <f t="shared" si="73"/>
        <v>928.23503275558551</v>
      </c>
      <c r="EN75" s="59">
        <f t="shared" si="74"/>
        <v>1221.5683660889188</v>
      </c>
      <c r="EO75" s="59">
        <f ca="1">AVERAGE(OFFSET($EN$3,0,0,'Données projet'!$E$15+1,1))-AVERAGE(OFFSET($H$3,0,0,'Données projet'!$E$15+1,1))</f>
        <v>481.17250315093412</v>
      </c>
      <c r="EP75" s="59">
        <f t="shared" si="100"/>
        <v>413.48123190206832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98.805769829313576</v>
      </c>
      <c r="EW75" s="21">
        <f>EXP(-LN(2)/25)*EW74+(1-EXP(-LN(2)/25))/(LN(2)/25)*Calculateur!ER75*Calculateur!ET75*VLOOKUP('Données projet'!$B$15,Paramètres!$A$1:$I$89,3,0)*0.475*44/12</f>
        <v>20.416874705264888</v>
      </c>
      <c r="EX75" s="21">
        <f>EXP(-LN(2)/2)*EX74+(1-EXP(-LN(2)/2))/(LN(2)/2)*ER75*EU75*VLOOKUP('Données projet'!$B$15,Paramètres!$A$1:$I$89,3,0)*0.475*44/12</f>
        <v>3.7454253148656403E-8</v>
      </c>
      <c r="EY75" s="22">
        <f t="shared" si="75"/>
        <v>119.22264457203272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401</v>
      </c>
      <c r="FF75" s="17">
        <f>FE75*VLOOKUP('Données projet'!$B$16,Paramètres!$A$1:$I$89,3,0)*VLOOKUP('Données projet'!$B$16,Paramètres!$A$1:$I$89,5,0)</f>
        <v>250.22399999999999</v>
      </c>
      <c r="FG75" s="13">
        <f t="shared" si="101"/>
        <v>60.633904580527918</v>
      </c>
      <c r="FH75" s="20">
        <f t="shared" si="76"/>
        <v>541.41085047775289</v>
      </c>
      <c r="FI75" s="59">
        <f t="shared" si="77"/>
        <v>834.74418381108626</v>
      </c>
      <c r="FJ75" s="59">
        <f ca="1">AVERAGE(OFFSET($FI$3,0,0,'Données projet'!$E$16+1,1))-AVERAGE(OFFSET($H$3,0,0,'Données projet'!$E$16+1,1))</f>
        <v>269.77739619445515</v>
      </c>
      <c r="FK75" s="59">
        <f t="shared" si="102"/>
        <v>347.56964743629885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60.380364540881708</v>
      </c>
      <c r="FR75" s="21">
        <f>EXP(-LN(2)/25)*FR74+(1-EXP(-LN(2)/25))/(LN(2)/25)*Calculateur!FM75*Calculateur!FO75*VLOOKUP('Données projet'!$B$16,Paramètres!$A$1:$I$89,3,0)*0.475*44/12</f>
        <v>28.631145212133024</v>
      </c>
      <c r="FS75" s="21">
        <f>EXP(-LN(2)/2)*FS74+(1-EXP(-LN(2)/2))/(LN(2)/2)*FM75*FP75*VLOOKUP('Données projet'!$B$16,Paramètres!$A$1:$I$89,3,0)*0.475*44/12</f>
        <v>1.1843846333974292E-8</v>
      </c>
      <c r="FT75" s="22">
        <f t="shared" si="78"/>
        <v>89.011509764858587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4.8</v>
      </c>
      <c r="N76" s="13">
        <f>IF('Données projet'!$A$36&gt;35,N75+M76-V75,IF(A76&lt;'Données projet'!$A$36,$K$205^A76,IF(A76='Données projet'!$A$36,'Données projet'!$B$36,N75+M76-V75)))</f>
        <v>365.39999999999969</v>
      </c>
      <c r="O76" s="13">
        <f>N76*VLOOKUP('Données projet'!$B$9,Paramètres!$A$1:$I$89,3,0)*VLOOKUP('Données projet'!$B$9,Paramètres!$A$1:$I$89,5,0)</f>
        <v>290.71223999999978</v>
      </c>
      <c r="P76" s="13">
        <f t="shared" si="87"/>
        <v>69.225842856510994</v>
      </c>
      <c r="Q76" s="20">
        <f t="shared" si="54"/>
        <v>626.89216097508961</v>
      </c>
      <c r="R76" s="59">
        <f t="shared" si="55"/>
        <v>920.22549430842287</v>
      </c>
      <c r="S76" s="59">
        <f ca="1">AVERAGE(OFFSET($R$3,0,0,'Données projet'!$E$9+1,1))-AVERAGE(OFFSET($H$3,0,0,'Données projet'!$E$9+1,1))</f>
        <v>331.52724290297675</v>
      </c>
      <c r="T76" s="59">
        <f t="shared" si="88"/>
        <v>322.79102610158054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57.04678938756696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57.04678938756696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4.8</v>
      </c>
      <c r="AI76" s="13">
        <f>IF('Données projet'!$A$62&gt;35,AI75+AH76-AQ75,IF(A76&lt;'Données projet'!$A$62,$AF$205^A76,IF(A76='Données projet'!$A$62,'Données projet'!$B$62,AI75+AH76-AQ75)))</f>
        <v>365.39999999999969</v>
      </c>
      <c r="AJ76" s="13">
        <f>AI76*VLOOKUP('Données projet'!$B$10,Paramètres!$A$1:$I$89,3,0)*VLOOKUP('Données projet'!$B$10,Paramètres!$A$1:$I$89,5,0)</f>
        <v>290.71223999999978</v>
      </c>
      <c r="AK76" s="13">
        <f t="shared" si="89"/>
        <v>69.225842856510994</v>
      </c>
      <c r="AL76" s="20">
        <f t="shared" si="58"/>
        <v>626.89216097508961</v>
      </c>
      <c r="AM76" s="59">
        <f t="shared" si="59"/>
        <v>920.22549430842287</v>
      </c>
      <c r="AN76" s="59">
        <f ca="1">AVERAGE(OFFSET($AM$3,0,0,'Données projet'!$E$10+1,1))-AVERAGE(OFFSET($H$3,0,0,'Données projet'!$E$10+1,1))</f>
        <v>331.52724290297675</v>
      </c>
      <c r="AO76" s="59">
        <f t="shared" si="90"/>
        <v>322.79102610158054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57.04678938756696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57.04678938756696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365.39999999999969</v>
      </c>
      <c r="BE76" s="13">
        <f>BD76*VLOOKUP('Données projet'!$B$11,Paramètres!$A$1:$I$89,3,0)*VLOOKUP('Données projet'!$B$11,Paramètres!$A$1:$I$89,5,0)</f>
        <v>319.21343999999976</v>
      </c>
      <c r="BF76" s="13">
        <f t="shared" si="91"/>
        <v>75.189671124171639</v>
      </c>
      <c r="BG76" s="20">
        <f t="shared" si="61"/>
        <v>686.91875187459846</v>
      </c>
      <c r="BH76" s="59">
        <f t="shared" si="62"/>
        <v>980.25208520793171</v>
      </c>
      <c r="BI76" s="59">
        <f ca="1">AVERAGE(OFFSET($BH$3,0,0,'Données projet'!$E$11+1,1))-AVERAGE(OFFSET($H$3,0,0,'Données projet'!$E$11+1,1))</f>
        <v>367.48156275901096</v>
      </c>
      <c r="BJ76" s="59">
        <f t="shared" si="92"/>
        <v>356.87322542996685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62.639611876544116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62.639611876544116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365.39999999999969</v>
      </c>
      <c r="BZ76" s="13">
        <f>BY76*VLOOKUP('Données projet'!$B$12,Paramètres!$A$1:$I$89,3,0)*VLOOKUP('Données projet'!$B$12,Paramètres!$A$1:$I$89,5,0)</f>
        <v>245.1103199999998</v>
      </c>
      <c r="CA76" s="13">
        <f t="shared" si="93"/>
        <v>59.537688830400349</v>
      </c>
      <c r="CB76" s="20">
        <f t="shared" si="64"/>
        <v>530.5952820462802</v>
      </c>
      <c r="CC76" s="59">
        <f t="shared" si="65"/>
        <v>823.92861537961357</v>
      </c>
      <c r="CD76" s="59">
        <f ca="1">AVERAGE(OFFSET($CC$3,0,0,'Données projet'!$E$12+1,1))-AVERAGE(OFFSET($H$3,0,0,'Données projet'!$E$12+1,1))</f>
        <v>273.84349636755343</v>
      </c>
      <c r="CE76" s="59">
        <f t="shared" si="94"/>
        <v>268.10688874775451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48.098273405203514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48.098273405203514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20.399999999999999</v>
      </c>
      <c r="CT76" s="12">
        <f>IF('Données projet'!$A$140&gt;35,CT75+CS76-DB75,IF(A76&lt;'Données projet'!$A$140,$CQ$205^A76,IF(A76='Données projet'!$A$140,'Données projet'!$B$140,CT75+CS76-DB75)))</f>
        <v>833.2</v>
      </c>
      <c r="CU76" s="17">
        <f>CT76*VLOOKUP('Données projet'!$B$13,Paramètres!$A$1:$I$89,3,0)*VLOOKUP('Données projet'!$B$13,Paramètres!$A$1:$I$89,5,0)</f>
        <v>411.60080000000005</v>
      </c>
      <c r="CV76" s="13">
        <f t="shared" si="95"/>
        <v>94.124621803946411</v>
      </c>
      <c r="CW76" s="20">
        <f t="shared" si="67"/>
        <v>880.8051096418734</v>
      </c>
      <c r="CX76" s="59">
        <f t="shared" si="68"/>
        <v>1174.1384429752068</v>
      </c>
      <c r="CY76" s="59">
        <f ca="1">AVERAGE(OFFSET($CX$3,0,0,'Données projet'!$E$13+1,1))-AVERAGE(OFFSET($H$3,0,0,'Données projet'!$E$13+1,1))</f>
        <v>434.08297999735811</v>
      </c>
      <c r="CZ76" s="59">
        <f t="shared" si="96"/>
        <v>371.04090283546122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137.31280042079004</v>
      </c>
      <c r="DG76" s="21">
        <f>EXP(-LN(2)/25)*DG75+(1-EXP(-LN(2)/25))/(LN(2)/25)*Calculateur!DB76*Calculateur!DD76*VLOOKUP('Données projet'!$B$13,Paramètres!$A$1:$I$89,3,0)*0.475*44/12</f>
        <v>15.696152933563488</v>
      </c>
      <c r="DH76" s="21">
        <f>EXP(-LN(2)/2)*DH75+(1-EXP(-LN(2)/2))/(LN(2)/2)*DB76*DE76*VLOOKUP('Données projet'!$B$13,Paramètres!$A$1:$I$89,3,0)*0.475*44/12</f>
        <v>2.5341718279463554E-7</v>
      </c>
      <c r="DI76" s="22">
        <f t="shared" si="69"/>
        <v>153.00895360777071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12.4</v>
      </c>
      <c r="DO76" s="12">
        <f>IF('Données projet'!$A$166&gt;35,DO75+DN76-DW75,IF(A76&lt;'Données projet'!$A$166,$DL$205^A76,IF(A76='Données projet'!$A$166,'Données projet'!$B$166,DO75+DN76-DW75)))</f>
        <v>518.19999999999993</v>
      </c>
      <c r="DP76" s="17">
        <f>DO76*VLOOKUP('Données projet'!$B$14,Paramètres!$A$1:$I$89,3,0)*VLOOKUP('Données projet'!$B$14,Paramètres!$A$1:$I$89,5,0)</f>
        <v>296.41039999999998</v>
      </c>
      <c r="DQ76" s="13">
        <f t="shared" si="97"/>
        <v>70.423419049036411</v>
      </c>
      <c r="DR76" s="20">
        <f t="shared" si="70"/>
        <v>638.90223484373837</v>
      </c>
      <c r="DS76" s="59">
        <f t="shared" si="71"/>
        <v>932.23556817707163</v>
      </c>
      <c r="DT76" s="59">
        <f ca="1">AVERAGE(OFFSET($DS$3,0,0,'Données projet'!$E$14+1,1))-AVERAGE(OFFSET($H$3,0,0,'Données projet'!$E$14+1,1))</f>
        <v>362.57172983134313</v>
      </c>
      <c r="DU76" s="59">
        <f t="shared" si="98"/>
        <v>232.03250917542471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82.633167681555008</v>
      </c>
      <c r="EB76" s="21">
        <f>EXP(-LN(2)/25)*EB75+(1-EXP(-LN(2)/25))/(LN(2)/25)*Calculateur!DW76*Calculateur!DY76*VLOOKUP('Données projet'!$B$14,Paramètres!$A$1:$I$89,3,0)*0.475*44/12</f>
        <v>9.4627524862631525</v>
      </c>
      <c r="EC76" s="21">
        <f>EXP(-LN(2)/2)*EC75+(1-EXP(-LN(2)/2))/(LN(2)/2)*DW76*DZ76*VLOOKUP('Données projet'!$B$14,Paramètres!$A$1:$I$89,3,0)*0.475*44/12</f>
        <v>2.5248664234373719E-7</v>
      </c>
      <c r="ED76" s="22">
        <f t="shared" si="72"/>
        <v>92.095920420304807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13.6</v>
      </c>
      <c r="EJ76" s="12">
        <f>IF('Données projet'!$A$192&gt;35,EJ75+EI76-ER75,IF(A76&lt;'Données projet'!$A$192,$EG$205^A76,IF(A76='Données projet'!$A$192,'Données projet'!$B$192,EJ75+EI76-ER75)))</f>
        <v>739.8000000000003</v>
      </c>
      <c r="EK76" s="17">
        <f>EJ76*VLOOKUP('Données projet'!$B$15,Paramètres!$A$1:$I$89,3,0)*VLOOKUP('Données projet'!$B$15,Paramètres!$A$1:$I$89,5,0)</f>
        <v>442.40040000000022</v>
      </c>
      <c r="EL76" s="13">
        <f t="shared" si="99"/>
        <v>100.32164628817654</v>
      </c>
      <c r="EM76" s="20">
        <f t="shared" si="73"/>
        <v>945.2408972852412</v>
      </c>
      <c r="EN76" s="59">
        <f t="shared" si="74"/>
        <v>1238.5742306185746</v>
      </c>
      <c r="EO76" s="59">
        <f ca="1">AVERAGE(OFFSET($EN$3,0,0,'Données projet'!$E$15+1,1))-AVERAGE(OFFSET($H$3,0,0,'Données projet'!$E$15+1,1))</f>
        <v>481.17250315093412</v>
      </c>
      <c r="EP76" s="59">
        <f t="shared" si="100"/>
        <v>413.48123190206832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96.868248948529597</v>
      </c>
      <c r="EW76" s="21">
        <f>EXP(-LN(2)/25)*EW75+(1-EXP(-LN(2)/25))/(LN(2)/25)*Calculateur!ER76*Calculateur!ET76*VLOOKUP('Données projet'!$B$15,Paramètres!$A$1:$I$89,3,0)*0.475*44/12</f>
        <v>19.858574192772643</v>
      </c>
      <c r="EX76" s="21">
        <f>EXP(-LN(2)/2)*EX75+(1-EXP(-LN(2)/2))/(LN(2)/2)*ER76*EU76*VLOOKUP('Données projet'!$B$15,Paramètres!$A$1:$I$89,3,0)*0.475*44/12</f>
        <v>2.6484156385692542E-8</v>
      </c>
      <c r="EY76" s="22">
        <f t="shared" si="75"/>
        <v>116.72682316778641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401</v>
      </c>
      <c r="FF76" s="17">
        <f>FE76*VLOOKUP('Données projet'!$B$16,Paramètres!$A$1:$I$89,3,0)*VLOOKUP('Données projet'!$B$16,Paramètres!$A$1:$I$89,5,0)</f>
        <v>250.22399999999999</v>
      </c>
      <c r="FG76" s="13">
        <f t="shared" si="101"/>
        <v>60.633904580527918</v>
      </c>
      <c r="FH76" s="20">
        <f t="shared" si="76"/>
        <v>541.41085047775289</v>
      </c>
      <c r="FI76" s="59">
        <f t="shared" si="77"/>
        <v>834.74418381108626</v>
      </c>
      <c r="FJ76" s="59">
        <f ca="1">AVERAGE(OFFSET($FI$3,0,0,'Données projet'!$E$16+1,1))-AVERAGE(OFFSET($H$3,0,0,'Données projet'!$E$16+1,1))</f>
        <v>269.77739619445515</v>
      </c>
      <c r="FK76" s="59">
        <f t="shared" si="102"/>
        <v>347.56964743629885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59.196342420620887</v>
      </c>
      <c r="FR76" s="21">
        <f>EXP(-LN(2)/25)*FR75+(1-EXP(-LN(2)/25))/(LN(2)/25)*Calculateur!FM76*Calculateur!FO76*VLOOKUP('Données projet'!$B$16,Paramètres!$A$1:$I$89,3,0)*0.475*44/12</f>
        <v>27.848225040660758</v>
      </c>
      <c r="FS76" s="21">
        <f>EXP(-LN(2)/2)*FS75+(1-EXP(-LN(2)/2))/(LN(2)/2)*FM76*FP76*VLOOKUP('Données projet'!$B$16,Paramètres!$A$1:$I$89,3,0)*0.475*44/12</f>
        <v>8.3748640580846526E-9</v>
      </c>
      <c r="FT76" s="22">
        <f t="shared" si="78"/>
        <v>87.044567469656513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4.8</v>
      </c>
      <c r="N77" s="13">
        <f>IF('Données projet'!$A$36&gt;35,N76+M77-V76,IF(A77&lt;'Données projet'!$A$36,$K$205^A77,IF(A77='Données projet'!$A$36,'Données projet'!$B$36,N76+M77-V76)))</f>
        <v>370.1999999999997</v>
      </c>
      <c r="O77" s="13">
        <f>N77*VLOOKUP('Données projet'!$B$9,Paramètres!$A$1:$I$89,3,0)*VLOOKUP('Données projet'!$B$9,Paramètres!$A$1:$I$89,5,0)</f>
        <v>294.53111999999976</v>
      </c>
      <c r="P77" s="13">
        <f t="shared" si="87"/>
        <v>70.028751453157682</v>
      </c>
      <c r="Q77" s="20">
        <f t="shared" si="54"/>
        <v>634.94177611424914</v>
      </c>
      <c r="R77" s="59">
        <f t="shared" si="55"/>
        <v>928.27510944758251</v>
      </c>
      <c r="S77" s="59">
        <f ca="1">AVERAGE(OFFSET($R$3,0,0,'Données projet'!$E$9+1,1))-AVERAGE(OFFSET($H$3,0,0,'Données projet'!$E$9+1,1))</f>
        <v>331.52724290297675</v>
      </c>
      <c r="T77" s="59">
        <f t="shared" si="88"/>
        <v>322.79102610158054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55.928136642782569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55.928136642782569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4.8</v>
      </c>
      <c r="AI77" s="13">
        <f>IF('Données projet'!$A$62&gt;35,AI76+AH77-AQ76,IF(A77&lt;'Données projet'!$A$62,$AF$205^A77,IF(A77='Données projet'!$A$62,'Données projet'!$B$62,AI76+AH77-AQ76)))</f>
        <v>370.1999999999997</v>
      </c>
      <c r="AJ77" s="13">
        <f>AI77*VLOOKUP('Données projet'!$B$10,Paramètres!$A$1:$I$89,3,0)*VLOOKUP('Données projet'!$B$10,Paramètres!$A$1:$I$89,5,0)</f>
        <v>294.53111999999976</v>
      </c>
      <c r="AK77" s="13">
        <f t="shared" si="89"/>
        <v>70.028751453157682</v>
      </c>
      <c r="AL77" s="20">
        <f t="shared" si="58"/>
        <v>634.94177611424914</v>
      </c>
      <c r="AM77" s="59">
        <f t="shared" si="59"/>
        <v>928.27510944758251</v>
      </c>
      <c r="AN77" s="59">
        <f ca="1">AVERAGE(OFFSET($AM$3,0,0,'Données projet'!$E$10+1,1))-AVERAGE(OFFSET($H$3,0,0,'Données projet'!$E$10+1,1))</f>
        <v>331.52724290297675</v>
      </c>
      <c r="AO77" s="59">
        <f t="shared" si="90"/>
        <v>322.79102610158054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55.928136642782569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55.928136642782569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370.1999999999997</v>
      </c>
      <c r="BE77" s="13">
        <f>BD77*VLOOKUP('Données projet'!$B$11,Paramètres!$A$1:$I$89,3,0)*VLOOKUP('Données projet'!$B$11,Paramètres!$A$1:$I$89,5,0)</f>
        <v>323.40671999999978</v>
      </c>
      <c r="BF77" s="13">
        <f t="shared" si="91"/>
        <v>76.061750550488895</v>
      </c>
      <c r="BG77" s="20">
        <f t="shared" si="61"/>
        <v>695.7409195421011</v>
      </c>
      <c r="BH77" s="59">
        <f t="shared" si="62"/>
        <v>989.07425287543447</v>
      </c>
      <c r="BI77" s="59">
        <f ca="1">AVERAGE(OFFSET($BH$3,0,0,'Données projet'!$E$11+1,1))-AVERAGE(OFFSET($H$3,0,0,'Données projet'!$E$11+1,1))</f>
        <v>367.48156275901096</v>
      </c>
      <c r="BJ77" s="59">
        <f t="shared" si="92"/>
        <v>356.87322542996685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61.411287294035766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61.411287294035766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370.1999999999997</v>
      </c>
      <c r="BZ77" s="13">
        <f>BY77*VLOOKUP('Données projet'!$B$12,Paramètres!$A$1:$I$89,3,0)*VLOOKUP('Données projet'!$B$12,Paramètres!$A$1:$I$89,5,0)</f>
        <v>248.33015999999981</v>
      </c>
      <c r="CA77" s="13">
        <f t="shared" si="93"/>
        <v>60.228230400049313</v>
      </c>
      <c r="CB77" s="20">
        <f t="shared" si="64"/>
        <v>537.40586328008555</v>
      </c>
      <c r="CC77" s="59">
        <f t="shared" si="65"/>
        <v>830.73919661341893</v>
      </c>
      <c r="CD77" s="59">
        <f ca="1">AVERAGE(OFFSET($CC$3,0,0,'Données projet'!$E$12+1,1))-AVERAGE(OFFSET($H$3,0,0,'Données projet'!$E$12+1,1))</f>
        <v>273.84349636755343</v>
      </c>
      <c r="CE77" s="59">
        <f t="shared" si="94"/>
        <v>268.10688874775451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47.155095600777457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47.155095600777457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20.399999999999999</v>
      </c>
      <c r="CT77" s="12">
        <f>IF('Données projet'!$A$140&gt;35,CT76+CS77-DB76,IF(A77&lt;'Données projet'!$A$140,$CQ$205^A77,IF(A77='Données projet'!$A$140,'Données projet'!$B$140,CT76+CS77-DB76)))</f>
        <v>853.6</v>
      </c>
      <c r="CU77" s="17">
        <f>CT77*VLOOKUP('Données projet'!$B$13,Paramètres!$A$1:$I$89,3,0)*VLOOKUP('Données projet'!$B$13,Paramètres!$A$1:$I$89,5,0)</f>
        <v>421.67840000000001</v>
      </c>
      <c r="CV77" s="13">
        <f t="shared" si="95"/>
        <v>96.158037336803631</v>
      </c>
      <c r="CW77" s="20">
        <f t="shared" si="67"/>
        <v>901.89846169493296</v>
      </c>
      <c r="CX77" s="59">
        <f t="shared" si="68"/>
        <v>1195.2317950282663</v>
      </c>
      <c r="CY77" s="59">
        <f ca="1">AVERAGE(OFFSET($CX$3,0,0,'Données projet'!$E$13+1,1))-AVERAGE(OFFSET($H$3,0,0,'Données projet'!$E$13+1,1))</f>
        <v>434.08297999735811</v>
      </c>
      <c r="CZ77" s="59">
        <f t="shared" si="96"/>
        <v>371.04090283546122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134.62018015707673</v>
      </c>
      <c r="DG77" s="21">
        <f>EXP(-LN(2)/25)*DG76+(1-EXP(-LN(2)/25))/(LN(2)/25)*Calculateur!DB77*Calculateur!DD77*VLOOKUP('Données projet'!$B$13,Paramètres!$A$1:$I$89,3,0)*0.475*44/12</f>
        <v>15.266940806170386</v>
      </c>
      <c r="DH77" s="21">
        <f>EXP(-LN(2)/2)*DH76+(1-EXP(-LN(2)/2))/(LN(2)/2)*DB77*DE77*VLOOKUP('Données projet'!$B$13,Paramètres!$A$1:$I$89,3,0)*0.475*44/12</f>
        <v>1.7919300842327767E-7</v>
      </c>
      <c r="DI77" s="22">
        <f t="shared" si="69"/>
        <v>149.88712114244012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12.4</v>
      </c>
      <c r="DO77" s="12">
        <f>IF('Données projet'!$A$166&gt;35,DO76+DN77-DW76,IF(A77&lt;'Données projet'!$A$166,$DL$205^A77,IF(A77='Données projet'!$A$166,'Données projet'!$B$166,DO76+DN77-DW76)))</f>
        <v>530.59999999999991</v>
      </c>
      <c r="DP77" s="17">
        <f>DO77*VLOOKUP('Données projet'!$B$14,Paramètres!$A$1:$I$89,3,0)*VLOOKUP('Données projet'!$B$14,Paramètres!$A$1:$I$89,5,0)</f>
        <v>303.50319999999999</v>
      </c>
      <c r="DQ77" s="13">
        <f t="shared" si="97"/>
        <v>71.910371793603105</v>
      </c>
      <c r="DR77" s="20">
        <f t="shared" si="70"/>
        <v>653.84530420719193</v>
      </c>
      <c r="DS77" s="59">
        <f t="shared" si="71"/>
        <v>947.17863754052519</v>
      </c>
      <c r="DT77" s="59">
        <f ca="1">AVERAGE(OFFSET($DS$3,0,0,'Données projet'!$E$14+1,1))-AVERAGE(OFFSET($H$3,0,0,'Données projet'!$E$14+1,1))</f>
        <v>362.57172983134313</v>
      </c>
      <c r="DU77" s="59">
        <f t="shared" si="98"/>
        <v>232.03250917542471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81.012781664575286</v>
      </c>
      <c r="EB77" s="21">
        <f>EXP(-LN(2)/25)*EB76+(1-EXP(-LN(2)/25))/(LN(2)/25)*Calculateur!DW77*Calculateur!DY77*VLOOKUP('Données projet'!$B$14,Paramètres!$A$1:$I$89,3,0)*0.475*44/12</f>
        <v>9.2039930219017609</v>
      </c>
      <c r="EC77" s="21">
        <f>EXP(-LN(2)/2)*EC76+(1-EXP(-LN(2)/2))/(LN(2)/2)*DW77*DZ77*VLOOKUP('Données projet'!$B$14,Paramètres!$A$1:$I$89,3,0)*0.475*44/12</f>
        <v>1.7853501696027906E-7</v>
      </c>
      <c r="ED77" s="22">
        <f t="shared" si="72"/>
        <v>90.21677486501207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13.6</v>
      </c>
      <c r="EJ77" s="12">
        <f>IF('Données projet'!$A$192&gt;35,EJ76+EI77-ER76,IF(A77&lt;'Données projet'!$A$192,$EG$205^A77,IF(A77='Données projet'!$A$192,'Données projet'!$B$192,EJ76+EI77-ER76)))</f>
        <v>753.40000000000032</v>
      </c>
      <c r="EK77" s="17">
        <f>EJ77*VLOOKUP('Données projet'!$B$15,Paramètres!$A$1:$I$89,3,0)*VLOOKUP('Données projet'!$B$15,Paramètres!$A$1:$I$89,5,0)</f>
        <v>450.53320000000019</v>
      </c>
      <c r="EL77" s="13">
        <f t="shared" si="99"/>
        <v>101.94949179597376</v>
      </c>
      <c r="EM77" s="20">
        <f t="shared" si="73"/>
        <v>962.24068821132141</v>
      </c>
      <c r="EN77" s="59">
        <f t="shared" si="74"/>
        <v>1255.5740215446547</v>
      </c>
      <c r="EO77" s="59">
        <f ca="1">AVERAGE(OFFSET($EN$3,0,0,'Données projet'!$E$15+1,1))-AVERAGE(OFFSET($H$3,0,0,'Données projet'!$E$15+1,1))</f>
        <v>481.17250315093412</v>
      </c>
      <c r="EP77" s="59">
        <f t="shared" si="100"/>
        <v>413.48123190206832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94.968721670446755</v>
      </c>
      <c r="EW77" s="21">
        <f>EXP(-LN(2)/25)*EW76+(1-EXP(-LN(2)/25))/(LN(2)/25)*Calculateur!ER77*Calculateur!ET77*VLOOKUP('Données projet'!$B$15,Paramètres!$A$1:$I$89,3,0)*0.475*44/12</f>
        <v>19.315540437154247</v>
      </c>
      <c r="EX77" s="21">
        <f>EXP(-LN(2)/2)*EX76+(1-EXP(-LN(2)/2))/(LN(2)/2)*ER77*EU77*VLOOKUP('Données projet'!$B$15,Paramètres!$A$1:$I$89,3,0)*0.475*44/12</f>
        <v>1.8727126574328202E-8</v>
      </c>
      <c r="EY77" s="22">
        <f t="shared" si="75"/>
        <v>114.28426212632812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401</v>
      </c>
      <c r="FF77" s="17">
        <f>FE77*VLOOKUP('Données projet'!$B$16,Paramètres!$A$1:$I$89,3,0)*VLOOKUP('Données projet'!$B$16,Paramètres!$A$1:$I$89,5,0)</f>
        <v>250.22399999999999</v>
      </c>
      <c r="FG77" s="13">
        <f t="shared" si="101"/>
        <v>60.633904580527918</v>
      </c>
      <c r="FH77" s="20">
        <f t="shared" si="76"/>
        <v>541.41085047775289</v>
      </c>
      <c r="FI77" s="59">
        <f t="shared" si="77"/>
        <v>834.74418381108626</v>
      </c>
      <c r="FJ77" s="59">
        <f ca="1">AVERAGE(OFFSET($FI$3,0,0,'Données projet'!$E$16+1,1))-AVERAGE(OFFSET($H$3,0,0,'Données projet'!$E$16+1,1))</f>
        <v>269.77739619445515</v>
      </c>
      <c r="FK77" s="59">
        <f t="shared" si="102"/>
        <v>347.56964743629885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58.035538251956197</v>
      </c>
      <c r="FR77" s="21">
        <f>EXP(-LN(2)/25)*FR76+(1-EXP(-LN(2)/25))/(LN(2)/25)*Calculateur!FM77*Calculateur!FO77*VLOOKUP('Données projet'!$B$16,Paramètres!$A$1:$I$89,3,0)*0.475*44/12</f>
        <v>27.086713862449383</v>
      </c>
      <c r="FS77" s="21">
        <f>EXP(-LN(2)/2)*FS76+(1-EXP(-LN(2)/2))/(LN(2)/2)*FM77*FP77*VLOOKUP('Données projet'!$B$16,Paramètres!$A$1:$I$89,3,0)*0.475*44/12</f>
        <v>5.921923166987146E-9</v>
      </c>
      <c r="FT77" s="22">
        <f t="shared" si="78"/>
        <v>85.122252120327502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375</v>
      </c>
      <c r="L78" s="12">
        <f>VLOOKUP(A78,'Données projet'!$A$35:$I$55,9,0)</f>
        <v>4.8</v>
      </c>
      <c r="M78" s="12">
        <f t="array" ref="M78">INDEX(L:L,MIN(IF(ISNUMBER(L78:L274),ROW(L78:L274),"")))</f>
        <v>4.8</v>
      </c>
      <c r="N78" s="13">
        <f>IF('Données projet'!$A$36&gt;35,N77+M78-V77,IF(A78&lt;'Données projet'!$A$36,$K$205^A78,IF(A78='Données projet'!$A$36,'Données projet'!$B$36,N77+M78-V77)))</f>
        <v>374.99999999999972</v>
      </c>
      <c r="O78" s="13">
        <f>N78*VLOOKUP('Données projet'!$B$9,Paramètres!$A$1:$I$89,3,0)*VLOOKUP('Données projet'!$B$9,Paramètres!$A$1:$I$89,5,0)</f>
        <v>298.3499999999998</v>
      </c>
      <c r="P78" s="13">
        <f t="shared" si="87"/>
        <v>70.83044914753448</v>
      </c>
      <c r="Q78" s="20">
        <f t="shared" si="54"/>
        <v>642.98928226528881</v>
      </c>
      <c r="R78" s="59">
        <f t="shared" si="55"/>
        <v>936.32261559862218</v>
      </c>
      <c r="S78" s="59">
        <f ca="1">AVERAGE(OFFSET($R$3,0,0,'Données projet'!$E$9+1,1))-AVERAGE(OFFSET($H$3,0,0,'Données projet'!$E$9+1,1))</f>
        <v>331.52724290297675</v>
      </c>
      <c r="T78" s="59">
        <f t="shared" si="88"/>
        <v>322.79102610158054</v>
      </c>
      <c r="U78" s="15">
        <f>IF(ISNA(VLOOKUP(A78,'Données projet'!$A$35:$I$55,3,0)),0,VLOOKUP(A78,'Données projet'!$A$35:$I$55,3,0))</f>
        <v>14</v>
      </c>
      <c r="V78" s="15">
        <f>IF(ISNA(VLOOKUP(A78,'Données projet'!$A$35:$I$55,4,0)),0,VLOOKUP(A78,'Données projet'!$A$35:$I$55,4,0))</f>
        <v>14</v>
      </c>
      <c r="W78" s="16">
        <f>IF(ISNA(VLOOKUP(A78,'Données projet'!$A$35:$I$55,5,0)),0%,VLOOKUP(A78,'Données projet'!$A$35:$I$55,5,0)*VLOOKUP('Données projet'!$B$9,Paramètres!$A$1:$I$89,7,0))</f>
        <v>0.53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61.357400771969196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61.357400771969196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375</v>
      </c>
      <c r="AG78" s="12">
        <f>VLOOKUP(A78,'Données projet'!$A$61:$I$81,9,0)</f>
        <v>4.8</v>
      </c>
      <c r="AH78" s="12">
        <f t="array" ref="AH78">INDEX(AG:AG,MIN(IF(ISNUMBER(AG78:AG274),ROW(AG78:AG274),"")))</f>
        <v>4.8</v>
      </c>
      <c r="AI78" s="13">
        <f>IF('Données projet'!$A$62&gt;35,AI77+AH78-AQ77,IF(A78&lt;'Données projet'!$A$62,$AF$205^A78,IF(A78='Données projet'!$A$62,'Données projet'!$B$62,AI77+AH78-AQ77)))</f>
        <v>374.99999999999972</v>
      </c>
      <c r="AJ78" s="13">
        <f>AI78*VLOOKUP('Données projet'!$B$10,Paramètres!$A$1:$I$89,3,0)*VLOOKUP('Données projet'!$B$10,Paramètres!$A$1:$I$89,5,0)</f>
        <v>298.3499999999998</v>
      </c>
      <c r="AK78" s="13">
        <f t="shared" si="89"/>
        <v>70.83044914753448</v>
      </c>
      <c r="AL78" s="20">
        <f t="shared" si="58"/>
        <v>642.98928226528881</v>
      </c>
      <c r="AM78" s="59">
        <f t="shared" si="59"/>
        <v>936.32261559862218</v>
      </c>
      <c r="AN78" s="59">
        <f ca="1">AVERAGE(OFFSET($AM$3,0,0,'Données projet'!$E$10+1,1))-AVERAGE(OFFSET($H$3,0,0,'Données projet'!$E$10+1,1))</f>
        <v>331.52724290297675</v>
      </c>
      <c r="AO78" s="59">
        <f t="shared" si="90"/>
        <v>322.79102610158054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0.53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61.357400771969196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61.357400771969196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375</v>
      </c>
      <c r="BB78" s="12">
        <f>VLOOKUP(A78,'Données projet'!$A$87:$I$107,9,0)</f>
        <v>4.8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374.99999999999972</v>
      </c>
      <c r="BE78" s="13">
        <f>BD78*VLOOKUP('Données projet'!$B$11,Paramètres!$A$1:$I$89,3,0)*VLOOKUP('Données projet'!$B$11,Paramètres!$A$1:$I$89,5,0)</f>
        <v>327.5999999999998</v>
      </c>
      <c r="BF78" s="13">
        <f t="shared" si="91"/>
        <v>76.932514754922536</v>
      </c>
      <c r="BG78" s="20">
        <f t="shared" si="61"/>
        <v>704.5607965314897</v>
      </c>
      <c r="BH78" s="59">
        <f t="shared" si="62"/>
        <v>997.89412986482307</v>
      </c>
      <c r="BI78" s="59">
        <f ca="1">AVERAGE(OFFSET($BH$3,0,0,'Données projet'!$E$11+1,1))-AVERAGE(OFFSET($H$3,0,0,'Données projet'!$E$11+1,1))</f>
        <v>367.48156275901096</v>
      </c>
      <c r="BJ78" s="59">
        <f t="shared" si="92"/>
        <v>356.87322542996685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67.372832220201474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67.372832220201474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375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374.99999999999972</v>
      </c>
      <c r="BZ78" s="13">
        <f>BY78*VLOOKUP('Données projet'!$B$12,Paramètres!$A$1:$I$89,3,0)*VLOOKUP('Données projet'!$B$12,Paramètres!$A$1:$I$89,5,0)</f>
        <v>251.54999999999984</v>
      </c>
      <c r="CA78" s="13">
        <f t="shared" si="93"/>
        <v>60.917730533154099</v>
      </c>
      <c r="CB78" s="20">
        <f t="shared" si="64"/>
        <v>544.21463067857633</v>
      </c>
      <c r="CC78" s="59">
        <f t="shared" si="65"/>
        <v>837.5479640119097</v>
      </c>
      <c r="CD78" s="59">
        <f ca="1">AVERAGE(OFFSET($CC$3,0,0,'Données projet'!$E$12+1,1))-AVERAGE(OFFSET($H$3,0,0,'Données projet'!$E$12+1,1))</f>
        <v>273.84349636755343</v>
      </c>
      <c r="CE78" s="59">
        <f t="shared" si="94"/>
        <v>268.10688874775451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51.732710454797555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51.732710454797555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874</v>
      </c>
      <c r="CR78" s="12">
        <f>VLOOKUP(A78,'Données projet'!$A$139:$I$159,9,0)</f>
        <v>20.399999999999999</v>
      </c>
      <c r="CS78" s="12">
        <f t="array" ref="CS78">INDEX(CR:CR,MIN(IF(ISNUMBER(CR78:CR274),ROW(CR78:CR274),"")))</f>
        <v>20.399999999999999</v>
      </c>
      <c r="CT78" s="12">
        <f>IF('Données projet'!$A$140&gt;35,CT77+CS78-DB77,IF(A78&lt;'Données projet'!$A$140,$CQ$205^A78,IF(A78='Données projet'!$A$140,'Données projet'!$B$140,CT77+CS78-DB77)))</f>
        <v>874</v>
      </c>
      <c r="CU78" s="17">
        <f>CT78*VLOOKUP('Données projet'!$B$13,Paramètres!$A$1:$I$89,3,0)*VLOOKUP('Données projet'!$B$13,Paramètres!$A$1:$I$89,5,0)</f>
        <v>431.75600000000003</v>
      </c>
      <c r="CV78" s="13">
        <f t="shared" si="95"/>
        <v>98.185803569521966</v>
      </c>
      <c r="CW78" s="20">
        <f t="shared" si="67"/>
        <v>922.98197455025081</v>
      </c>
      <c r="CX78" s="59">
        <f t="shared" si="68"/>
        <v>1216.3153078835842</v>
      </c>
      <c r="CY78" s="59">
        <f ca="1">AVERAGE(OFFSET($CX$3,0,0,'Données projet'!$E$13+1,1))-AVERAGE(OFFSET($H$3,0,0,'Données projet'!$E$13+1,1))</f>
        <v>434.08297999735811</v>
      </c>
      <c r="CZ78" s="59">
        <f t="shared" si="96"/>
        <v>371.04090283546122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58</v>
      </c>
      <c r="DC78" s="16">
        <f>IF(ISNA(VLOOKUP(A78,'Données projet'!$A$139:$I$159,5,0)),0%,VLOOKUP(A78,'Données projet'!$A$139:$I$159,5,0)*VLOOKUP('Données projet'!$B$13,Paramètres!$A$1:$I$89,7,0))</f>
        <v>0.55000000000000004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152.88515916188817</v>
      </c>
      <c r="DG78" s="21">
        <f>EXP(-LN(2)/25)*DG77+(1-EXP(-LN(2)/25))/(LN(2)/25)*Calculateur!DB78*Calculateur!DD78*VLOOKUP('Données projet'!$B$13,Paramètres!$A$1:$I$89,3,0)*0.475*44/12</f>
        <v>14.849465506972132</v>
      </c>
      <c r="DH78" s="21">
        <f>EXP(-LN(2)/2)*DH77+(1-EXP(-LN(2)/2))/(LN(2)/2)*DB78*DE78*VLOOKUP('Données projet'!$B$13,Paramètres!$A$1:$I$89,3,0)*0.475*44/12</f>
        <v>1.2670859139731777E-7</v>
      </c>
      <c r="DI78" s="22">
        <f t="shared" si="69"/>
        <v>167.73462479556889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543</v>
      </c>
      <c r="DM78" s="12">
        <f>VLOOKUP(A78,'Données projet'!$A$165:$I$185,9,0)</f>
        <v>12.4</v>
      </c>
      <c r="DN78" s="12">
        <f t="array" ref="DN78">INDEX(DM:DM,MIN(IF(ISNUMBER(DM78:DM274),ROW(DM78:DM274),"")))</f>
        <v>12.4</v>
      </c>
      <c r="DO78" s="12">
        <f>IF('Données projet'!$A$166&gt;35,DO77+DN78-DW77,IF(A78&lt;'Données projet'!$A$166,$DL$205^A78,IF(A78='Données projet'!$A$166,'Données projet'!$B$166,DO77+DN78-DW77)))</f>
        <v>542.99999999999989</v>
      </c>
      <c r="DP78" s="17">
        <f>DO78*VLOOKUP('Données projet'!$B$14,Paramètres!$A$1:$I$89,3,0)*VLOOKUP('Données projet'!$B$14,Paramètres!$A$1:$I$89,5,0)</f>
        <v>310.59599999999995</v>
      </c>
      <c r="DQ78" s="13">
        <f t="shared" si="97"/>
        <v>73.393284775883487</v>
      </c>
      <c r="DR78" s="20">
        <f t="shared" si="70"/>
        <v>668.78133765133032</v>
      </c>
      <c r="DS78" s="59">
        <f t="shared" si="71"/>
        <v>962.11467098466369</v>
      </c>
      <c r="DT78" s="59">
        <f ca="1">AVERAGE(OFFSET($DS$3,0,0,'Données projet'!$E$14+1,1))-AVERAGE(OFFSET($H$3,0,0,'Données projet'!$E$14+1,1))</f>
        <v>362.57172983134313</v>
      </c>
      <c r="DU78" s="59">
        <f t="shared" si="98"/>
        <v>232.03250917542471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33</v>
      </c>
      <c r="DX78" s="16">
        <f>IF(ISNA(VLOOKUP(A78,'Données projet'!$A$165:$I$185,5,0)),0%,VLOOKUP(A78,'Données projet'!$A$165:$I$185,5,0)*VLOOKUP('Données projet'!$B$14,Paramètres!$A$1:$I$89,7,0))</f>
        <v>0.45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90.692274226445207</v>
      </c>
      <c r="EB78" s="21">
        <f>EXP(-LN(2)/25)*EB77+(1-EXP(-LN(2)/25))/(LN(2)/25)*Calculateur!DW78*Calculateur!DY78*VLOOKUP('Données projet'!$B$14,Paramètres!$A$1:$I$89,3,0)*0.475*44/12</f>
        <v>8.9523093487009007</v>
      </c>
      <c r="EC78" s="21">
        <f>EXP(-LN(2)/2)*EC77+(1-EXP(-LN(2)/2))/(LN(2)/2)*DW78*DZ78*VLOOKUP('Données projet'!$B$14,Paramètres!$A$1:$I$89,3,0)*0.475*44/12</f>
        <v>1.262433211718686E-7</v>
      </c>
      <c r="ED78" s="22">
        <f t="shared" si="72"/>
        <v>99.644583701389422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767</v>
      </c>
      <c r="EH78" s="12">
        <f>VLOOKUP(A78,'Données projet'!$A$191:$I$211,9,0)</f>
        <v>13.6</v>
      </c>
      <c r="EI78" s="12">
        <f t="array" ref="EI78">INDEX(EH:EH,MIN(IF(ISNUMBER(EH78:EH274),ROW(EH78:EH274),"")))</f>
        <v>13.6</v>
      </c>
      <c r="EJ78" s="12">
        <f>IF('Données projet'!$A$192&gt;35,EJ77+EI78-ER77,IF(A78&lt;'Données projet'!$A$192,$EG$205^A78,IF(A78='Données projet'!$A$192,'Données projet'!$B$192,EJ77+EI78-ER77)))</f>
        <v>767.00000000000034</v>
      </c>
      <c r="EK78" s="17">
        <f>EJ78*VLOOKUP('Données projet'!$B$15,Paramètres!$A$1:$I$89,3,0)*VLOOKUP('Données projet'!$B$15,Paramètres!$A$1:$I$89,5,0)</f>
        <v>458.66600000000022</v>
      </c>
      <c r="EL78" s="13">
        <f t="shared" si="99"/>
        <v>103.57392027838762</v>
      </c>
      <c r="EM78" s="20">
        <f t="shared" si="73"/>
        <v>979.23452781819208</v>
      </c>
      <c r="EN78" s="59">
        <f t="shared" si="74"/>
        <v>1272.5678611515254</v>
      </c>
      <c r="EO78" s="59">
        <f ca="1">AVERAGE(OFFSET($EN$3,0,0,'Données projet'!$E$15+1,1))-AVERAGE(OFFSET($H$3,0,0,'Données projet'!$E$15+1,1))</f>
        <v>481.17250315093412</v>
      </c>
      <c r="EP78" s="59">
        <f t="shared" si="100"/>
        <v>413.48123190206832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33</v>
      </c>
      <c r="ES78" s="16">
        <f>IF(ISNA(VLOOKUP(A78,'Données projet'!$A$191:$I$211,5,0)),0%,VLOOKUP(A78,'Données projet'!$A$191:$I$211,5,0)*VLOOKUP('Données projet'!$B$15,Paramètres!$A$1:$I$89,7,0))</f>
        <v>0.45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104.88673329732963</v>
      </c>
      <c r="EW78" s="21">
        <f>EXP(-LN(2)/25)*EW77+(1-EXP(-LN(2)/25))/(LN(2)/25)*Calculateur!ER78*Calculateur!ET78*VLOOKUP('Données projet'!$B$15,Paramètres!$A$1:$I$89,3,0)*0.475*44/12</f>
        <v>18.78735596814014</v>
      </c>
      <c r="EX78" s="21">
        <f>EXP(-LN(2)/2)*EX77+(1-EXP(-LN(2)/2))/(LN(2)/2)*ER78*EU78*VLOOKUP('Données projet'!$B$15,Paramètres!$A$1:$I$89,3,0)*0.475*44/12</f>
        <v>1.3242078192846271E-8</v>
      </c>
      <c r="EY78" s="22">
        <f t="shared" si="75"/>
        <v>123.67408927871185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401</v>
      </c>
      <c r="FF78" s="17">
        <f>FE78*VLOOKUP('Données projet'!$B$16,Paramètres!$A$1:$I$89,3,0)*VLOOKUP('Données projet'!$B$16,Paramètres!$A$1:$I$89,5,0)</f>
        <v>250.22399999999999</v>
      </c>
      <c r="FG78" s="13">
        <f t="shared" si="101"/>
        <v>60.633904580527918</v>
      </c>
      <c r="FH78" s="20">
        <f t="shared" si="76"/>
        <v>541.41085047775289</v>
      </c>
      <c r="FI78" s="59">
        <f t="shared" si="77"/>
        <v>834.74418381108626</v>
      </c>
      <c r="FJ78" s="59">
        <f ca="1">AVERAGE(OFFSET($FI$3,0,0,'Données projet'!$E$16+1,1))-AVERAGE(OFFSET($H$3,0,0,'Données projet'!$E$16+1,1))</f>
        <v>269.77739619445515</v>
      </c>
      <c r="FK78" s="59">
        <f t="shared" si="102"/>
        <v>347.56964743629885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56.897496745018387</v>
      </c>
      <c r="FR78" s="21">
        <f>EXP(-LN(2)/25)*FR77+(1-EXP(-LN(2)/25))/(LN(2)/25)*Calculateur!FM78*Calculateur!FO78*VLOOKUP('Données projet'!$B$16,Paramètres!$A$1:$I$89,3,0)*0.475*44/12</f>
        <v>26.346026247452329</v>
      </c>
      <c r="FS78" s="21">
        <f>EXP(-LN(2)/2)*FS77+(1-EXP(-LN(2)/2))/(LN(2)/2)*FM78*FP78*VLOOKUP('Données projet'!$B$16,Paramètres!$A$1:$I$89,3,0)*0.475*44/12</f>
        <v>4.1874320290423263E-9</v>
      </c>
      <c r="FT78" s="22">
        <f t="shared" si="78"/>
        <v>83.243522996658143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</v>
      </c>
      <c r="N79" s="13">
        <f>IF('Données projet'!$A$36&gt;35,N78+M79-V78,IF(A79&lt;'Données projet'!$A$36,$K$205^A79,IF(A79='Données projet'!$A$36,'Données projet'!$B$36,N78+M79-V78)))</f>
        <v>364.99999999999972</v>
      </c>
      <c r="O79" s="13">
        <f>N79*VLOOKUP('Données projet'!$B$9,Paramètres!$A$1:$I$89,3,0)*VLOOKUP('Données projet'!$B$9,Paramètres!$A$1:$I$89,5,0)</f>
        <v>290.39399999999978</v>
      </c>
      <c r="P79" s="13">
        <f t="shared" si="87"/>
        <v>69.158878594433091</v>
      </c>
      <c r="Q79" s="20">
        <f t="shared" si="54"/>
        <v>626.22126355197054</v>
      </c>
      <c r="R79" s="59">
        <f t="shared" si="55"/>
        <v>919.55459688530391</v>
      </c>
      <c r="S79" s="59">
        <f ca="1">AVERAGE(OFFSET($R$3,0,0,'Données projet'!$E$9+1,1))-AVERAGE(OFFSET($H$3,0,0,'Données projet'!$E$9+1,1))</f>
        <v>331.52724290297675</v>
      </c>
      <c r="T79" s="59">
        <f t="shared" si="88"/>
        <v>322.79102610158054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60.154219567150008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60.154219567150008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</v>
      </c>
      <c r="AI79" s="13">
        <f>IF('Données projet'!$A$62&gt;35,AI78+AH79-AQ78,IF(A79&lt;'Données projet'!$A$62,$AF$205^A79,IF(A79='Données projet'!$A$62,'Données projet'!$B$62,AI78+AH79-AQ78)))</f>
        <v>364.99999999999972</v>
      </c>
      <c r="AJ79" s="13">
        <f>AI79*VLOOKUP('Données projet'!$B$10,Paramètres!$A$1:$I$89,3,0)*VLOOKUP('Données projet'!$B$10,Paramètres!$A$1:$I$89,5,0)</f>
        <v>290.39399999999978</v>
      </c>
      <c r="AK79" s="13">
        <f t="shared" si="89"/>
        <v>69.158878594433091</v>
      </c>
      <c r="AL79" s="20">
        <f t="shared" si="58"/>
        <v>626.22126355197054</v>
      </c>
      <c r="AM79" s="59">
        <f t="shared" si="59"/>
        <v>919.55459688530391</v>
      </c>
      <c r="AN79" s="59">
        <f ca="1">AVERAGE(OFFSET($AM$3,0,0,'Données projet'!$E$10+1,1))-AVERAGE(OFFSET($H$3,0,0,'Données projet'!$E$10+1,1))</f>
        <v>331.52724290297675</v>
      </c>
      <c r="AO79" s="59">
        <f t="shared" si="90"/>
        <v>322.79102610158054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60.154219567150008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60.154219567150008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364.99999999999972</v>
      </c>
      <c r="BE79" s="13">
        <f>BD79*VLOOKUP('Données projet'!$B$11,Paramètres!$A$1:$I$89,3,0)*VLOOKUP('Données projet'!$B$11,Paramètres!$A$1:$I$89,5,0)</f>
        <v>318.86399999999981</v>
      </c>
      <c r="BF79" s="13">
        <f t="shared" si="91"/>
        <v>75.116937869725803</v>
      </c>
      <c r="BG79" s="20">
        <f t="shared" si="61"/>
        <v>686.18346678977207</v>
      </c>
      <c r="BH79" s="59">
        <f t="shared" si="62"/>
        <v>979.51680012310544</v>
      </c>
      <c r="BI79" s="59">
        <f ca="1">AVERAGE(OFFSET($BH$3,0,0,'Données projet'!$E$11+1,1))-AVERAGE(OFFSET($H$3,0,0,'Données projet'!$E$11+1,1))</f>
        <v>367.48156275901096</v>
      </c>
      <c r="BJ79" s="59">
        <f t="shared" si="92"/>
        <v>356.87322542996685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66.051692073733349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66.051692073733349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364.99999999999972</v>
      </c>
      <c r="BZ79" s="13">
        <f>BY79*VLOOKUP('Données projet'!$B$12,Paramètres!$A$1:$I$89,3,0)*VLOOKUP('Données projet'!$B$12,Paramètres!$A$1:$I$89,5,0)</f>
        <v>244.84199999999981</v>
      </c>
      <c r="CA79" s="13">
        <f t="shared" si="93"/>
        <v>59.480096214206256</v>
      </c>
      <c r="CB79" s="20">
        <f t="shared" si="64"/>
        <v>530.02765090640889</v>
      </c>
      <c r="CC79" s="59">
        <f t="shared" si="65"/>
        <v>823.36098423974227</v>
      </c>
      <c r="CD79" s="59">
        <f ca="1">AVERAGE(OFFSET($CC$3,0,0,'Données projet'!$E$12+1,1))-AVERAGE(OFFSET($H$3,0,0,'Données projet'!$E$12+1,1))</f>
        <v>273.84349636755343</v>
      </c>
      <c r="CE79" s="59">
        <f t="shared" si="94"/>
        <v>268.10688874775451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50.71826355661667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50.71826355661667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18.600000000000001</v>
      </c>
      <c r="CT79" s="12">
        <f>IF('Données projet'!$A$140&gt;35,CT78+CS79-DB78,IF(A79&lt;'Données projet'!$A$140,$CQ$205^A79,IF(A79='Données projet'!$A$140,'Données projet'!$B$140,CT78+CS79-DB78)))</f>
        <v>834.6</v>
      </c>
      <c r="CU79" s="17">
        <f>CT79*VLOOKUP('Données projet'!$B$13,Paramètres!$A$1:$I$89,3,0)*VLOOKUP('Données projet'!$B$13,Paramètres!$A$1:$I$89,5,0)</f>
        <v>412.29240000000004</v>
      </c>
      <c r="CV79" s="13">
        <f t="shared" si="95"/>
        <v>94.264353612406822</v>
      </c>
      <c r="CW79" s="20">
        <f t="shared" si="67"/>
        <v>882.25301254160865</v>
      </c>
      <c r="CX79" s="59">
        <f t="shared" si="68"/>
        <v>1175.586345874942</v>
      </c>
      <c r="CY79" s="59">
        <f ca="1">AVERAGE(OFFSET($CX$3,0,0,'Données projet'!$E$13+1,1))-AVERAGE(OFFSET($H$3,0,0,'Données projet'!$E$13+1,1))</f>
        <v>434.08297999735811</v>
      </c>
      <c r="CZ79" s="59">
        <f t="shared" si="96"/>
        <v>371.04090283546122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149.88717444146289</v>
      </c>
      <c r="DG79" s="21">
        <f>EXP(-LN(2)/25)*DG78+(1-EXP(-LN(2)/25))/(LN(2)/25)*Calculateur!DB79*Calculateur!DD79*VLOOKUP('Données projet'!$B$13,Paramètres!$A$1:$I$89,3,0)*0.475*44/12</f>
        <v>14.443406091784528</v>
      </c>
      <c r="DH79" s="21">
        <f>EXP(-LN(2)/2)*DH78+(1-EXP(-LN(2)/2))/(LN(2)/2)*DB79*DE79*VLOOKUP('Données projet'!$B$13,Paramètres!$A$1:$I$89,3,0)*0.475*44/12</f>
        <v>8.9596504211638837E-8</v>
      </c>
      <c r="DI79" s="22">
        <f t="shared" si="69"/>
        <v>164.33058062284394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11.2</v>
      </c>
      <c r="DO79" s="12">
        <f>IF('Données projet'!$A$166&gt;35,DO78+DN79-DW78,IF(A79&lt;'Données projet'!$A$166,$DL$205^A79,IF(A79='Données projet'!$A$166,'Données projet'!$B$166,DO78+DN79-DW78)))</f>
        <v>521.19999999999993</v>
      </c>
      <c r="DP79" s="17">
        <f>DO79*VLOOKUP('Données projet'!$B$14,Paramètres!$A$1:$I$89,3,0)*VLOOKUP('Données projet'!$B$14,Paramètres!$A$1:$I$89,5,0)</f>
        <v>298.12639999999999</v>
      </c>
      <c r="DQ79" s="13">
        <f t="shared" si="97"/>
        <v>70.783541850504434</v>
      </c>
      <c r="DR79" s="20">
        <f t="shared" si="70"/>
        <v>642.51814872296188</v>
      </c>
      <c r="DS79" s="59">
        <f t="shared" si="71"/>
        <v>935.85148205629525</v>
      </c>
      <c r="DT79" s="59">
        <f ca="1">AVERAGE(OFFSET($DS$3,0,0,'Données projet'!$E$14+1,1))-AVERAGE(OFFSET($H$3,0,0,'Données projet'!$E$14+1,1))</f>
        <v>362.57172983134313</v>
      </c>
      <c r="DU79" s="59">
        <f t="shared" si="98"/>
        <v>232.03250917542471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88.913854045689817</v>
      </c>
      <c r="EB79" s="21">
        <f>EXP(-LN(2)/25)*EB78+(1-EXP(-LN(2)/25))/(LN(2)/25)*Calculateur!DW79*Calculateur!DY79*VLOOKUP('Données projet'!$B$14,Paramètres!$A$1:$I$89,3,0)*0.475*44/12</f>
        <v>8.7075079787791871</v>
      </c>
      <c r="EC79" s="21">
        <f>EXP(-LN(2)/2)*EC78+(1-EXP(-LN(2)/2))/(LN(2)/2)*DW79*DZ79*VLOOKUP('Données projet'!$B$14,Paramètres!$A$1:$I$89,3,0)*0.475*44/12</f>
        <v>8.9267508480139532E-8</v>
      </c>
      <c r="ED79" s="22">
        <f t="shared" si="72"/>
        <v>97.62136211373651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12.2</v>
      </c>
      <c r="EJ79" s="12">
        <f>IF('Données projet'!$A$192&gt;35,EJ78+EI79-ER78,IF(A79&lt;'Données projet'!$A$192,$EG$205^A79,IF(A79='Données projet'!$A$192,'Données projet'!$B$192,EJ78+EI79-ER78)))</f>
        <v>746.20000000000039</v>
      </c>
      <c r="EK79" s="17">
        <f>EJ79*VLOOKUP('Données projet'!$B$15,Paramètres!$A$1:$I$89,3,0)*VLOOKUP('Données projet'!$B$15,Paramètres!$A$1:$I$89,5,0)</f>
        <v>446.22760000000022</v>
      </c>
      <c r="EL79" s="13">
        <f t="shared" si="99"/>
        <v>101.08812127877644</v>
      </c>
      <c r="EM79" s="20">
        <f t="shared" si="73"/>
        <v>953.24154789386921</v>
      </c>
      <c r="EN79" s="59">
        <f t="shared" si="74"/>
        <v>1246.5748812272025</v>
      </c>
      <c r="EO79" s="59">
        <f ca="1">AVERAGE(OFFSET($EN$3,0,0,'Données projet'!$E$15+1,1))-AVERAGE(OFFSET($H$3,0,0,'Données projet'!$E$15+1,1))</f>
        <v>481.17250315093412</v>
      </c>
      <c r="EP79" s="59">
        <f t="shared" si="100"/>
        <v>413.48123190206832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102.82996843195934</v>
      </c>
      <c r="EW79" s="21">
        <f>EXP(-LN(2)/25)*EW78+(1-EXP(-LN(2)/25))/(LN(2)/25)*Calculateur!ER79*Calculateur!ET79*VLOOKUP('Données projet'!$B$15,Paramètres!$A$1:$I$89,3,0)*0.475*44/12</f>
        <v>18.273614731207235</v>
      </c>
      <c r="EX79" s="21">
        <f>EXP(-LN(2)/2)*EX78+(1-EXP(-LN(2)/2))/(LN(2)/2)*ER79*EU79*VLOOKUP('Données projet'!$B$15,Paramètres!$A$1:$I$89,3,0)*0.475*44/12</f>
        <v>9.3635632871641009E-9</v>
      </c>
      <c r="EY79" s="22">
        <f t="shared" si="75"/>
        <v>121.10358317253014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401</v>
      </c>
      <c r="FF79" s="17">
        <f>FE79*VLOOKUP('Données projet'!$B$16,Paramètres!$A$1:$I$89,3,0)*VLOOKUP('Données projet'!$B$16,Paramètres!$A$1:$I$89,5,0)</f>
        <v>250.22399999999999</v>
      </c>
      <c r="FG79" s="13">
        <f t="shared" si="101"/>
        <v>60.633904580527918</v>
      </c>
      <c r="FH79" s="20">
        <f t="shared" si="76"/>
        <v>541.41085047775289</v>
      </c>
      <c r="FI79" s="59">
        <f t="shared" si="77"/>
        <v>834.74418381108626</v>
      </c>
      <c r="FJ79" s="59">
        <f ca="1">AVERAGE(OFFSET($FI$3,0,0,'Données projet'!$E$16+1,1))-AVERAGE(OFFSET($H$3,0,0,'Données projet'!$E$16+1,1))</f>
        <v>269.77739619445515</v>
      </c>
      <c r="FK79" s="59">
        <f t="shared" si="102"/>
        <v>347.56964743629885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55.781771537894848</v>
      </c>
      <c r="FR79" s="21">
        <f>EXP(-LN(2)/25)*FR78+(1-EXP(-LN(2)/25))/(LN(2)/25)*Calculateur!FM79*Calculateur!FO79*VLOOKUP('Données projet'!$B$16,Paramètres!$A$1:$I$89,3,0)*0.475*44/12</f>
        <v>25.625592774238438</v>
      </c>
      <c r="FS79" s="21">
        <f>EXP(-LN(2)/2)*FS78+(1-EXP(-LN(2)/2))/(LN(2)/2)*FM79*FP79*VLOOKUP('Données projet'!$B$16,Paramètres!$A$1:$I$89,3,0)*0.475*44/12</f>
        <v>2.960961583493573E-9</v>
      </c>
      <c r="FT79" s="22">
        <f t="shared" si="78"/>
        <v>81.407364315094242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</v>
      </c>
      <c r="N80" s="13">
        <f>IF('Données projet'!$A$36&gt;35,N79+M80-V79,IF(A80&lt;'Données projet'!$A$36,$K$205^A80,IF(A80='Données projet'!$A$36,'Données projet'!$B$36,N79+M80-V79)))</f>
        <v>368.99999999999972</v>
      </c>
      <c r="O80" s="13">
        <f>N80*VLOOKUP('Données projet'!$B$9,Paramètres!$A$1:$I$89,3,0)*VLOOKUP('Données projet'!$B$9,Paramètres!$A$1:$I$89,5,0)</f>
        <v>293.57639999999981</v>
      </c>
      <c r="P80" s="13">
        <f t="shared" si="87"/>
        <v>69.828138511965548</v>
      </c>
      <c r="Q80" s="20">
        <f t="shared" si="54"/>
        <v>632.92957124167299</v>
      </c>
      <c r="R80" s="59">
        <f t="shared" si="55"/>
        <v>926.26290457500636</v>
      </c>
      <c r="S80" s="59">
        <f ca="1">AVERAGE(OFFSET($R$3,0,0,'Données projet'!$E$9+1,1))-AVERAGE(OFFSET($H$3,0,0,'Données projet'!$E$9+1,1))</f>
        <v>331.52724290297675</v>
      </c>
      <c r="T80" s="59">
        <f t="shared" si="88"/>
        <v>322.79102610158054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58.974632011889248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58.974632011889248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</v>
      </c>
      <c r="AI80" s="13">
        <f>IF('Données projet'!$A$62&gt;35,AI79+AH80-AQ79,IF(A80&lt;'Données projet'!$A$62,$AF$205^A80,IF(A80='Données projet'!$A$62,'Données projet'!$B$62,AI79+AH80-AQ79)))</f>
        <v>368.99999999999972</v>
      </c>
      <c r="AJ80" s="13">
        <f>AI80*VLOOKUP('Données projet'!$B$10,Paramètres!$A$1:$I$89,3,0)*VLOOKUP('Données projet'!$B$10,Paramètres!$A$1:$I$89,5,0)</f>
        <v>293.57639999999981</v>
      </c>
      <c r="AK80" s="13">
        <f t="shared" si="89"/>
        <v>69.828138511965548</v>
      </c>
      <c r="AL80" s="20">
        <f t="shared" si="58"/>
        <v>632.92957124167299</v>
      </c>
      <c r="AM80" s="59">
        <f t="shared" si="59"/>
        <v>926.26290457500636</v>
      </c>
      <c r="AN80" s="59">
        <f ca="1">AVERAGE(OFFSET($AM$3,0,0,'Données projet'!$E$10+1,1))-AVERAGE(OFFSET($H$3,0,0,'Données projet'!$E$10+1,1))</f>
        <v>331.52724290297675</v>
      </c>
      <c r="AO80" s="59">
        <f t="shared" si="90"/>
        <v>322.79102610158054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58.974632011889248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58.974632011889248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368.99999999999972</v>
      </c>
      <c r="BE80" s="13">
        <f>BD80*VLOOKUP('Données projet'!$B$11,Paramètres!$A$1:$I$89,3,0)*VLOOKUP('Données projet'!$B$11,Paramètres!$A$1:$I$89,5,0)</f>
        <v>322.35839999999979</v>
      </c>
      <c r="BF80" s="13">
        <f t="shared" si="91"/>
        <v>75.843854740931832</v>
      </c>
      <c r="BG80" s="20">
        <f t="shared" si="61"/>
        <v>693.53559367378921</v>
      </c>
      <c r="BH80" s="59">
        <f t="shared" si="62"/>
        <v>986.86892700712247</v>
      </c>
      <c r="BI80" s="59">
        <f ca="1">AVERAGE(OFFSET($BH$3,0,0,'Données projet'!$E$11+1,1))-AVERAGE(OFFSET($H$3,0,0,'Données projet'!$E$11+1,1))</f>
        <v>367.48156275901096</v>
      </c>
      <c r="BJ80" s="59">
        <f t="shared" si="92"/>
        <v>356.87322542996685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64.756458679721533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64.756458679721533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368.99999999999972</v>
      </c>
      <c r="BZ80" s="13">
        <f>BY80*VLOOKUP('Données projet'!$B$12,Paramètres!$A$1:$I$89,3,0)*VLOOKUP('Données projet'!$B$12,Paramètres!$A$1:$I$89,5,0)</f>
        <v>247.52519999999981</v>
      </c>
      <c r="CA80" s="13">
        <f t="shared" si="93"/>
        <v>60.055693232205705</v>
      </c>
      <c r="CB80" s="20">
        <f t="shared" si="64"/>
        <v>535.70338904609127</v>
      </c>
      <c r="CC80" s="59">
        <f t="shared" si="65"/>
        <v>829.03672237942465</v>
      </c>
      <c r="CD80" s="59">
        <f ca="1">AVERAGE(OFFSET($CC$3,0,0,'Données projet'!$E$12+1,1))-AVERAGE(OFFSET($H$3,0,0,'Données projet'!$E$12+1,1))</f>
        <v>273.84349636755343</v>
      </c>
      <c r="CE80" s="59">
        <f t="shared" si="94"/>
        <v>268.10688874775451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49.723709343357598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49.723709343357598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18.600000000000001</v>
      </c>
      <c r="CT80" s="12">
        <f>IF('Données projet'!$A$140&gt;35,CT79+CS80-DB79,IF(A80&lt;'Données projet'!$A$140,$CQ$205^A80,IF(A80='Données projet'!$A$140,'Données projet'!$B$140,CT79+CS80-DB79)))</f>
        <v>853.2</v>
      </c>
      <c r="CU80" s="17">
        <f>CT80*VLOOKUP('Données projet'!$B$13,Paramètres!$A$1:$I$89,3,0)*VLOOKUP('Données projet'!$B$13,Paramètres!$A$1:$I$89,5,0)</f>
        <v>421.48080000000004</v>
      </c>
      <c r="CV80" s="13">
        <f t="shared" si="95"/>
        <v>96.118221235852943</v>
      </c>
      <c r="CW80" s="20">
        <f t="shared" si="67"/>
        <v>901.48496198577732</v>
      </c>
      <c r="CX80" s="59">
        <f t="shared" si="68"/>
        <v>1194.8182953191106</v>
      </c>
      <c r="CY80" s="59">
        <f ca="1">AVERAGE(OFFSET($CX$3,0,0,'Données projet'!$E$13+1,1))-AVERAGE(OFFSET($H$3,0,0,'Données projet'!$E$13+1,1))</f>
        <v>434.08297999735811</v>
      </c>
      <c r="CZ80" s="59">
        <f t="shared" si="96"/>
        <v>371.04090283546122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146.94797837281502</v>
      </c>
      <c r="DG80" s="21">
        <f>EXP(-LN(2)/25)*DG79+(1-EXP(-LN(2)/25))/(LN(2)/25)*Calculateur!DB80*Calculateur!DD80*VLOOKUP('Données projet'!$B$13,Paramètres!$A$1:$I$89,3,0)*0.475*44/12</f>
        <v>14.048450392658964</v>
      </c>
      <c r="DH80" s="21">
        <f>EXP(-LN(2)/2)*DH79+(1-EXP(-LN(2)/2))/(LN(2)/2)*DB80*DE80*VLOOKUP('Données projet'!$B$13,Paramètres!$A$1:$I$89,3,0)*0.475*44/12</f>
        <v>6.3354295698658885E-8</v>
      </c>
      <c r="DI80" s="22">
        <f t="shared" si="69"/>
        <v>160.99642882882827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11.2</v>
      </c>
      <c r="DO80" s="12">
        <f>IF('Données projet'!$A$166&gt;35,DO79+DN80-DW79,IF(A80&lt;'Données projet'!$A$166,$DL$205^A80,IF(A80='Données projet'!$A$166,'Données projet'!$B$166,DO79+DN80-DW79)))</f>
        <v>532.4</v>
      </c>
      <c r="DP80" s="17">
        <f>DO80*VLOOKUP('Données projet'!$B$14,Paramètres!$A$1:$I$89,3,0)*VLOOKUP('Données projet'!$B$14,Paramètres!$A$1:$I$89,5,0)</f>
        <v>304.53280000000001</v>
      </c>
      <c r="DQ80" s="13">
        <f t="shared" si="97"/>
        <v>72.12588150965226</v>
      </c>
      <c r="DR80" s="20">
        <f t="shared" si="70"/>
        <v>656.01387029597765</v>
      </c>
      <c r="DS80" s="59">
        <f t="shared" si="71"/>
        <v>949.34720362931102</v>
      </c>
      <c r="DT80" s="59">
        <f ca="1">AVERAGE(OFFSET($DS$3,0,0,'Données projet'!$E$14+1,1))-AVERAGE(OFFSET($H$3,0,0,'Données projet'!$E$14+1,1))</f>
        <v>362.57172983134313</v>
      </c>
      <c r="DU80" s="59">
        <f t="shared" si="98"/>
        <v>232.03250917542471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87.170307599949837</v>
      </c>
      <c r="EB80" s="21">
        <f>EXP(-LN(2)/25)*EB79+(1-EXP(-LN(2)/25))/(LN(2)/25)*Calculateur!DW80*Calculateur!DY80*VLOOKUP('Données projet'!$B$14,Paramètres!$A$1:$I$89,3,0)*0.475*44/12</f>
        <v>8.4694007151915276</v>
      </c>
      <c r="EC80" s="21">
        <f>EXP(-LN(2)/2)*EC79+(1-EXP(-LN(2)/2))/(LN(2)/2)*DW80*DZ80*VLOOKUP('Données projet'!$B$14,Paramètres!$A$1:$I$89,3,0)*0.475*44/12</f>
        <v>6.3121660585934299E-8</v>
      </c>
      <c r="ED80" s="22">
        <f t="shared" si="72"/>
        <v>95.639708378263023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12.2</v>
      </c>
      <c r="EJ80" s="12">
        <f>IF('Données projet'!$A$192&gt;35,EJ79+EI80-ER79,IF(A80&lt;'Données projet'!$A$192,$EG$205^A80,IF(A80='Données projet'!$A$192,'Données projet'!$B$192,EJ79+EI80-ER79)))</f>
        <v>758.40000000000043</v>
      </c>
      <c r="EK80" s="17">
        <f>EJ80*VLOOKUP('Données projet'!$B$15,Paramètres!$A$1:$I$89,3,0)*VLOOKUP('Données projet'!$B$15,Paramètres!$A$1:$I$89,5,0)</f>
        <v>453.52320000000026</v>
      </c>
      <c r="EL80" s="13">
        <f t="shared" si="99"/>
        <v>102.54710171287262</v>
      </c>
      <c r="EM80" s="20">
        <f t="shared" si="73"/>
        <v>968.48910881658685</v>
      </c>
      <c r="EN80" s="59">
        <f t="shared" si="74"/>
        <v>1261.8224421499201</v>
      </c>
      <c r="EO80" s="59">
        <f ca="1">AVERAGE(OFFSET($EN$3,0,0,'Données projet'!$E$15+1,1))-AVERAGE(OFFSET($H$3,0,0,'Données projet'!$E$15+1,1))</f>
        <v>481.17250315093412</v>
      </c>
      <c r="EP80" s="59">
        <f t="shared" si="100"/>
        <v>413.48123190206832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100.81353547109627</v>
      </c>
      <c r="EW80" s="21">
        <f>EXP(-LN(2)/25)*EW79+(1-EXP(-LN(2)/25))/(LN(2)/25)*Calculateur!ER80*Calculateur!ET80*VLOOKUP('Données projet'!$B$15,Paramètres!$A$1:$I$89,3,0)*0.475*44/12</f>
        <v>17.773921775414738</v>
      </c>
      <c r="EX80" s="21">
        <f>EXP(-LN(2)/2)*EX79+(1-EXP(-LN(2)/2))/(LN(2)/2)*ER80*EU80*VLOOKUP('Données projet'!$B$15,Paramètres!$A$1:$I$89,3,0)*0.475*44/12</f>
        <v>6.6210390964231356E-9</v>
      </c>
      <c r="EY80" s="22">
        <f t="shared" si="75"/>
        <v>118.58745725313204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401</v>
      </c>
      <c r="FF80" s="17">
        <f>FE80*VLOOKUP('Données projet'!$B$16,Paramètres!$A$1:$I$89,3,0)*VLOOKUP('Données projet'!$B$16,Paramètres!$A$1:$I$89,5,0)</f>
        <v>250.22399999999999</v>
      </c>
      <c r="FG80" s="13">
        <f t="shared" si="101"/>
        <v>60.633904580527918</v>
      </c>
      <c r="FH80" s="20">
        <f t="shared" si="76"/>
        <v>541.41085047775289</v>
      </c>
      <c r="FI80" s="59">
        <f t="shared" si="77"/>
        <v>834.74418381108626</v>
      </c>
      <c r="FJ80" s="59">
        <f ca="1">AVERAGE(OFFSET($FI$3,0,0,'Données projet'!$E$16+1,1))-AVERAGE(OFFSET($H$3,0,0,'Données projet'!$E$16+1,1))</f>
        <v>269.77739619445515</v>
      </c>
      <c r="FK80" s="59">
        <f t="shared" si="102"/>
        <v>347.56964743629885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54.687925021557824</v>
      </c>
      <c r="FR80" s="21">
        <f>EXP(-LN(2)/25)*FR79+(1-EXP(-LN(2)/25))/(LN(2)/25)*Calculateur!FM80*Calculateur!FO80*VLOOKUP('Données projet'!$B$16,Paramètres!$A$1:$I$89,3,0)*0.475*44/12</f>
        <v>24.924859592235531</v>
      </c>
      <c r="FS80" s="21">
        <f>EXP(-LN(2)/2)*FS79+(1-EXP(-LN(2)/2))/(LN(2)/2)*FM80*FP80*VLOOKUP('Données projet'!$B$16,Paramètres!$A$1:$I$89,3,0)*0.475*44/12</f>
        <v>2.0937160145211631E-9</v>
      </c>
      <c r="FT80" s="22">
        <f t="shared" si="78"/>
        <v>79.612784615887065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</v>
      </c>
      <c r="N81" s="13">
        <f>IF('Données projet'!$A$36&gt;35,N80+M81-V80,IF(A81&lt;'Données projet'!$A$36,$K$205^A81,IF(A81='Données projet'!$A$36,'Données projet'!$B$36,N80+M81-V80)))</f>
        <v>372.99999999999972</v>
      </c>
      <c r="O81" s="13">
        <f>N81*VLOOKUP('Données projet'!$B$9,Paramètres!$A$1:$I$89,3,0)*VLOOKUP('Données projet'!$B$9,Paramètres!$A$1:$I$89,5,0)</f>
        <v>296.75879999999978</v>
      </c>
      <c r="P81" s="13">
        <f t="shared" si="87"/>
        <v>70.496554480015604</v>
      </c>
      <c r="Q81" s="20">
        <f t="shared" si="54"/>
        <v>639.63640905269347</v>
      </c>
      <c r="R81" s="59">
        <f t="shared" si="55"/>
        <v>932.96974238602684</v>
      </c>
      <c r="S81" s="59">
        <f ca="1">AVERAGE(OFFSET($R$3,0,0,'Données projet'!$E$9+1,1))-AVERAGE(OFFSET($H$3,0,0,'Données projet'!$E$9+1,1))</f>
        <v>331.52724290297675</v>
      </c>
      <c r="T81" s="59">
        <f t="shared" si="88"/>
        <v>322.79102610158054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57.818175449109788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57.818175449109788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</v>
      </c>
      <c r="AI81" s="13">
        <f>IF('Données projet'!$A$62&gt;35,AI80+AH81-AQ80,IF(A81&lt;'Données projet'!$A$62,$AF$205^A81,IF(A81='Données projet'!$A$62,'Données projet'!$B$62,AI80+AH81-AQ80)))</f>
        <v>372.99999999999972</v>
      </c>
      <c r="AJ81" s="13">
        <f>AI81*VLOOKUP('Données projet'!$B$10,Paramètres!$A$1:$I$89,3,0)*VLOOKUP('Données projet'!$B$10,Paramètres!$A$1:$I$89,5,0)</f>
        <v>296.75879999999978</v>
      </c>
      <c r="AK81" s="13">
        <f t="shared" si="89"/>
        <v>70.496554480015604</v>
      </c>
      <c r="AL81" s="20">
        <f t="shared" si="58"/>
        <v>639.63640905269347</v>
      </c>
      <c r="AM81" s="59">
        <f t="shared" si="59"/>
        <v>932.96974238602684</v>
      </c>
      <c r="AN81" s="59">
        <f ca="1">AVERAGE(OFFSET($AM$3,0,0,'Données projet'!$E$10+1,1))-AVERAGE(OFFSET($H$3,0,0,'Données projet'!$E$10+1,1))</f>
        <v>331.52724290297675</v>
      </c>
      <c r="AO81" s="59">
        <f t="shared" si="90"/>
        <v>322.79102610158054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57.818175449109788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57.818175449109788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372.99999999999972</v>
      </c>
      <c r="BE81" s="13">
        <f>BD81*VLOOKUP('Données projet'!$B$11,Paramètres!$A$1:$I$89,3,0)*VLOOKUP('Données projet'!$B$11,Paramètres!$A$1:$I$89,5,0)</f>
        <v>325.85279999999977</v>
      </c>
      <c r="BF81" s="13">
        <f t="shared" si="91"/>
        <v>76.569854956140503</v>
      </c>
      <c r="BG81" s="20">
        <f t="shared" si="61"/>
        <v>700.8861240486109</v>
      </c>
      <c r="BH81" s="59">
        <f t="shared" si="62"/>
        <v>994.21945738194427</v>
      </c>
      <c r="BI81" s="59">
        <f ca="1">AVERAGE(OFFSET($BH$3,0,0,'Données projet'!$E$11+1,1))-AVERAGE(OFFSET($H$3,0,0,'Données projet'!$E$11+1,1))</f>
        <v>367.48156275901096</v>
      </c>
      <c r="BJ81" s="59">
        <f t="shared" si="92"/>
        <v>356.87322542996685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63.486624022551929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63.486624022551929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372.99999999999972</v>
      </c>
      <c r="BZ81" s="13">
        <f>BY81*VLOOKUP('Données projet'!$B$12,Paramètres!$A$1:$I$89,3,0)*VLOOKUP('Données projet'!$B$12,Paramètres!$A$1:$I$89,5,0)</f>
        <v>250.20839999999981</v>
      </c>
      <c r="CA81" s="13">
        <f t="shared" si="93"/>
        <v>60.630564411420075</v>
      </c>
      <c r="CB81" s="20">
        <f t="shared" si="64"/>
        <v>541.37786301655638</v>
      </c>
      <c r="CC81" s="59">
        <f t="shared" si="65"/>
        <v>834.71119634988963</v>
      </c>
      <c r="CD81" s="59">
        <f ca="1">AVERAGE(OFFSET($CC$3,0,0,'Données projet'!$E$12+1,1))-AVERAGE(OFFSET($H$3,0,0,'Données projet'!$E$12+1,1))</f>
        <v>273.84349636755343</v>
      </c>
      <c r="CE81" s="59">
        <f t="shared" si="94"/>
        <v>268.10688874775451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48.748657731602364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48.748657731602364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18.600000000000001</v>
      </c>
      <c r="CT81" s="12">
        <f>IF('Données projet'!$A$140&gt;35,CT80+CS81-DB80,IF(A81&lt;'Données projet'!$A$140,$CQ$205^A81,IF(A81='Données projet'!$A$140,'Données projet'!$B$140,CT80+CS81-DB80)))</f>
        <v>871.80000000000007</v>
      </c>
      <c r="CU81" s="17">
        <f>CT81*VLOOKUP('Données projet'!$B$13,Paramètres!$A$1:$I$89,3,0)*VLOOKUP('Données projet'!$B$13,Paramètres!$A$1:$I$89,5,0)</f>
        <v>430.6692000000001</v>
      </c>
      <c r="CV81" s="13">
        <f t="shared" si="95"/>
        <v>97.967390142683371</v>
      </c>
      <c r="CW81" s="20">
        <f t="shared" si="67"/>
        <v>920.70872783184029</v>
      </c>
      <c r="CX81" s="59">
        <f t="shared" si="68"/>
        <v>1214.0420611651737</v>
      </c>
      <c r="CY81" s="59">
        <f ca="1">AVERAGE(OFFSET($CX$3,0,0,'Données projet'!$E$13+1,1))-AVERAGE(OFFSET($H$3,0,0,'Données projet'!$E$13+1,1))</f>
        <v>434.08297999735811</v>
      </c>
      <c r="CZ81" s="59">
        <f t="shared" si="96"/>
        <v>371.04090283546122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144.06641814634074</v>
      </c>
      <c r="DG81" s="21">
        <f>EXP(-LN(2)/25)*DG80+(1-EXP(-LN(2)/25))/(LN(2)/25)*Calculateur!DB81*Calculateur!DD81*VLOOKUP('Données projet'!$B$13,Paramètres!$A$1:$I$89,3,0)*0.475*44/12</f>
        <v>13.664294777895806</v>
      </c>
      <c r="DH81" s="21">
        <f>EXP(-LN(2)/2)*DH80+(1-EXP(-LN(2)/2))/(LN(2)/2)*DB81*DE81*VLOOKUP('Données projet'!$B$13,Paramètres!$A$1:$I$89,3,0)*0.475*44/12</f>
        <v>4.4798252105819419E-8</v>
      </c>
      <c r="DI81" s="22">
        <f t="shared" si="69"/>
        <v>157.73071296903478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11.2</v>
      </c>
      <c r="DO81" s="12">
        <f>IF('Données projet'!$A$166&gt;35,DO80+DN81-DW80,IF(A81&lt;'Données projet'!$A$166,$DL$205^A81,IF(A81='Données projet'!$A$166,'Données projet'!$B$166,DO80+DN81-DW80)))</f>
        <v>543.6</v>
      </c>
      <c r="DP81" s="17">
        <f>DO81*VLOOKUP('Données projet'!$B$14,Paramètres!$A$1:$I$89,3,0)*VLOOKUP('Données projet'!$B$14,Paramètres!$A$1:$I$89,5,0)</f>
        <v>310.93920000000003</v>
      </c>
      <c r="DQ81" s="13">
        <f t="shared" si="97"/>
        <v>73.464937966665843</v>
      </c>
      <c r="DR81" s="20">
        <f t="shared" si="70"/>
        <v>669.50387362527647</v>
      </c>
      <c r="DS81" s="59">
        <f t="shared" si="71"/>
        <v>962.83720695860984</v>
      </c>
      <c r="DT81" s="59">
        <f ca="1">AVERAGE(OFFSET($DS$3,0,0,'Données projet'!$E$14+1,1))-AVERAGE(OFFSET($H$3,0,0,'Données projet'!$E$14+1,1))</f>
        <v>362.57172983134313</v>
      </c>
      <c r="DU81" s="59">
        <f t="shared" si="98"/>
        <v>232.03250917542471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85.460951036552487</v>
      </c>
      <c r="EB81" s="21">
        <f>EXP(-LN(2)/25)*EB80+(1-EXP(-LN(2)/25))/(LN(2)/25)*Calculateur!DW81*Calculateur!DY81*VLOOKUP('Données projet'!$B$14,Paramètres!$A$1:$I$89,3,0)*0.475*44/12</f>
        <v>8.2378045072481889</v>
      </c>
      <c r="EC81" s="21">
        <f>EXP(-LN(2)/2)*EC80+(1-EXP(-LN(2)/2))/(LN(2)/2)*DW81*DZ81*VLOOKUP('Données projet'!$B$14,Paramètres!$A$1:$I$89,3,0)*0.475*44/12</f>
        <v>4.4633754240069766E-8</v>
      </c>
      <c r="ED81" s="22">
        <f t="shared" si="72"/>
        <v>93.698755588434423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12.2</v>
      </c>
      <c r="EJ81" s="12">
        <f>IF('Données projet'!$A$192&gt;35,EJ80+EI81-ER80,IF(A81&lt;'Données projet'!$A$192,$EG$205^A81,IF(A81='Données projet'!$A$192,'Données projet'!$B$192,EJ80+EI81-ER80)))</f>
        <v>770.60000000000048</v>
      </c>
      <c r="EK81" s="17">
        <f>EJ81*VLOOKUP('Données projet'!$B$15,Paramètres!$A$1:$I$89,3,0)*VLOOKUP('Données projet'!$B$15,Paramètres!$A$1:$I$89,5,0)</f>
        <v>460.81880000000029</v>
      </c>
      <c r="EL81" s="13">
        <f t="shared" si="99"/>
        <v>104.00335268391156</v>
      </c>
      <c r="EM81" s="20">
        <f t="shared" si="73"/>
        <v>983.73191592447984</v>
      </c>
      <c r="EN81" s="59">
        <f t="shared" si="74"/>
        <v>1277.0652492578131</v>
      </c>
      <c r="EO81" s="59">
        <f ca="1">AVERAGE(OFFSET($EN$3,0,0,'Données projet'!$E$15+1,1))-AVERAGE(OFFSET($H$3,0,0,'Données projet'!$E$15+1,1))</f>
        <v>481.17250315093412</v>
      </c>
      <c r="EP81" s="59">
        <f t="shared" si="100"/>
        <v>413.48123190206832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98.836643530693067</v>
      </c>
      <c r="EW81" s="21">
        <f>EXP(-LN(2)/25)*EW80+(1-EXP(-LN(2)/25))/(LN(2)/25)*Calculateur!ER81*Calculateur!ET81*VLOOKUP('Données projet'!$B$15,Paramètres!$A$1:$I$89,3,0)*0.475*44/12</f>
        <v>17.287892949776101</v>
      </c>
      <c r="EX81" s="21">
        <f>EXP(-LN(2)/2)*EX80+(1-EXP(-LN(2)/2))/(LN(2)/2)*ER81*EU81*VLOOKUP('Données projet'!$B$15,Paramètres!$A$1:$I$89,3,0)*0.475*44/12</f>
        <v>4.6817816435820504E-9</v>
      </c>
      <c r="EY81" s="22">
        <f t="shared" si="75"/>
        <v>116.12453648515095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401</v>
      </c>
      <c r="FF81" s="17">
        <f>FE81*VLOOKUP('Données projet'!$B$16,Paramètres!$A$1:$I$89,3,0)*VLOOKUP('Données projet'!$B$16,Paramètres!$A$1:$I$89,5,0)</f>
        <v>250.22399999999999</v>
      </c>
      <c r="FG81" s="13">
        <f t="shared" si="101"/>
        <v>60.633904580527918</v>
      </c>
      <c r="FH81" s="20">
        <f t="shared" si="76"/>
        <v>541.41085047775289</v>
      </c>
      <c r="FI81" s="59">
        <f t="shared" si="77"/>
        <v>834.74418381108626</v>
      </c>
      <c r="FJ81" s="59">
        <f ca="1">AVERAGE(OFFSET($FI$3,0,0,'Données projet'!$E$16+1,1))-AVERAGE(OFFSET($H$3,0,0,'Données projet'!$E$16+1,1))</f>
        <v>269.77739619445515</v>
      </c>
      <c r="FK81" s="59">
        <f t="shared" si="102"/>
        <v>347.56964743629885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53.615528168225673</v>
      </c>
      <c r="FR81" s="21">
        <f>EXP(-LN(2)/25)*FR80+(1-EXP(-LN(2)/25))/(LN(2)/25)*Calculateur!FM81*Calculateur!FO81*VLOOKUP('Données projet'!$B$16,Paramètres!$A$1:$I$89,3,0)*0.475*44/12</f>
        <v>24.243287995944453</v>
      </c>
      <c r="FS81" s="21">
        <f>EXP(-LN(2)/2)*FS80+(1-EXP(-LN(2)/2))/(LN(2)/2)*FM81*FP81*VLOOKUP('Données projet'!$B$16,Paramètres!$A$1:$I$89,3,0)*0.475*44/12</f>
        <v>1.4804807917467865E-9</v>
      </c>
      <c r="FT81" s="22">
        <f t="shared" si="78"/>
        <v>77.858816165650609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</v>
      </c>
      <c r="N82" s="13">
        <f>IF('Données projet'!$A$36&gt;35,N81+M82-V81,IF(A82&lt;'Données projet'!$A$36,$K$205^A82,IF(A82='Données projet'!$A$36,'Données projet'!$B$36,N81+M82-V81)))</f>
        <v>376.99999999999972</v>
      </c>
      <c r="O82" s="13">
        <f>N82*VLOOKUP('Données projet'!$B$9,Paramètres!$A$1:$I$89,3,0)*VLOOKUP('Données projet'!$B$9,Paramètres!$A$1:$I$89,5,0)</f>
        <v>299.94119999999981</v>
      </c>
      <c r="P82" s="13">
        <f t="shared" si="87"/>
        <v>71.164136596531506</v>
      </c>
      <c r="Q82" s="20">
        <f t="shared" si="54"/>
        <v>646.34179457229197</v>
      </c>
      <c r="R82" s="59">
        <f t="shared" si="55"/>
        <v>939.67512790562523</v>
      </c>
      <c r="S82" s="59">
        <f ca="1">AVERAGE(OFFSET($R$3,0,0,'Données projet'!$E$9+1,1))-AVERAGE(OFFSET($H$3,0,0,'Données projet'!$E$9+1,1))</f>
        <v>331.52724290297675</v>
      </c>
      <c r="T82" s="59">
        <f t="shared" si="88"/>
        <v>322.79102610158054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56.68439629415758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56.68439629415758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</v>
      </c>
      <c r="AI82" s="13">
        <f>IF('Données projet'!$A$62&gt;35,AI81+AH82-AQ81,IF(A82&lt;'Données projet'!$A$62,$AF$205^A82,IF(A82='Données projet'!$A$62,'Données projet'!$B$62,AI81+AH82-AQ81)))</f>
        <v>376.99999999999972</v>
      </c>
      <c r="AJ82" s="13">
        <f>AI82*VLOOKUP('Données projet'!$B$10,Paramètres!$A$1:$I$89,3,0)*VLOOKUP('Données projet'!$B$10,Paramètres!$A$1:$I$89,5,0)</f>
        <v>299.94119999999981</v>
      </c>
      <c r="AK82" s="13">
        <f t="shared" si="89"/>
        <v>71.164136596531506</v>
      </c>
      <c r="AL82" s="20">
        <f t="shared" si="58"/>
        <v>646.34179457229197</v>
      </c>
      <c r="AM82" s="59">
        <f t="shared" si="59"/>
        <v>939.67512790562523</v>
      </c>
      <c r="AN82" s="59">
        <f ca="1">AVERAGE(OFFSET($AM$3,0,0,'Données projet'!$E$10+1,1))-AVERAGE(OFFSET($H$3,0,0,'Données projet'!$E$10+1,1))</f>
        <v>331.52724290297675</v>
      </c>
      <c r="AO82" s="59">
        <f t="shared" si="90"/>
        <v>322.79102610158054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56.68439629415758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56.68439629415758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376.99999999999972</v>
      </c>
      <c r="BE82" s="13">
        <f>BD82*VLOOKUP('Données projet'!$B$11,Paramètres!$A$1:$I$89,3,0)*VLOOKUP('Données projet'!$B$11,Paramètres!$A$1:$I$89,5,0)</f>
        <v>329.34719999999982</v>
      </c>
      <c r="BF82" s="13">
        <f t="shared" si="91"/>
        <v>77.294949483241496</v>
      </c>
      <c r="BG82" s="20">
        <f t="shared" si="61"/>
        <v>708.23507701664539</v>
      </c>
      <c r="BH82" s="59">
        <f t="shared" si="62"/>
        <v>1001.5684103499786</v>
      </c>
      <c r="BI82" s="59">
        <f ca="1">AVERAGE(OFFSET($BH$3,0,0,'Données projet'!$E$11+1,1))-AVERAGE(OFFSET($H$3,0,0,'Données projet'!$E$11+1,1))</f>
        <v>367.48156275901096</v>
      </c>
      <c r="BJ82" s="59">
        <f t="shared" si="92"/>
        <v>356.87322542996685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62.24169004848676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62.24169004848676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376.99999999999972</v>
      </c>
      <c r="BZ82" s="13">
        <f>BY82*VLOOKUP('Données projet'!$B$12,Paramètres!$A$1:$I$89,3,0)*VLOOKUP('Données projet'!$B$12,Paramètres!$A$1:$I$89,5,0)</f>
        <v>252.89159999999981</v>
      </c>
      <c r="CA82" s="13">
        <f t="shared" si="93"/>
        <v>61.204718436590262</v>
      </c>
      <c r="CB82" s="20">
        <f t="shared" si="64"/>
        <v>547.05108794372779</v>
      </c>
      <c r="CC82" s="59">
        <f t="shared" si="65"/>
        <v>840.38442127706116</v>
      </c>
      <c r="CD82" s="59">
        <f ca="1">AVERAGE(OFFSET($CC$3,0,0,'Données projet'!$E$12+1,1))-AVERAGE(OFFSET($H$3,0,0,'Données projet'!$E$12+1,1))</f>
        <v>273.84349636755343</v>
      </c>
      <c r="CE82" s="59">
        <f t="shared" si="94"/>
        <v>268.10688874775451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47.792726287230892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47.792726287230892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18.600000000000001</v>
      </c>
      <c r="CT82" s="12">
        <f>IF('Données projet'!$A$140&gt;35,CT81+CS82-DB81,IF(A82&lt;'Données projet'!$A$140,$CQ$205^A82,IF(A82='Données projet'!$A$140,'Données projet'!$B$140,CT81+CS82-DB81)))</f>
        <v>890.40000000000009</v>
      </c>
      <c r="CU82" s="17">
        <f>CT82*VLOOKUP('Données projet'!$B$13,Paramètres!$A$1:$I$89,3,0)*VLOOKUP('Données projet'!$B$13,Paramètres!$A$1:$I$89,5,0)</f>
        <v>439.85760000000005</v>
      </c>
      <c r="CV82" s="13">
        <f t="shared" si="95"/>
        <v>99.811972127941502</v>
      </c>
      <c r="CW82" s="20">
        <f t="shared" si="67"/>
        <v>939.92450478949831</v>
      </c>
      <c r="CX82" s="59">
        <f t="shared" si="68"/>
        <v>1233.2578381228316</v>
      </c>
      <c r="CY82" s="59">
        <f ca="1">AVERAGE(OFFSET($CX$3,0,0,'Données projet'!$E$13+1,1))-AVERAGE(OFFSET($H$3,0,0,'Données projet'!$E$13+1,1))</f>
        <v>434.08297999735811</v>
      </c>
      <c r="CZ82" s="59">
        <f t="shared" si="96"/>
        <v>371.04090283546122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141.24136355832945</v>
      </c>
      <c r="DG82" s="21">
        <f>EXP(-LN(2)/25)*DG81+(1-EXP(-LN(2)/25))/(LN(2)/25)*Calculateur!DB82*Calculateur!DD82*VLOOKUP('Données projet'!$B$13,Paramètres!$A$1:$I$89,3,0)*0.475*44/12</f>
        <v>13.290643918620214</v>
      </c>
      <c r="DH82" s="21">
        <f>EXP(-LN(2)/2)*DH81+(1-EXP(-LN(2)/2))/(LN(2)/2)*DB82*DE82*VLOOKUP('Données projet'!$B$13,Paramètres!$A$1:$I$89,3,0)*0.475*44/12</f>
        <v>3.1677147849329442E-8</v>
      </c>
      <c r="DI82" s="22">
        <f t="shared" si="69"/>
        <v>154.53200750862683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11.2</v>
      </c>
      <c r="DO82" s="12">
        <f>IF('Données projet'!$A$166&gt;35,DO81+DN82-DW81,IF(A82&lt;'Données projet'!$A$166,$DL$205^A82,IF(A82='Données projet'!$A$166,'Données projet'!$B$166,DO81+DN82-DW81)))</f>
        <v>554.80000000000007</v>
      </c>
      <c r="DP82" s="17">
        <f>DO82*VLOOKUP('Données projet'!$B$14,Paramètres!$A$1:$I$89,3,0)*VLOOKUP('Données projet'!$B$14,Paramètres!$A$1:$I$89,5,0)</f>
        <v>317.34560000000005</v>
      </c>
      <c r="DQ82" s="13">
        <f t="shared" si="97"/>
        <v>74.80078666080081</v>
      </c>
      <c r="DR82" s="20">
        <f t="shared" si="70"/>
        <v>682.98829010089491</v>
      </c>
      <c r="DS82" s="59">
        <f t="shared" si="71"/>
        <v>976.32162343422829</v>
      </c>
      <c r="DT82" s="59">
        <f ca="1">AVERAGE(OFFSET($DS$3,0,0,'Données projet'!$E$14+1,1))-AVERAGE(OFFSET($H$3,0,0,'Données projet'!$E$14+1,1))</f>
        <v>362.57172983134313</v>
      </c>
      <c r="DU82" s="59">
        <f t="shared" si="98"/>
        <v>232.03250917542471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83.785113912758803</v>
      </c>
      <c r="EB82" s="21">
        <f>EXP(-LN(2)/25)*EB81+(1-EXP(-LN(2)/25))/(LN(2)/25)*Calculateur!DW82*Calculateur!DY82*VLOOKUP('Données projet'!$B$14,Paramètres!$A$1:$I$89,3,0)*0.475*44/12</f>
        <v>8.0125413097901763</v>
      </c>
      <c r="EC82" s="21">
        <f>EXP(-LN(2)/2)*EC81+(1-EXP(-LN(2)/2))/(LN(2)/2)*DW82*DZ82*VLOOKUP('Données projet'!$B$14,Paramètres!$A$1:$I$89,3,0)*0.475*44/12</f>
        <v>3.1560830292967149E-8</v>
      </c>
      <c r="ED82" s="22">
        <f t="shared" si="72"/>
        <v>91.797655254109813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12.2</v>
      </c>
      <c r="EJ82" s="12">
        <f>IF('Données projet'!$A$192&gt;35,EJ81+EI82-ER81,IF(A82&lt;'Données projet'!$A$192,$EG$205^A82,IF(A82='Données projet'!$A$192,'Données projet'!$B$192,EJ81+EI82-ER81)))</f>
        <v>782.80000000000052</v>
      </c>
      <c r="EK82" s="17">
        <f>EJ82*VLOOKUP('Données projet'!$B$15,Paramètres!$A$1:$I$89,3,0)*VLOOKUP('Données projet'!$B$15,Paramètres!$A$1:$I$89,5,0)</f>
        <v>468.11440000000033</v>
      </c>
      <c r="EL82" s="13">
        <f t="shared" si="99"/>
        <v>105.45692239381121</v>
      </c>
      <c r="EM82" s="20">
        <f t="shared" si="73"/>
        <v>998.97005316922184</v>
      </c>
      <c r="EN82" s="59">
        <f t="shared" si="74"/>
        <v>1292.3033865025552</v>
      </c>
      <c r="EO82" s="59">
        <f ca="1">AVERAGE(OFFSET($EN$3,0,0,'Données projet'!$E$15+1,1))-AVERAGE(OFFSET($H$3,0,0,'Données projet'!$E$15+1,1))</f>
        <v>481.17250315093412</v>
      </c>
      <c r="EP82" s="59">
        <f t="shared" si="100"/>
        <v>413.48123190206832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96.89851723545614</v>
      </c>
      <c r="EW82" s="21">
        <f>EXP(-LN(2)/25)*EW81+(1-EXP(-LN(2)/25))/(LN(2)/25)*Calculateur!ER82*Calculateur!ET82*VLOOKUP('Données projet'!$B$15,Paramètres!$A$1:$I$89,3,0)*0.475*44/12</f>
        <v>16.815154607933696</v>
      </c>
      <c r="EX82" s="21">
        <f>EXP(-LN(2)/2)*EX81+(1-EXP(-LN(2)/2))/(LN(2)/2)*ER82*EU82*VLOOKUP('Données projet'!$B$15,Paramètres!$A$1:$I$89,3,0)*0.475*44/12</f>
        <v>3.3105195482115678E-9</v>
      </c>
      <c r="EY82" s="22">
        <f t="shared" si="75"/>
        <v>113.71367184670035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401</v>
      </c>
      <c r="FF82" s="17">
        <f>FE82*VLOOKUP('Données projet'!$B$16,Paramètres!$A$1:$I$89,3,0)*VLOOKUP('Données projet'!$B$16,Paramètres!$A$1:$I$89,5,0)</f>
        <v>250.22399999999999</v>
      </c>
      <c r="FG82" s="13">
        <f t="shared" si="101"/>
        <v>60.633904580527918</v>
      </c>
      <c r="FH82" s="20">
        <f t="shared" si="76"/>
        <v>541.41085047775289</v>
      </c>
      <c r="FI82" s="59">
        <f t="shared" si="77"/>
        <v>834.74418381108626</v>
      </c>
      <c r="FJ82" s="59">
        <f ca="1">AVERAGE(OFFSET($FI$3,0,0,'Données projet'!$E$16+1,1))-AVERAGE(OFFSET($H$3,0,0,'Données projet'!$E$16+1,1))</f>
        <v>269.77739619445515</v>
      </c>
      <c r="FK82" s="59">
        <f t="shared" si="102"/>
        <v>347.56964743629885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52.564160363089869</v>
      </c>
      <c r="FR82" s="21">
        <f>EXP(-LN(2)/25)*FR81+(1-EXP(-LN(2)/25))/(LN(2)/25)*Calculateur!FM82*Calculateur!FO82*VLOOKUP('Données projet'!$B$16,Paramètres!$A$1:$I$89,3,0)*0.475*44/12</f>
        <v>23.580354010796245</v>
      </c>
      <c r="FS82" s="21">
        <f>EXP(-LN(2)/2)*FS81+(1-EXP(-LN(2)/2))/(LN(2)/2)*FM82*FP82*VLOOKUP('Données projet'!$B$16,Paramètres!$A$1:$I$89,3,0)*0.475*44/12</f>
        <v>1.0468580072605816E-9</v>
      </c>
      <c r="FT82" s="22">
        <f t="shared" si="78"/>
        <v>76.144514374932967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381</v>
      </c>
      <c r="L83" s="12">
        <f>VLOOKUP(A83,'Données projet'!$A$35:$I$55,9,0)</f>
        <v>4</v>
      </c>
      <c r="M83" s="12">
        <f t="array" ref="M83">INDEX(L:L,MIN(IF(ISNUMBER(L83:L279),ROW(L83:L279),"")))</f>
        <v>4</v>
      </c>
      <c r="N83" s="13">
        <f>IF('Données projet'!$A$36&gt;35,N82+M83-V82,IF(A83&lt;'Données projet'!$A$36,$K$205^A83,IF(A83='Données projet'!$A$36,'Données projet'!$B$36,N82+M83-V82)))</f>
        <v>380.99999999999972</v>
      </c>
      <c r="O83" s="13">
        <f>N83*VLOOKUP('Données projet'!$B$9,Paramètres!$A$1:$I$89,3,0)*VLOOKUP('Données projet'!$B$9,Paramètres!$A$1:$I$89,5,0)</f>
        <v>303.12359999999978</v>
      </c>
      <c r="P83" s="13">
        <f t="shared" si="87"/>
        <v>71.830894732837621</v>
      </c>
      <c r="Q83" s="20">
        <f t="shared" si="54"/>
        <v>653.0457449930251</v>
      </c>
      <c r="R83" s="59">
        <f t="shared" si="55"/>
        <v>946.37907832635847</v>
      </c>
      <c r="S83" s="59">
        <f ca="1">AVERAGE(OFFSET($R$3,0,0,'Données projet'!$E$9+1,1))-AVERAGE(OFFSET($H$3,0,0,'Données projet'!$E$9+1,1))</f>
        <v>331.52724290297675</v>
      </c>
      <c r="T83" s="59">
        <f t="shared" si="88"/>
        <v>322.79102610158054</v>
      </c>
      <c r="U83" s="15">
        <f>IF(ISNA(VLOOKUP(A83,'Données projet'!$A$35:$I$55,3,0)),0,VLOOKUP(A83,'Données projet'!$A$35:$I$55,3,0))</f>
        <v>15</v>
      </c>
      <c r="V83" s="15">
        <f>IF(ISNA(VLOOKUP(A83,'Données projet'!$A$35:$I$55,4,0)),0,VLOOKUP(A83,'Données projet'!$A$35:$I$55,4,0))</f>
        <v>13</v>
      </c>
      <c r="W83" s="16">
        <f>IF(ISNA(VLOOKUP(A83,'Données projet'!$A$35:$I$55,5,0)),0%,VLOOKUP(A83,'Données projet'!$A$35:$I$55,5,0)*VLOOKUP('Données projet'!$B$9,Paramètres!$A$1:$I$89,7,0))</f>
        <v>0.53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61.632689148856684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61.632689148856684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381</v>
      </c>
      <c r="AG83" s="12">
        <f>VLOOKUP(A83,'Données projet'!$A$61:$I$81,9,0)</f>
        <v>4</v>
      </c>
      <c r="AH83" s="12">
        <f t="array" ref="AH83">INDEX(AG:AG,MIN(IF(ISNUMBER(AG83:AG279),ROW(AG83:AG279),"")))</f>
        <v>4</v>
      </c>
      <c r="AI83" s="13">
        <f>IF('Données projet'!$A$62&gt;35,AI82+AH83-AQ82,IF(A83&lt;'Données projet'!$A$62,$AF$205^A83,IF(A83='Données projet'!$A$62,'Données projet'!$B$62,AI82+AH83-AQ82)))</f>
        <v>380.99999999999972</v>
      </c>
      <c r="AJ83" s="13">
        <f>AI83*VLOOKUP('Données projet'!$B$10,Paramètres!$A$1:$I$89,3,0)*VLOOKUP('Données projet'!$B$10,Paramètres!$A$1:$I$89,5,0)</f>
        <v>303.12359999999978</v>
      </c>
      <c r="AK83" s="13">
        <f t="shared" si="89"/>
        <v>71.830894732837621</v>
      </c>
      <c r="AL83" s="20">
        <f t="shared" si="58"/>
        <v>653.0457449930251</v>
      </c>
      <c r="AM83" s="59">
        <f t="shared" si="59"/>
        <v>946.37907832635847</v>
      </c>
      <c r="AN83" s="59">
        <f ca="1">AVERAGE(OFFSET($AM$3,0,0,'Données projet'!$E$10+1,1))-AVERAGE(OFFSET($H$3,0,0,'Données projet'!$E$10+1,1))</f>
        <v>331.52724290297675</v>
      </c>
      <c r="AO83" s="59">
        <f t="shared" si="90"/>
        <v>322.79102610158054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13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61.632689148856684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61.632689148856684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381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380.99999999999972</v>
      </c>
      <c r="BE83" s="13">
        <f>BD83*VLOOKUP('Données projet'!$B$11,Paramètres!$A$1:$I$89,3,0)*VLOOKUP('Données projet'!$B$11,Paramètres!$A$1:$I$89,5,0)</f>
        <v>332.8415999999998</v>
      </c>
      <c r="BF83" s="13">
        <f t="shared" si="91"/>
        <v>78.019149043976952</v>
      </c>
      <c r="BG83" s="20">
        <f t="shared" si="61"/>
        <v>715.58247125159278</v>
      </c>
      <c r="BH83" s="59">
        <f t="shared" si="62"/>
        <v>1008.915804584926</v>
      </c>
      <c r="BI83" s="59">
        <f ca="1">AVERAGE(OFFSET($BH$3,0,0,'Données projet'!$E$11+1,1))-AVERAGE(OFFSET($H$3,0,0,'Données projet'!$E$11+1,1))</f>
        <v>367.48156275901096</v>
      </c>
      <c r="BJ83" s="59">
        <f t="shared" si="92"/>
        <v>356.87322542996685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67.675109653646558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67.675109653646558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381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380.99999999999972</v>
      </c>
      <c r="BZ83" s="13">
        <f>BY83*VLOOKUP('Données projet'!$B$12,Paramètres!$A$1:$I$89,3,0)*VLOOKUP('Données projet'!$B$12,Paramètres!$A$1:$I$89,5,0)</f>
        <v>255.57479999999981</v>
      </c>
      <c r="CA83" s="13">
        <f t="shared" si="93"/>
        <v>61.778163797549141</v>
      </c>
      <c r="CB83" s="20">
        <f t="shared" si="64"/>
        <v>552.72307861406443</v>
      </c>
      <c r="CC83" s="59">
        <f t="shared" si="65"/>
        <v>846.05641194739769</v>
      </c>
      <c r="CD83" s="59">
        <f ca="1">AVERAGE(OFFSET($CC$3,0,0,'Données projet'!$E$12+1,1))-AVERAGE(OFFSET($H$3,0,0,'Données projet'!$E$12+1,1))</f>
        <v>273.84349636755343</v>
      </c>
      <c r="CE83" s="59">
        <f t="shared" si="94"/>
        <v>268.10688874775451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13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51.964816341192879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51.964816341192879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909</v>
      </c>
      <c r="CR83" s="12">
        <f>VLOOKUP(A83,'Données projet'!$A$139:$I$159,9,0)</f>
        <v>18.600000000000001</v>
      </c>
      <c r="CS83" s="12">
        <f t="array" ref="CS83">INDEX(CR:CR,MIN(IF(ISNUMBER(CR83:CR279),ROW(CR83:CR279),"")))</f>
        <v>18.600000000000001</v>
      </c>
      <c r="CT83" s="12">
        <f>IF('Données projet'!$A$140&gt;35,CT82+CS83-DB82,IF(A83&lt;'Données projet'!$A$140,$CQ$205^A83,IF(A83='Données projet'!$A$140,'Données projet'!$B$140,CT82+CS83-DB82)))</f>
        <v>909.00000000000011</v>
      </c>
      <c r="CU83" s="17">
        <f>CT83*VLOOKUP('Données projet'!$B$13,Paramètres!$A$1:$I$89,3,0)*VLOOKUP('Données projet'!$B$13,Paramètres!$A$1:$I$89,5,0)</f>
        <v>449.04600000000011</v>
      </c>
      <c r="CV83" s="13">
        <f t="shared" si="95"/>
        <v>101.65207404908085</v>
      </c>
      <c r="CW83" s="20">
        <f t="shared" si="67"/>
        <v>959.13247896881603</v>
      </c>
      <c r="CX83" s="59">
        <f t="shared" si="68"/>
        <v>1252.4658123021493</v>
      </c>
      <c r="CY83" s="59">
        <f ca="1">AVERAGE(OFFSET($CX$3,0,0,'Données projet'!$E$13+1,1))-AVERAGE(OFFSET($H$3,0,0,'Données projet'!$E$13+1,1))</f>
        <v>434.08297999735811</v>
      </c>
      <c r="CZ83" s="59">
        <f t="shared" si="96"/>
        <v>371.04090283546122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57</v>
      </c>
      <c r="DC83" s="16">
        <f>IF(ISNA(VLOOKUP(A83,'Données projet'!$A$139:$I$159,5,0)),0%,VLOOKUP(A83,'Données projet'!$A$139:$I$159,5,0)*VLOOKUP('Données projet'!$B$13,Paramètres!$A$1:$I$89,7,0))</f>
        <v>0.55000000000000004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159.01607763262251</v>
      </c>
      <c r="DG83" s="21">
        <f>EXP(-LN(2)/25)*DG82+(1-EXP(-LN(2)/25))/(LN(2)/25)*Calculateur!DB83*Calculateur!DD83*VLOOKUP('Données projet'!$B$13,Paramètres!$A$1:$I$89,3,0)*0.475*44/12</f>
        <v>12.927210561740957</v>
      </c>
      <c r="DH83" s="21">
        <f>EXP(-LN(2)/2)*DH82+(1-EXP(-LN(2)/2))/(LN(2)/2)*DB83*DE83*VLOOKUP('Données projet'!$B$13,Paramètres!$A$1:$I$89,3,0)*0.475*44/12</f>
        <v>2.2399126052909709E-8</v>
      </c>
      <c r="DI83" s="22">
        <f t="shared" si="69"/>
        <v>171.9432882167626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566</v>
      </c>
      <c r="DM83" s="12">
        <f>VLOOKUP(A83,'Données projet'!$A$165:$I$185,9,0)</f>
        <v>11.2</v>
      </c>
      <c r="DN83" s="12">
        <f t="array" ref="DN83">INDEX(DM:DM,MIN(IF(ISNUMBER(DM83:DM279),ROW(DM83:DM279),"")))</f>
        <v>11.2</v>
      </c>
      <c r="DO83" s="12">
        <f>IF('Données projet'!$A$166&gt;35,DO82+DN83-DW82,IF(A83&lt;'Données projet'!$A$166,$DL$205^A83,IF(A83='Données projet'!$A$166,'Données projet'!$B$166,DO82+DN83-DW82)))</f>
        <v>566.00000000000011</v>
      </c>
      <c r="DP83" s="17">
        <f>DO83*VLOOKUP('Données projet'!$B$14,Paramètres!$A$1:$I$89,3,0)*VLOOKUP('Données projet'!$B$14,Paramètres!$A$1:$I$89,5,0)</f>
        <v>323.75200000000007</v>
      </c>
      <c r="DQ83" s="13">
        <f t="shared" si="97"/>
        <v>76.133499811318373</v>
      </c>
      <c r="DR83" s="20">
        <f t="shared" si="70"/>
        <v>696.46724550471288</v>
      </c>
      <c r="DS83" s="59">
        <f t="shared" si="71"/>
        <v>989.80057883804625</v>
      </c>
      <c r="DT83" s="59">
        <f ca="1">AVERAGE(OFFSET($DS$3,0,0,'Données projet'!$E$14+1,1))-AVERAGE(OFFSET($H$3,0,0,'Données projet'!$E$14+1,1))</f>
        <v>362.57172983134313</v>
      </c>
      <c r="DU83" s="59">
        <f t="shared" si="98"/>
        <v>232.03250917542471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29</v>
      </c>
      <c r="DX83" s="16">
        <f>IF(ISNA(VLOOKUP(A83,'Données projet'!$A$165:$I$185,5,0)),0%,VLOOKUP(A83,'Données projet'!$A$165:$I$185,5,0)*VLOOKUP('Données projet'!$B$14,Paramètres!$A$1:$I$89,7,0))</f>
        <v>0.45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92.044411966876993</v>
      </c>
      <c r="EB83" s="21">
        <f>EXP(-LN(2)/25)*EB82+(1-EXP(-LN(2)/25))/(LN(2)/25)*Calculateur!DW83*Calculateur!DY83*VLOOKUP('Données projet'!$B$14,Paramètres!$A$1:$I$89,3,0)*0.475*44/12</f>
        <v>7.7934379463127295</v>
      </c>
      <c r="EC83" s="21">
        <f>EXP(-LN(2)/2)*EC82+(1-EXP(-LN(2)/2))/(LN(2)/2)*DW83*DZ83*VLOOKUP('Données projet'!$B$14,Paramètres!$A$1:$I$89,3,0)*0.475*44/12</f>
        <v>2.2316877120034883E-8</v>
      </c>
      <c r="ED83" s="22">
        <f t="shared" si="72"/>
        <v>99.837849935506611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795</v>
      </c>
      <c r="EH83" s="12">
        <f>VLOOKUP(A83,'Données projet'!$A$191:$I$211,9,0)</f>
        <v>12.2</v>
      </c>
      <c r="EI83" s="12">
        <f t="array" ref="EI83">INDEX(EH:EH,MIN(IF(ISNUMBER(EH83:EH279),ROW(EH83:EH279),"")))</f>
        <v>12.2</v>
      </c>
      <c r="EJ83" s="12">
        <f>IF('Données projet'!$A$192&gt;35,EJ82+EI83-ER82,IF(A83&lt;'Données projet'!$A$192,$EG$205^A83,IF(A83='Données projet'!$A$192,'Données projet'!$B$192,EJ82+EI83-ER82)))</f>
        <v>795.00000000000057</v>
      </c>
      <c r="EK83" s="17">
        <f>EJ83*VLOOKUP('Données projet'!$B$15,Paramètres!$A$1:$I$89,3,0)*VLOOKUP('Données projet'!$B$15,Paramètres!$A$1:$I$89,5,0)</f>
        <v>475.41000000000037</v>
      </c>
      <c r="EL83" s="13">
        <f t="shared" si="99"/>
        <v>106.90785745583379</v>
      </c>
      <c r="EM83" s="20">
        <f t="shared" si="73"/>
        <v>1014.2036017355778</v>
      </c>
      <c r="EN83" s="59">
        <f t="shared" si="74"/>
        <v>1307.5369350689111</v>
      </c>
      <c r="EO83" s="59">
        <f ca="1">AVERAGE(OFFSET($EN$3,0,0,'Données projet'!$E$15+1,1))-AVERAGE(OFFSET($H$3,0,0,'Données projet'!$E$15+1,1))</f>
        <v>481.17250315093412</v>
      </c>
      <c r="EP83" s="59">
        <f t="shared" si="100"/>
        <v>413.48123190206832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32</v>
      </c>
      <c r="ES83" s="16">
        <f>IF(ISNA(VLOOKUP(A83,'Données projet'!$A$191:$I$211,5,0)),0%,VLOOKUP(A83,'Données projet'!$A$191:$I$211,5,0)*VLOOKUP('Données projet'!$B$15,Paramètres!$A$1:$I$89,7,0))</f>
        <v>0.45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106.42170825340946</v>
      </c>
      <c r="EW83" s="21">
        <f>EXP(-LN(2)/25)*EW82+(1-EXP(-LN(2)/25))/(LN(2)/25)*Calculateur!ER83*Calculateur!ET83*VLOOKUP('Données projet'!$B$15,Paramètres!$A$1:$I$89,3,0)*0.475*44/12</f>
        <v>16.355343320909199</v>
      </c>
      <c r="EX83" s="21">
        <f>EXP(-LN(2)/2)*EX82+(1-EXP(-LN(2)/2))/(LN(2)/2)*ER83*EU83*VLOOKUP('Données projet'!$B$15,Paramètres!$A$1:$I$89,3,0)*0.475*44/12</f>
        <v>2.3408908217910252E-9</v>
      </c>
      <c r="EY83" s="22">
        <f t="shared" si="75"/>
        <v>122.77705157665956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401</v>
      </c>
      <c r="FF83" s="17">
        <f>FE83*VLOOKUP('Données projet'!$B$16,Paramètres!$A$1:$I$89,3,0)*VLOOKUP('Données projet'!$B$16,Paramètres!$A$1:$I$89,5,0)</f>
        <v>250.22399999999999</v>
      </c>
      <c r="FG83" s="13">
        <f t="shared" si="101"/>
        <v>60.633904580527918</v>
      </c>
      <c r="FH83" s="20">
        <f t="shared" si="76"/>
        <v>541.41085047775289</v>
      </c>
      <c r="FI83" s="59">
        <f t="shared" si="77"/>
        <v>834.74418381108626</v>
      </c>
      <c r="FJ83" s="59">
        <f ca="1">AVERAGE(OFFSET($FI$3,0,0,'Données projet'!$E$16+1,1))-AVERAGE(OFFSET($H$3,0,0,'Données projet'!$E$16+1,1))</f>
        <v>269.77739619445515</v>
      </c>
      <c r="FK83" s="59">
        <f t="shared" si="102"/>
        <v>347.56964743629885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51.533409239341736</v>
      </c>
      <c r="FR83" s="21">
        <f>EXP(-LN(2)/25)*FR82+(1-EXP(-LN(2)/25))/(LN(2)/25)*Calculateur!FM83*Calculateur!FO83*VLOOKUP('Données projet'!$B$16,Paramètres!$A$1:$I$89,3,0)*0.475*44/12</f>
        <v>22.935547990334097</v>
      </c>
      <c r="FS83" s="21">
        <f>EXP(-LN(2)/2)*FS82+(1-EXP(-LN(2)/2))/(LN(2)/2)*FM83*FP83*VLOOKUP('Données projet'!$B$16,Paramètres!$A$1:$I$89,3,0)*0.475*44/12</f>
        <v>7.4024039587339325E-10</v>
      </c>
      <c r="FT83" s="22">
        <f t="shared" si="78"/>
        <v>74.468957230416081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367.99999999999972</v>
      </c>
      <c r="O84" s="13">
        <f>N84*VLOOKUP('Données projet'!$B$9,Paramètres!$A$1:$I$89,3,0)*VLOOKUP('Données projet'!$B$9,Paramètres!$A$1:$I$89,5,0)</f>
        <v>292.78079999999977</v>
      </c>
      <c r="P84" s="13">
        <f t="shared" si="87"/>
        <v>69.660903052386217</v>
      </c>
      <c r="Q84" s="20">
        <f t="shared" si="54"/>
        <v>631.25263281623893</v>
      </c>
      <c r="R84" s="59">
        <f t="shared" si="55"/>
        <v>924.58596614957219</v>
      </c>
      <c r="S84" s="59">
        <f ca="1">AVERAGE(OFFSET($R$3,0,0,'Données projet'!$E$9+1,1))-AVERAGE(OFFSET($H$3,0,0,'Données projet'!$E$9+1,1))</f>
        <v>331.52724290297675</v>
      </c>
      <c r="T84" s="59">
        <f t="shared" si="88"/>
        <v>322.79102610158054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60.42410970687606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60.42410970687606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367.99999999999972</v>
      </c>
      <c r="AJ84" s="13">
        <f>AI84*VLOOKUP('Données projet'!$B$10,Paramètres!$A$1:$I$89,3,0)*VLOOKUP('Données projet'!$B$10,Paramètres!$A$1:$I$89,5,0)</f>
        <v>292.78079999999977</v>
      </c>
      <c r="AK84" s="13">
        <f t="shared" si="89"/>
        <v>69.660903052386217</v>
      </c>
      <c r="AL84" s="20">
        <f t="shared" si="58"/>
        <v>631.25263281623893</v>
      </c>
      <c r="AM84" s="59">
        <f t="shared" si="59"/>
        <v>924.58596614957219</v>
      </c>
      <c r="AN84" s="59">
        <f ca="1">AVERAGE(OFFSET($AM$3,0,0,'Données projet'!$E$10+1,1))-AVERAGE(OFFSET($H$3,0,0,'Données projet'!$E$10+1,1))</f>
        <v>331.52724290297675</v>
      </c>
      <c r="AO84" s="59">
        <f t="shared" si="90"/>
        <v>322.79102610158054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60.42410970687606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60.42410970687606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367.99999999999972</v>
      </c>
      <c r="BE84" s="13">
        <f>BD84*VLOOKUP('Données projet'!$B$11,Paramètres!$A$1:$I$89,3,0)*VLOOKUP('Données projet'!$B$11,Paramètres!$A$1:$I$89,5,0)</f>
        <v>321.48479999999984</v>
      </c>
      <c r="BF84" s="13">
        <f t="shared" si="91"/>
        <v>75.662211893590367</v>
      </c>
      <c r="BG84" s="20">
        <f t="shared" si="61"/>
        <v>691.69771238133626</v>
      </c>
      <c r="BH84" s="59">
        <f t="shared" si="62"/>
        <v>985.03104571466952</v>
      </c>
      <c r="BI84" s="59">
        <f ca="1">AVERAGE(OFFSET($BH$3,0,0,'Données projet'!$E$11+1,1))-AVERAGE(OFFSET($H$3,0,0,'Données projet'!$E$11+1,1))</f>
        <v>367.48156275901096</v>
      </c>
      <c r="BJ84" s="59">
        <f t="shared" si="92"/>
        <v>356.87322542996685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66.348042031079601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66.348042031079601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367.99999999999972</v>
      </c>
      <c r="BZ84" s="13">
        <f>BY84*VLOOKUP('Données projet'!$B$12,Paramètres!$A$1:$I$89,3,0)*VLOOKUP('Données projet'!$B$12,Paramètres!$A$1:$I$89,5,0)</f>
        <v>246.8543999999998</v>
      </c>
      <c r="CA84" s="13">
        <f t="shared" si="93"/>
        <v>59.911862368716115</v>
      </c>
      <c r="CB84" s="20">
        <f t="shared" si="64"/>
        <v>534.28457362551353</v>
      </c>
      <c r="CC84" s="59">
        <f t="shared" si="65"/>
        <v>827.61790695884679</v>
      </c>
      <c r="CD84" s="59">
        <f ca="1">AVERAGE(OFFSET($CC$3,0,0,'Données projet'!$E$12+1,1))-AVERAGE(OFFSET($H$3,0,0,'Données projet'!$E$12+1,1))</f>
        <v>273.84349636755343</v>
      </c>
      <c r="CE84" s="59">
        <f t="shared" si="94"/>
        <v>268.10688874775451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50.945817988150395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50.945817988150395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852.00000000000011</v>
      </c>
      <c r="CU84" s="17">
        <f>CT84*VLOOKUP('Données projet'!$B$13,Paramètres!$A$1:$I$89,3,0)*VLOOKUP('Données projet'!$B$13,Paramètres!$A$1:$I$89,5,0)</f>
        <v>420.88800000000009</v>
      </c>
      <c r="CV84" s="13">
        <f t="shared" si="95"/>
        <v>95.998759891259041</v>
      </c>
      <c r="CW84" s="20">
        <f t="shared" si="67"/>
        <v>900.24444014394294</v>
      </c>
      <c r="CX84" s="59">
        <f t="shared" si="68"/>
        <v>1193.5777734772762</v>
      </c>
      <c r="CY84" s="59">
        <f ca="1">AVERAGE(OFFSET($CX$3,0,0,'Données projet'!$E$13+1,1))-AVERAGE(OFFSET($H$3,0,0,'Données projet'!$E$13+1,1))</f>
        <v>434.08297999735811</v>
      </c>
      <c r="CZ84" s="59">
        <f t="shared" si="96"/>
        <v>371.04090283546122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155.89786934047714</v>
      </c>
      <c r="DG84" s="21">
        <f>EXP(-LN(2)/25)*DG83+(1-EXP(-LN(2)/25))/(LN(2)/25)*Calculateur!DB84*Calculateur!DD84*VLOOKUP('Données projet'!$B$13,Paramètres!$A$1:$I$89,3,0)*0.475*44/12</f>
        <v>12.573715309117691</v>
      </c>
      <c r="DH84" s="21">
        <f>EXP(-LN(2)/2)*DH83+(1-EXP(-LN(2)/2))/(LN(2)/2)*DB84*DE84*VLOOKUP('Données projet'!$B$13,Paramètres!$A$1:$I$89,3,0)*0.475*44/12</f>
        <v>1.5838573924664721E-8</v>
      </c>
      <c r="DI84" s="22">
        <f t="shared" si="69"/>
        <v>168.4715846654334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10</v>
      </c>
      <c r="DO84" s="12">
        <f>IF('Données projet'!$A$166&gt;35,DO83+DN84-DW83,IF(A84&lt;'Données projet'!$A$166,$DL$205^A84,IF(A84='Données projet'!$A$166,'Données projet'!$B$166,DO83+DN84-DW83)))</f>
        <v>547.00000000000011</v>
      </c>
      <c r="DP84" s="17">
        <f>DO84*VLOOKUP('Données projet'!$B$14,Paramètres!$A$1:$I$89,3,0)*VLOOKUP('Données projet'!$B$14,Paramètres!$A$1:$I$89,5,0)</f>
        <v>312.88400000000007</v>
      </c>
      <c r="DQ84" s="13">
        <f t="shared" si="97"/>
        <v>73.87079917090611</v>
      </c>
      <c r="DR84" s="20">
        <f t="shared" si="70"/>
        <v>673.59794188932813</v>
      </c>
      <c r="DS84" s="59">
        <f t="shared" si="71"/>
        <v>966.9312752226615</v>
      </c>
      <c r="DT84" s="59">
        <f ca="1">AVERAGE(OFFSET($DS$3,0,0,'Données projet'!$E$14+1,1))-AVERAGE(OFFSET($H$3,0,0,'Données projet'!$E$14+1,1))</f>
        <v>362.57172983134313</v>
      </c>
      <c r="DU84" s="59">
        <f t="shared" si="98"/>
        <v>232.03250917542471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90.239477189754311</v>
      </c>
      <c r="EB84" s="21">
        <f>EXP(-LN(2)/25)*EB83+(1-EXP(-LN(2)/25))/(LN(2)/25)*Calculateur!DW84*Calculateur!DY84*VLOOKUP('Données projet'!$B$14,Paramètres!$A$1:$I$89,3,0)*0.475*44/12</f>
        <v>7.5803259758317187</v>
      </c>
      <c r="EC84" s="21">
        <f>EXP(-LN(2)/2)*EC83+(1-EXP(-LN(2)/2))/(LN(2)/2)*DW84*DZ84*VLOOKUP('Données projet'!$B$14,Paramètres!$A$1:$I$89,3,0)*0.475*44/12</f>
        <v>1.5780415146483575E-8</v>
      </c>
      <c r="ED84" s="22">
        <f t="shared" si="72"/>
        <v>97.819803181366439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763.00000000000057</v>
      </c>
      <c r="EK84" s="17">
        <f>EJ84*VLOOKUP('Données projet'!$B$15,Paramètres!$A$1:$I$89,3,0)*VLOOKUP('Données projet'!$B$15,Paramètres!$A$1:$I$89,5,0)</f>
        <v>456.2740000000004</v>
      </c>
      <c r="EL84" s="13">
        <f t="shared" si="99"/>
        <v>103.09649786611838</v>
      </c>
      <c r="EM84" s="20">
        <f t="shared" si="73"/>
        <v>974.23695045015677</v>
      </c>
      <c r="EN84" s="59">
        <f t="shared" si="74"/>
        <v>1267.5702837834901</v>
      </c>
      <c r="EO84" s="59">
        <f ca="1">AVERAGE(OFFSET($EN$3,0,0,'Données projet'!$E$15+1,1))-AVERAGE(OFFSET($H$3,0,0,'Données projet'!$E$15+1,1))</f>
        <v>481.17250315093412</v>
      </c>
      <c r="EP84" s="59">
        <f t="shared" si="100"/>
        <v>413.48123190206832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104.33484346539272</v>
      </c>
      <c r="EW84" s="21">
        <f>EXP(-LN(2)/25)*EW83+(1-EXP(-LN(2)/25))/(LN(2)/25)*Calculateur!ER84*Calculateur!ET84*VLOOKUP('Données projet'!$B$15,Paramètres!$A$1:$I$89,3,0)*0.475*44/12</f>
        <v>15.908105597708813</v>
      </c>
      <c r="EX84" s="21">
        <f>EXP(-LN(2)/2)*EX83+(1-EXP(-LN(2)/2))/(LN(2)/2)*ER84*EU84*VLOOKUP('Données projet'!$B$15,Paramètres!$A$1:$I$89,3,0)*0.475*44/12</f>
        <v>1.6552597741057839E-9</v>
      </c>
      <c r="EY84" s="22">
        <f t="shared" si="75"/>
        <v>120.2429490647568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401</v>
      </c>
      <c r="FF84" s="17">
        <f>FE84*VLOOKUP('Données projet'!$B$16,Paramètres!$A$1:$I$89,3,0)*VLOOKUP('Données projet'!$B$16,Paramètres!$A$1:$I$89,5,0)</f>
        <v>250.22399999999999</v>
      </c>
      <c r="FG84" s="13">
        <f t="shared" si="101"/>
        <v>60.633904580527918</v>
      </c>
      <c r="FH84" s="20">
        <f t="shared" si="76"/>
        <v>541.41085047775289</v>
      </c>
      <c r="FI84" s="59">
        <f t="shared" si="77"/>
        <v>834.74418381108626</v>
      </c>
      <c r="FJ84" s="59">
        <f ca="1">AVERAGE(OFFSET($FI$3,0,0,'Données projet'!$E$16+1,1))-AVERAGE(OFFSET($H$3,0,0,'Données projet'!$E$16+1,1))</f>
        <v>269.77739619445515</v>
      </c>
      <c r="FK84" s="59">
        <f t="shared" si="102"/>
        <v>347.56964743629885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50.522870516434203</v>
      </c>
      <c r="FR84" s="21">
        <f>EXP(-LN(2)/25)*FR83+(1-EXP(-LN(2)/25))/(LN(2)/25)*Calculateur!FM84*Calculateur!FO84*VLOOKUP('Données projet'!$B$16,Paramètres!$A$1:$I$89,3,0)*0.475*44/12</f>
        <v>22.308374224410361</v>
      </c>
      <c r="FS84" s="21">
        <f>EXP(-LN(2)/2)*FS83+(1-EXP(-LN(2)/2))/(LN(2)/2)*FM84*FP84*VLOOKUP('Données projet'!$B$16,Paramètres!$A$1:$I$89,3,0)*0.475*44/12</f>
        <v>5.2342900363029079E-10</v>
      </c>
      <c r="FT84" s="22">
        <f t="shared" si="78"/>
        <v>72.831244741367996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367.99999999999972</v>
      </c>
      <c r="O85" s="13">
        <f>N85*VLOOKUP('Données projet'!$B$9,Paramètres!$A$1:$I$89,3,0)*VLOOKUP('Données projet'!$B$9,Paramètres!$A$1:$I$89,5,0)</f>
        <v>292.78079999999977</v>
      </c>
      <c r="P85" s="13">
        <f t="shared" si="87"/>
        <v>69.660903052386217</v>
      </c>
      <c r="Q85" s="20">
        <f t="shared" si="54"/>
        <v>631.25263281623893</v>
      </c>
      <c r="R85" s="59">
        <f t="shared" si="55"/>
        <v>924.58596614957219</v>
      </c>
      <c r="S85" s="59">
        <f ca="1">AVERAGE(OFFSET($R$3,0,0,'Données projet'!$E$9+1,1))-AVERAGE(OFFSET($H$3,0,0,'Données projet'!$E$9+1,1))</f>
        <v>331.52724290297675</v>
      </c>
      <c r="T85" s="59">
        <f t="shared" si="88"/>
        <v>322.79102610158054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59.239229770592004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59.239229770592004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367.99999999999972</v>
      </c>
      <c r="AJ85" s="13">
        <f>AI85*VLOOKUP('Données projet'!$B$10,Paramètres!$A$1:$I$89,3,0)*VLOOKUP('Données projet'!$B$10,Paramètres!$A$1:$I$89,5,0)</f>
        <v>292.78079999999977</v>
      </c>
      <c r="AK85" s="13">
        <f t="shared" si="89"/>
        <v>69.660903052386217</v>
      </c>
      <c r="AL85" s="20">
        <f t="shared" si="58"/>
        <v>631.25263281623893</v>
      </c>
      <c r="AM85" s="59">
        <f t="shared" si="59"/>
        <v>924.58596614957219</v>
      </c>
      <c r="AN85" s="59">
        <f ca="1">AVERAGE(OFFSET($AM$3,0,0,'Données projet'!$E$10+1,1))-AVERAGE(OFFSET($H$3,0,0,'Données projet'!$E$10+1,1))</f>
        <v>331.52724290297675</v>
      </c>
      <c r="AO85" s="59">
        <f t="shared" si="90"/>
        <v>322.79102610158054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59.239229770592004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59.239229770592004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367.99999999999972</v>
      </c>
      <c r="BE85" s="13">
        <f>BD85*VLOOKUP('Données projet'!$B$11,Paramètres!$A$1:$I$89,3,0)*VLOOKUP('Données projet'!$B$11,Paramètres!$A$1:$I$89,5,0)</f>
        <v>321.48479999999984</v>
      </c>
      <c r="BF85" s="13">
        <f t="shared" si="91"/>
        <v>75.662211893590367</v>
      </c>
      <c r="BG85" s="20">
        <f t="shared" si="61"/>
        <v>691.69771238133626</v>
      </c>
      <c r="BH85" s="59">
        <f t="shared" si="62"/>
        <v>985.03104571466952</v>
      </c>
      <c r="BI85" s="59">
        <f ca="1">AVERAGE(OFFSET($BH$3,0,0,'Données projet'!$E$11+1,1))-AVERAGE(OFFSET($H$3,0,0,'Données projet'!$E$11+1,1))</f>
        <v>367.48156275901096</v>
      </c>
      <c r="BJ85" s="59">
        <f t="shared" si="92"/>
        <v>356.87322542996685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65.046997395159849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65.046997395159849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367.99999999999972</v>
      </c>
      <c r="BZ85" s="13">
        <f>BY85*VLOOKUP('Données projet'!$B$12,Paramètres!$A$1:$I$89,3,0)*VLOOKUP('Données projet'!$B$12,Paramètres!$A$1:$I$89,5,0)</f>
        <v>246.8543999999998</v>
      </c>
      <c r="CA85" s="13">
        <f t="shared" si="93"/>
        <v>59.911862368716115</v>
      </c>
      <c r="CB85" s="20">
        <f t="shared" si="64"/>
        <v>534.28457362551353</v>
      </c>
      <c r="CC85" s="59">
        <f t="shared" si="65"/>
        <v>827.61790695884679</v>
      </c>
      <c r="CD85" s="59">
        <f ca="1">AVERAGE(OFFSET($CC$3,0,0,'Données projet'!$E$12+1,1))-AVERAGE(OFFSET($H$3,0,0,'Données projet'!$E$12+1,1))</f>
        <v>273.84349636755343</v>
      </c>
      <c r="CE85" s="59">
        <f t="shared" si="94"/>
        <v>268.10688874775451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49.946801571283444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49.946801571283444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852.00000000000011</v>
      </c>
      <c r="CU85" s="17">
        <f>CT85*VLOOKUP('Données projet'!$B$13,Paramètres!$A$1:$I$89,3,0)*VLOOKUP('Données projet'!$B$13,Paramètres!$A$1:$I$89,5,0)</f>
        <v>420.88800000000009</v>
      </c>
      <c r="CV85" s="13">
        <f t="shared" si="95"/>
        <v>95.998759891259041</v>
      </c>
      <c r="CW85" s="20">
        <f t="shared" si="67"/>
        <v>900.24444014394294</v>
      </c>
      <c r="CX85" s="59">
        <f t="shared" si="68"/>
        <v>1193.5777734772762</v>
      </c>
      <c r="CY85" s="59">
        <f ca="1">AVERAGE(OFFSET($CX$3,0,0,'Données projet'!$E$13+1,1))-AVERAGE(OFFSET($H$3,0,0,'Données projet'!$E$13+1,1))</f>
        <v>434.08297999735811</v>
      </c>
      <c r="CZ85" s="59">
        <f t="shared" si="96"/>
        <v>371.04090283546122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152.84080721102148</v>
      </c>
      <c r="DG85" s="21">
        <f>EXP(-LN(2)/25)*DG84+(1-EXP(-LN(2)/25))/(LN(2)/25)*Calculateur!DB85*Calculateur!DD85*VLOOKUP('Données projet'!$B$13,Paramètres!$A$1:$I$89,3,0)*0.475*44/12</f>
        <v>12.229886402766917</v>
      </c>
      <c r="DH85" s="21">
        <f>EXP(-LN(2)/2)*DH84+(1-EXP(-LN(2)/2))/(LN(2)/2)*DB85*DE85*VLOOKUP('Données projet'!$B$13,Paramètres!$A$1:$I$89,3,0)*0.475*44/12</f>
        <v>1.1199563026454855E-8</v>
      </c>
      <c r="DI85" s="22">
        <f t="shared" si="69"/>
        <v>165.07069362498797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10</v>
      </c>
      <c r="DO85" s="12">
        <f>IF('Données projet'!$A$166&gt;35,DO84+DN85-DW84,IF(A85&lt;'Données projet'!$A$166,$DL$205^A85,IF(A85='Données projet'!$A$166,'Données projet'!$B$166,DO84+DN85-DW84)))</f>
        <v>557.00000000000011</v>
      </c>
      <c r="DP85" s="17">
        <f>DO85*VLOOKUP('Données projet'!$B$14,Paramètres!$A$1:$I$89,3,0)*VLOOKUP('Données projet'!$B$14,Paramètres!$A$1:$I$89,5,0)</f>
        <v>318.60400000000004</v>
      </c>
      <c r="DQ85" s="13">
        <f t="shared" si="97"/>
        <v>75.062814845371406</v>
      </c>
      <c r="DR85" s="20">
        <f t="shared" si="70"/>
        <v>685.63636918902193</v>
      </c>
      <c r="DS85" s="59">
        <f t="shared" si="71"/>
        <v>978.96970252235519</v>
      </c>
      <c r="DT85" s="59">
        <f ca="1">AVERAGE(OFFSET($DS$3,0,0,'Données projet'!$E$14+1,1))-AVERAGE(OFFSET($H$3,0,0,'Données projet'!$E$14+1,1))</f>
        <v>362.57172983134313</v>
      </c>
      <c r="DU85" s="59">
        <f t="shared" si="98"/>
        <v>232.03250917542471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88.469936082709509</v>
      </c>
      <c r="EB85" s="21">
        <f>EXP(-LN(2)/25)*EB84+(1-EXP(-LN(2)/25))/(LN(2)/25)*Calculateur!DW85*Calculateur!DY85*VLOOKUP('Données projet'!$B$14,Paramètres!$A$1:$I$89,3,0)*0.475*44/12</f>
        <v>7.3730415633905828</v>
      </c>
      <c r="EC85" s="21">
        <f>EXP(-LN(2)/2)*EC84+(1-EXP(-LN(2)/2))/(LN(2)/2)*DW85*DZ85*VLOOKUP('Données projet'!$B$14,Paramètres!$A$1:$I$89,3,0)*0.475*44/12</f>
        <v>1.1158438560017441E-8</v>
      </c>
      <c r="ED85" s="22">
        <f t="shared" si="72"/>
        <v>95.84297765725853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763.00000000000057</v>
      </c>
      <c r="EK85" s="17">
        <f>EJ85*VLOOKUP('Données projet'!$B$15,Paramètres!$A$1:$I$89,3,0)*VLOOKUP('Données projet'!$B$15,Paramètres!$A$1:$I$89,5,0)</f>
        <v>456.2740000000004</v>
      </c>
      <c r="EL85" s="13">
        <f t="shared" si="99"/>
        <v>103.09649786611838</v>
      </c>
      <c r="EM85" s="20">
        <f t="shared" si="73"/>
        <v>974.23695045015677</v>
      </c>
      <c r="EN85" s="59">
        <f t="shared" si="74"/>
        <v>1267.5702837834901</v>
      </c>
      <c r="EO85" s="59">
        <f ca="1">AVERAGE(OFFSET($EN$3,0,0,'Données projet'!$E$15+1,1))-AVERAGE(OFFSET($H$3,0,0,'Données projet'!$E$15+1,1))</f>
        <v>481.17250315093412</v>
      </c>
      <c r="EP85" s="59">
        <f t="shared" si="100"/>
        <v>413.48123190206832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102.28890082300715</v>
      </c>
      <c r="EW85" s="21">
        <f>EXP(-LN(2)/25)*EW84+(1-EXP(-LN(2)/25))/(LN(2)/25)*Calculateur!ER85*Calculateur!ET85*VLOOKUP('Données projet'!$B$15,Paramètres!$A$1:$I$89,3,0)*0.475*44/12</f>
        <v>15.47309761356855</v>
      </c>
      <c r="EX85" s="21">
        <f>EXP(-LN(2)/2)*EX84+(1-EXP(-LN(2)/2))/(LN(2)/2)*ER85*EU85*VLOOKUP('Données projet'!$B$15,Paramètres!$A$1:$I$89,3,0)*0.475*44/12</f>
        <v>1.1704454108955126E-9</v>
      </c>
      <c r="EY85" s="22">
        <f t="shared" si="75"/>
        <v>117.76199843774616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401</v>
      </c>
      <c r="FF85" s="17">
        <f>FE85*VLOOKUP('Données projet'!$B$16,Paramètres!$A$1:$I$89,3,0)*VLOOKUP('Données projet'!$B$16,Paramètres!$A$1:$I$89,5,0)</f>
        <v>250.22399999999999</v>
      </c>
      <c r="FG85" s="13">
        <f t="shared" si="101"/>
        <v>60.633904580527918</v>
      </c>
      <c r="FH85" s="20">
        <f t="shared" si="76"/>
        <v>541.41085047775289</v>
      </c>
      <c r="FI85" s="59">
        <f t="shared" si="77"/>
        <v>834.74418381108626</v>
      </c>
      <c r="FJ85" s="59">
        <f ca="1">AVERAGE(OFFSET($FI$3,0,0,'Données projet'!$E$16+1,1))-AVERAGE(OFFSET($H$3,0,0,'Données projet'!$E$16+1,1))</f>
        <v>269.77739619445515</v>
      </c>
      <c r="FK85" s="59">
        <f t="shared" si="102"/>
        <v>347.56964743629885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49.532147841515126</v>
      </c>
      <c r="FR85" s="21">
        <f>EXP(-LN(2)/25)*FR84+(1-EXP(-LN(2)/25))/(LN(2)/25)*Calculateur!FM85*Calculateur!FO85*VLOOKUP('Données projet'!$B$16,Paramètres!$A$1:$I$89,3,0)*0.475*44/12</f>
        <v>21.698350558097445</v>
      </c>
      <c r="FS85" s="21">
        <f>EXP(-LN(2)/2)*FS84+(1-EXP(-LN(2)/2))/(LN(2)/2)*FM85*FP85*VLOOKUP('Données projet'!$B$16,Paramètres!$A$1:$I$89,3,0)*0.475*44/12</f>
        <v>3.7012019793669663E-10</v>
      </c>
      <c r="FT85" s="22">
        <f t="shared" si="78"/>
        <v>71.230498399982693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367.99999999999972</v>
      </c>
      <c r="O86" s="13">
        <f>N86*VLOOKUP('Données projet'!$B$9,Paramètres!$A$1:$I$89,3,0)*VLOOKUP('Données projet'!$B$9,Paramètres!$A$1:$I$89,5,0)</f>
        <v>292.78079999999977</v>
      </c>
      <c r="P86" s="13">
        <f t="shared" si="87"/>
        <v>69.660903052386217</v>
      </c>
      <c r="Q86" s="20">
        <f t="shared" si="54"/>
        <v>631.25263281623893</v>
      </c>
      <c r="R86" s="59">
        <f t="shared" si="55"/>
        <v>924.58596614957219</v>
      </c>
      <c r="S86" s="59">
        <f ca="1">AVERAGE(OFFSET($R$3,0,0,'Données projet'!$E$9+1,1))-AVERAGE(OFFSET($H$3,0,0,'Données projet'!$E$9+1,1))</f>
        <v>331.52724290297675</v>
      </c>
      <c r="T86" s="59">
        <f t="shared" si="88"/>
        <v>322.79102610158054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58.077584607153078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58.077584607153078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367.99999999999972</v>
      </c>
      <c r="AJ86" s="13">
        <f>AI86*VLOOKUP('Données projet'!$B$10,Paramètres!$A$1:$I$89,3,0)*VLOOKUP('Données projet'!$B$10,Paramètres!$A$1:$I$89,5,0)</f>
        <v>292.78079999999977</v>
      </c>
      <c r="AK86" s="13">
        <f t="shared" si="89"/>
        <v>69.660903052386217</v>
      </c>
      <c r="AL86" s="20">
        <f t="shared" si="58"/>
        <v>631.25263281623893</v>
      </c>
      <c r="AM86" s="59">
        <f t="shared" si="59"/>
        <v>924.58596614957219</v>
      </c>
      <c r="AN86" s="59">
        <f ca="1">AVERAGE(OFFSET($AM$3,0,0,'Données projet'!$E$10+1,1))-AVERAGE(OFFSET($H$3,0,0,'Données projet'!$E$10+1,1))</f>
        <v>331.52724290297675</v>
      </c>
      <c r="AO86" s="59">
        <f t="shared" si="90"/>
        <v>322.79102610158054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58.077584607153078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58.077584607153078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367.99999999999972</v>
      </c>
      <c r="BE86" s="13">
        <f>BD86*VLOOKUP('Données projet'!$B$11,Paramètres!$A$1:$I$89,3,0)*VLOOKUP('Données projet'!$B$11,Paramètres!$A$1:$I$89,5,0)</f>
        <v>321.48479999999984</v>
      </c>
      <c r="BF86" s="13">
        <f t="shared" si="91"/>
        <v>75.662211893590367</v>
      </c>
      <c r="BG86" s="20">
        <f t="shared" si="61"/>
        <v>691.69771238133626</v>
      </c>
      <c r="BH86" s="59">
        <f t="shared" si="62"/>
        <v>985.03104571466952</v>
      </c>
      <c r="BI86" s="59">
        <f ca="1">AVERAGE(OFFSET($BH$3,0,0,'Données projet'!$E$11+1,1))-AVERAGE(OFFSET($H$3,0,0,'Données projet'!$E$11+1,1))</f>
        <v>367.48156275901096</v>
      </c>
      <c r="BJ86" s="59">
        <f t="shared" si="92"/>
        <v>356.87322542996685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63.77146545099162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63.77146545099162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367.99999999999972</v>
      </c>
      <c r="BZ86" s="13">
        <f>BY86*VLOOKUP('Données projet'!$B$12,Paramètres!$A$1:$I$89,3,0)*VLOOKUP('Données projet'!$B$12,Paramètres!$A$1:$I$89,5,0)</f>
        <v>246.8543999999998</v>
      </c>
      <c r="CA86" s="13">
        <f t="shared" si="93"/>
        <v>59.911862368716115</v>
      </c>
      <c r="CB86" s="20">
        <f t="shared" si="64"/>
        <v>534.28457362551353</v>
      </c>
      <c r="CC86" s="59">
        <f t="shared" si="65"/>
        <v>827.61790695884679</v>
      </c>
      <c r="CD86" s="59">
        <f ca="1">AVERAGE(OFFSET($CC$3,0,0,'Données projet'!$E$12+1,1))-AVERAGE(OFFSET($H$3,0,0,'Données projet'!$E$12+1,1))</f>
        <v>273.84349636755343</v>
      </c>
      <c r="CE86" s="59">
        <f t="shared" si="94"/>
        <v>268.10688874775451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48.967375257011412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48.967375257011412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852.00000000000011</v>
      </c>
      <c r="CU86" s="17">
        <f>CT86*VLOOKUP('Données projet'!$B$13,Paramètres!$A$1:$I$89,3,0)*VLOOKUP('Données projet'!$B$13,Paramètres!$A$1:$I$89,5,0)</f>
        <v>420.88800000000009</v>
      </c>
      <c r="CV86" s="13">
        <f t="shared" si="95"/>
        <v>95.998759891259041</v>
      </c>
      <c r="CW86" s="20">
        <f t="shared" si="67"/>
        <v>900.24444014394294</v>
      </c>
      <c r="CX86" s="59">
        <f t="shared" si="68"/>
        <v>1193.5777734772762</v>
      </c>
      <c r="CY86" s="59">
        <f ca="1">AVERAGE(OFFSET($CX$3,0,0,'Données projet'!$E$13+1,1))-AVERAGE(OFFSET($H$3,0,0,'Données projet'!$E$13+1,1))</f>
        <v>434.08297999735811</v>
      </c>
      <c r="CZ86" s="59">
        <f t="shared" si="96"/>
        <v>371.04090283546122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149.84369220530067</v>
      </c>
      <c r="DG86" s="21">
        <f>EXP(-LN(2)/25)*DG85+(1-EXP(-LN(2)/25))/(LN(2)/25)*Calculateur!DB86*Calculateur!DD86*VLOOKUP('Données projet'!$B$13,Paramètres!$A$1:$I$89,3,0)*0.475*44/12</f>
        <v>11.895459515941482</v>
      </c>
      <c r="DH86" s="21">
        <f>EXP(-LN(2)/2)*DH85+(1-EXP(-LN(2)/2))/(LN(2)/2)*DB86*DE86*VLOOKUP('Données projet'!$B$13,Paramètres!$A$1:$I$89,3,0)*0.475*44/12</f>
        <v>7.9192869623323606E-9</v>
      </c>
      <c r="DI86" s="22">
        <f t="shared" si="69"/>
        <v>161.73915172916142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10</v>
      </c>
      <c r="DO86" s="12">
        <f>IF('Données projet'!$A$166&gt;35,DO85+DN86-DW85,IF(A86&lt;'Données projet'!$A$166,$DL$205^A86,IF(A86='Données projet'!$A$166,'Données projet'!$B$166,DO85+DN86-DW85)))</f>
        <v>567.00000000000011</v>
      </c>
      <c r="DP86" s="17">
        <f>DO86*VLOOKUP('Données projet'!$B$14,Paramètres!$A$1:$I$89,3,0)*VLOOKUP('Données projet'!$B$14,Paramètres!$A$1:$I$89,5,0)</f>
        <v>324.32400000000007</v>
      </c>
      <c r="DQ86" s="13">
        <f t="shared" si="97"/>
        <v>76.25234194498276</v>
      </c>
      <c r="DR86" s="20">
        <f t="shared" si="70"/>
        <v>697.67046222084502</v>
      </c>
      <c r="DS86" s="59">
        <f t="shared" si="71"/>
        <v>991.0037955541784</v>
      </c>
      <c r="DT86" s="59">
        <f ca="1">AVERAGE(OFFSET($DS$3,0,0,'Données projet'!$E$14+1,1))-AVERAGE(OFFSET($H$3,0,0,'Données projet'!$E$14+1,1))</f>
        <v>362.57172983134313</v>
      </c>
      <c r="DU86" s="59">
        <f t="shared" si="98"/>
        <v>232.03250917542471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86.735094597460346</v>
      </c>
      <c r="EB86" s="21">
        <f>EXP(-LN(2)/25)*EB85+(1-EXP(-LN(2)/25))/(LN(2)/25)*Calculateur!DW86*Calculateur!DY86*VLOOKUP('Données projet'!$B$14,Paramètres!$A$1:$I$89,3,0)*0.475*44/12</f>
        <v>7.1714253541082629</v>
      </c>
      <c r="EC86" s="21">
        <f>EXP(-LN(2)/2)*EC85+(1-EXP(-LN(2)/2))/(LN(2)/2)*DW86*DZ86*VLOOKUP('Données projet'!$B$14,Paramètres!$A$1:$I$89,3,0)*0.475*44/12</f>
        <v>7.8902075732417873E-9</v>
      </c>
      <c r="ED86" s="22">
        <f t="shared" si="72"/>
        <v>93.906519959458819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763.00000000000057</v>
      </c>
      <c r="EK86" s="17">
        <f>EJ86*VLOOKUP('Données projet'!$B$15,Paramètres!$A$1:$I$89,3,0)*VLOOKUP('Données projet'!$B$15,Paramètres!$A$1:$I$89,5,0)</f>
        <v>456.2740000000004</v>
      </c>
      <c r="EL86" s="13">
        <f t="shared" si="99"/>
        <v>103.09649786611838</v>
      </c>
      <c r="EM86" s="20">
        <f t="shared" si="73"/>
        <v>974.23695045015677</v>
      </c>
      <c r="EN86" s="59">
        <f t="shared" si="74"/>
        <v>1267.5702837834901</v>
      </c>
      <c r="EO86" s="59">
        <f ca="1">AVERAGE(OFFSET($EN$3,0,0,'Données projet'!$E$15+1,1))-AVERAGE(OFFSET($H$3,0,0,'Données projet'!$E$15+1,1))</f>
        <v>481.17250315093412</v>
      </c>
      <c r="EP86" s="59">
        <f t="shared" si="100"/>
        <v>413.48123190206832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100.28307786793698</v>
      </c>
      <c r="EW86" s="21">
        <f>EXP(-LN(2)/25)*EW85+(1-EXP(-LN(2)/25))/(LN(2)/25)*Calculateur!ER86*Calculateur!ET86*VLOOKUP('Données projet'!$B$15,Paramètres!$A$1:$I$89,3,0)*0.475*44/12</f>
        <v>15.049984945630678</v>
      </c>
      <c r="EX86" s="21">
        <f>EXP(-LN(2)/2)*EX85+(1-EXP(-LN(2)/2))/(LN(2)/2)*ER86*EU86*VLOOKUP('Données projet'!$B$15,Paramètres!$A$1:$I$89,3,0)*0.475*44/12</f>
        <v>8.2762988705289195E-10</v>
      </c>
      <c r="EY86" s="22">
        <f t="shared" si="75"/>
        <v>115.33306281439529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401</v>
      </c>
      <c r="FF86" s="17">
        <f>FE86*VLOOKUP('Données projet'!$B$16,Paramètres!$A$1:$I$89,3,0)*VLOOKUP('Données projet'!$B$16,Paramètres!$A$1:$I$89,5,0)</f>
        <v>250.22399999999999</v>
      </c>
      <c r="FG86" s="13">
        <f t="shared" si="101"/>
        <v>60.633904580527918</v>
      </c>
      <c r="FH86" s="20">
        <f t="shared" si="76"/>
        <v>541.41085047775289</v>
      </c>
      <c r="FI86" s="59">
        <f t="shared" si="77"/>
        <v>834.74418381108626</v>
      </c>
      <c r="FJ86" s="59">
        <f ca="1">AVERAGE(OFFSET($FI$3,0,0,'Données projet'!$E$16+1,1))-AVERAGE(OFFSET($H$3,0,0,'Données projet'!$E$16+1,1))</f>
        <v>269.77739619445515</v>
      </c>
      <c r="FK86" s="59">
        <f t="shared" si="102"/>
        <v>347.56964743629885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48.56085263397005</v>
      </c>
      <c r="FR86" s="21">
        <f>EXP(-LN(2)/25)*FR85+(1-EXP(-LN(2)/25))/(LN(2)/25)*Calculateur!FM86*Calculateur!FO86*VLOOKUP('Données projet'!$B$16,Paramètres!$A$1:$I$89,3,0)*0.475*44/12</f>
        <v>21.105008021019607</v>
      </c>
      <c r="FS86" s="21">
        <f>EXP(-LN(2)/2)*FS85+(1-EXP(-LN(2)/2))/(LN(2)/2)*FM86*FP86*VLOOKUP('Données projet'!$B$16,Paramètres!$A$1:$I$89,3,0)*0.475*44/12</f>
        <v>2.6171450181514539E-10</v>
      </c>
      <c r="FT86" s="22">
        <f t="shared" si="78"/>
        <v>69.665860655251379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367.99999999999972</v>
      </c>
      <c r="O87" s="13">
        <f>N87*VLOOKUP('Données projet'!$B$9,Paramètres!$A$1:$I$89,3,0)*VLOOKUP('Données projet'!$B$9,Paramètres!$A$1:$I$89,5,0)</f>
        <v>292.78079999999977</v>
      </c>
      <c r="P87" s="13">
        <f t="shared" si="87"/>
        <v>69.660903052386217</v>
      </c>
      <c r="Q87" s="20">
        <f t="shared" si="54"/>
        <v>631.25263281623893</v>
      </c>
      <c r="R87" s="59">
        <f t="shared" si="55"/>
        <v>924.58596614957219</v>
      </c>
      <c r="S87" s="59">
        <f ca="1">AVERAGE(OFFSET($R$3,0,0,'Données projet'!$E$9+1,1))-AVERAGE(OFFSET($H$3,0,0,'Données projet'!$E$9+1,1))</f>
        <v>331.52724290297675</v>
      </c>
      <c r="T87" s="59">
        <f t="shared" si="88"/>
        <v>322.79102610158054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56.938718596835606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56.938718596835606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367.99999999999972</v>
      </c>
      <c r="AJ87" s="13">
        <f>AI87*VLOOKUP('Données projet'!$B$10,Paramètres!$A$1:$I$89,3,0)*VLOOKUP('Données projet'!$B$10,Paramètres!$A$1:$I$89,5,0)</f>
        <v>292.78079999999977</v>
      </c>
      <c r="AK87" s="13">
        <f t="shared" si="89"/>
        <v>69.660903052386217</v>
      </c>
      <c r="AL87" s="20">
        <f t="shared" si="58"/>
        <v>631.25263281623893</v>
      </c>
      <c r="AM87" s="59">
        <f t="shared" si="59"/>
        <v>924.58596614957219</v>
      </c>
      <c r="AN87" s="59">
        <f ca="1">AVERAGE(OFFSET($AM$3,0,0,'Données projet'!$E$10+1,1))-AVERAGE(OFFSET($H$3,0,0,'Données projet'!$E$10+1,1))</f>
        <v>331.52724290297675</v>
      </c>
      <c r="AO87" s="59">
        <f t="shared" si="90"/>
        <v>322.79102610158054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56.938718596835606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56.938718596835606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367.99999999999972</v>
      </c>
      <c r="BE87" s="13">
        <f>BD87*VLOOKUP('Données projet'!$B$11,Paramètres!$A$1:$I$89,3,0)*VLOOKUP('Données projet'!$B$11,Paramètres!$A$1:$I$89,5,0)</f>
        <v>321.48479999999984</v>
      </c>
      <c r="BF87" s="13">
        <f t="shared" si="91"/>
        <v>75.662211893590367</v>
      </c>
      <c r="BG87" s="20">
        <f t="shared" si="61"/>
        <v>691.69771238133626</v>
      </c>
      <c r="BH87" s="59">
        <f t="shared" si="62"/>
        <v>985.03104571466952</v>
      </c>
      <c r="BI87" s="59">
        <f ca="1">AVERAGE(OFFSET($BH$3,0,0,'Données projet'!$E$11+1,1))-AVERAGE(OFFSET($H$3,0,0,'Données projet'!$E$11+1,1))</f>
        <v>367.48156275901096</v>
      </c>
      <c r="BJ87" s="59">
        <f t="shared" si="92"/>
        <v>356.87322542996685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62.520945910250866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62.520945910250866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367.99999999999972</v>
      </c>
      <c r="BZ87" s="13">
        <f>BY87*VLOOKUP('Données projet'!$B$12,Paramètres!$A$1:$I$89,3,0)*VLOOKUP('Données projet'!$B$12,Paramètres!$A$1:$I$89,5,0)</f>
        <v>246.8543999999998</v>
      </c>
      <c r="CA87" s="13">
        <f t="shared" si="93"/>
        <v>59.911862368716115</v>
      </c>
      <c r="CB87" s="20">
        <f t="shared" si="64"/>
        <v>534.28457362551353</v>
      </c>
      <c r="CC87" s="59">
        <f t="shared" si="65"/>
        <v>827.61790695884679</v>
      </c>
      <c r="CD87" s="59">
        <f ca="1">AVERAGE(OFFSET($CC$3,0,0,'Données projet'!$E$12+1,1))-AVERAGE(OFFSET($H$3,0,0,'Données projet'!$E$12+1,1))</f>
        <v>273.84349636755343</v>
      </c>
      <c r="CE87" s="59">
        <f t="shared" si="94"/>
        <v>268.10688874775451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48.007154895371187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48.007154895371187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852.00000000000011</v>
      </c>
      <c r="CU87" s="17">
        <f>CT87*VLOOKUP('Données projet'!$B$13,Paramètres!$A$1:$I$89,3,0)*VLOOKUP('Données projet'!$B$13,Paramètres!$A$1:$I$89,5,0)</f>
        <v>420.88800000000009</v>
      </c>
      <c r="CV87" s="13">
        <f t="shared" si="95"/>
        <v>95.998759891259041</v>
      </c>
      <c r="CW87" s="20">
        <f t="shared" si="67"/>
        <v>900.24444014394294</v>
      </c>
      <c r="CX87" s="59">
        <f t="shared" si="68"/>
        <v>1193.5777734772762</v>
      </c>
      <c r="CY87" s="59">
        <f ca="1">AVERAGE(OFFSET($CX$3,0,0,'Données projet'!$E$13+1,1))-AVERAGE(OFFSET($H$3,0,0,'Données projet'!$E$13+1,1))</f>
        <v>434.08297999735811</v>
      </c>
      <c r="CZ87" s="59">
        <f t="shared" si="96"/>
        <v>371.04090283546122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146.90534879678239</v>
      </c>
      <c r="DG87" s="21">
        <f>EXP(-LN(2)/25)*DG86+(1-EXP(-LN(2)/25))/(LN(2)/25)*Calculateur!DB87*Calculateur!DD87*VLOOKUP('Données projet'!$B$13,Paramètres!$A$1:$I$89,3,0)*0.475*44/12</f>
        <v>11.570177549923034</v>
      </c>
      <c r="DH87" s="21">
        <f>EXP(-LN(2)/2)*DH86+(1-EXP(-LN(2)/2))/(LN(2)/2)*DB87*DE87*VLOOKUP('Données projet'!$B$13,Paramètres!$A$1:$I$89,3,0)*0.475*44/12</f>
        <v>5.5997815132274273E-9</v>
      </c>
      <c r="DI87" s="22">
        <f t="shared" si="69"/>
        <v>158.47552635230522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10</v>
      </c>
      <c r="DO87" s="12">
        <f>IF('Données projet'!$A$166&gt;35,DO86+DN87-DW86,IF(A87&lt;'Données projet'!$A$166,$DL$205^A87,IF(A87='Données projet'!$A$166,'Données projet'!$B$166,DO86+DN87-DW86)))</f>
        <v>577.00000000000011</v>
      </c>
      <c r="DP87" s="17">
        <f>DO87*VLOOKUP('Données projet'!$B$14,Paramètres!$A$1:$I$89,3,0)*VLOOKUP('Données projet'!$B$14,Paramètres!$A$1:$I$89,5,0)</f>
        <v>330.0440000000001</v>
      </c>
      <c r="DQ87" s="13">
        <f t="shared" si="97"/>
        <v>77.439429423625086</v>
      </c>
      <c r="DR87" s="20">
        <f t="shared" si="70"/>
        <v>709.70030624614719</v>
      </c>
      <c r="DS87" s="59">
        <f t="shared" si="71"/>
        <v>1003.0336395794805</v>
      </c>
      <c r="DT87" s="59">
        <f ca="1">AVERAGE(OFFSET($DS$3,0,0,'Données projet'!$E$14+1,1))-AVERAGE(OFFSET($H$3,0,0,'Données projet'!$E$14+1,1))</f>
        <v>362.57172983134313</v>
      </c>
      <c r="DU87" s="59">
        <f t="shared" si="98"/>
        <v>232.03250917542471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85.034272295588096</v>
      </c>
      <c r="EB87" s="21">
        <f>EXP(-LN(2)/25)*EB86+(1-EXP(-LN(2)/25))/(LN(2)/25)*Calculateur!DW87*Calculateur!DY87*VLOOKUP('Données projet'!$B$14,Paramètres!$A$1:$I$89,3,0)*0.475*44/12</f>
        <v>6.9753223506713038</v>
      </c>
      <c r="EC87" s="21">
        <f>EXP(-LN(2)/2)*EC86+(1-EXP(-LN(2)/2))/(LN(2)/2)*DW87*DZ87*VLOOKUP('Données projet'!$B$14,Paramètres!$A$1:$I$89,3,0)*0.475*44/12</f>
        <v>5.5792192800087207E-9</v>
      </c>
      <c r="ED87" s="22">
        <f t="shared" si="72"/>
        <v>92.009594651838626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763.00000000000057</v>
      </c>
      <c r="EK87" s="17">
        <f>EJ87*VLOOKUP('Données projet'!$B$15,Paramètres!$A$1:$I$89,3,0)*VLOOKUP('Données projet'!$B$15,Paramètres!$A$1:$I$89,5,0)</f>
        <v>456.2740000000004</v>
      </c>
      <c r="EL87" s="13">
        <f t="shared" si="99"/>
        <v>103.09649786611838</v>
      </c>
      <c r="EM87" s="20">
        <f t="shared" si="73"/>
        <v>974.23695045015677</v>
      </c>
      <c r="EN87" s="59">
        <f t="shared" si="74"/>
        <v>1267.5702837834901</v>
      </c>
      <c r="EO87" s="59">
        <f ca="1">AVERAGE(OFFSET($EN$3,0,0,'Données projet'!$E$15+1,1))-AVERAGE(OFFSET($H$3,0,0,'Données projet'!$E$15+1,1))</f>
        <v>481.17250315093412</v>
      </c>
      <c r="EP87" s="59">
        <f t="shared" si="100"/>
        <v>413.48123190206832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98.316587877584539</v>
      </c>
      <c r="EW87" s="21">
        <f>EXP(-LN(2)/25)*EW86+(1-EXP(-LN(2)/25))/(LN(2)/25)*Calculateur!ER87*Calculateur!ET87*VLOOKUP('Données projet'!$B$15,Paramètres!$A$1:$I$89,3,0)*0.475*44/12</f>
        <v>14.638442315848096</v>
      </c>
      <c r="EX87" s="21">
        <f>EXP(-LN(2)/2)*EX86+(1-EXP(-LN(2)/2))/(LN(2)/2)*ER87*EU87*VLOOKUP('Données projet'!$B$15,Paramètres!$A$1:$I$89,3,0)*0.475*44/12</f>
        <v>5.852227054477563E-10</v>
      </c>
      <c r="EY87" s="22">
        <f t="shared" si="75"/>
        <v>112.95503019401785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401</v>
      </c>
      <c r="FF87" s="17">
        <f>FE87*VLOOKUP('Données projet'!$B$16,Paramètres!$A$1:$I$89,3,0)*VLOOKUP('Données projet'!$B$16,Paramètres!$A$1:$I$89,5,0)</f>
        <v>250.22399999999999</v>
      </c>
      <c r="FG87" s="13">
        <f t="shared" si="101"/>
        <v>60.633904580527918</v>
      </c>
      <c r="FH87" s="20">
        <f t="shared" si="76"/>
        <v>541.41085047775289</v>
      </c>
      <c r="FI87" s="59">
        <f t="shared" si="77"/>
        <v>834.74418381108626</v>
      </c>
      <c r="FJ87" s="59">
        <f ca="1">AVERAGE(OFFSET($FI$3,0,0,'Données projet'!$E$16+1,1))-AVERAGE(OFFSET($H$3,0,0,'Données projet'!$E$16+1,1))</f>
        <v>269.77739619445515</v>
      </c>
      <c r="FK87" s="59">
        <f t="shared" si="102"/>
        <v>347.56964743629885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47.608603933013349</v>
      </c>
      <c r="FR87" s="21">
        <f>EXP(-LN(2)/25)*FR86+(1-EXP(-LN(2)/25))/(LN(2)/25)*Calculateur!FM87*Calculateur!FO87*VLOOKUP('Données projet'!$B$16,Paramètres!$A$1:$I$89,3,0)*0.475*44/12</f>
        <v>20.52789046682069</v>
      </c>
      <c r="FS87" s="21">
        <f>EXP(-LN(2)/2)*FS86+(1-EXP(-LN(2)/2))/(LN(2)/2)*FM87*FP87*VLOOKUP('Données projet'!$B$16,Paramètres!$A$1:$I$89,3,0)*0.475*44/12</f>
        <v>1.8506009896834831E-10</v>
      </c>
      <c r="FT87" s="22">
        <f t="shared" si="78"/>
        <v>68.136494400019089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367.99999999999972</v>
      </c>
      <c r="O88" s="13">
        <f>N88*VLOOKUP('Données projet'!$B$9,Paramètres!$A$1:$I$89,3,0)*VLOOKUP('Données projet'!$B$9,Paramètres!$A$1:$I$89,5,0)</f>
        <v>292.78079999999977</v>
      </c>
      <c r="P88" s="13">
        <f t="shared" si="87"/>
        <v>69.660903052386217</v>
      </c>
      <c r="Q88" s="20">
        <f t="shared" si="54"/>
        <v>631.25263281623893</v>
      </c>
      <c r="R88" s="59">
        <f t="shared" si="55"/>
        <v>924.58596614957219</v>
      </c>
      <c r="S88" s="59">
        <f ca="1">AVERAGE(OFFSET($R$3,0,0,'Données projet'!$E$9+1,1))-AVERAGE(OFFSET($H$3,0,0,'Données projet'!$E$9+1,1))</f>
        <v>331.52724290297675</v>
      </c>
      <c r="T88" s="59">
        <f t="shared" si="88"/>
        <v>322.79102610158054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55.822185054340778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55.822185054340778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367.99999999999972</v>
      </c>
      <c r="AJ88" s="13">
        <f>AI88*VLOOKUP('Données projet'!$B$10,Paramètres!$A$1:$I$89,3,0)*VLOOKUP('Données projet'!$B$10,Paramètres!$A$1:$I$89,5,0)</f>
        <v>292.78079999999977</v>
      </c>
      <c r="AK88" s="13">
        <f t="shared" si="89"/>
        <v>69.660903052386217</v>
      </c>
      <c r="AL88" s="20">
        <f t="shared" si="58"/>
        <v>631.25263281623893</v>
      </c>
      <c r="AM88" s="59">
        <f t="shared" si="59"/>
        <v>924.58596614957219</v>
      </c>
      <c r="AN88" s="59">
        <f ca="1">AVERAGE(OFFSET($AM$3,0,0,'Données projet'!$E$10+1,1))-AVERAGE(OFFSET($H$3,0,0,'Données projet'!$E$10+1,1))</f>
        <v>331.52724290297675</v>
      </c>
      <c r="AO88" s="59">
        <f t="shared" si="90"/>
        <v>322.79102610158054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55.822185054340778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55.822185054340778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367.99999999999972</v>
      </c>
      <c r="BE88" s="13">
        <f>BD88*VLOOKUP('Données projet'!$B$11,Paramètres!$A$1:$I$89,3,0)*VLOOKUP('Données projet'!$B$11,Paramètres!$A$1:$I$89,5,0)</f>
        <v>321.48479999999984</v>
      </c>
      <c r="BF88" s="13">
        <f t="shared" si="91"/>
        <v>75.662211893590367</v>
      </c>
      <c r="BG88" s="20">
        <f t="shared" si="61"/>
        <v>691.69771238133626</v>
      </c>
      <c r="BH88" s="59">
        <f t="shared" si="62"/>
        <v>985.03104571466952</v>
      </c>
      <c r="BI88" s="59">
        <f ca="1">AVERAGE(OFFSET($BH$3,0,0,'Données projet'!$E$11+1,1))-AVERAGE(OFFSET($H$3,0,0,'Données projet'!$E$11+1,1))</f>
        <v>367.48156275901096</v>
      </c>
      <c r="BJ88" s="59">
        <f t="shared" si="92"/>
        <v>356.87322542996685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61.294948294962431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61.294948294962431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367.99999999999972</v>
      </c>
      <c r="BZ88" s="13">
        <f>BY88*VLOOKUP('Données projet'!$B$12,Paramètres!$A$1:$I$89,3,0)*VLOOKUP('Données projet'!$B$12,Paramètres!$A$1:$I$89,5,0)</f>
        <v>246.8543999999998</v>
      </c>
      <c r="CA88" s="13">
        <f t="shared" si="93"/>
        <v>59.911862368716115</v>
      </c>
      <c r="CB88" s="20">
        <f t="shared" si="64"/>
        <v>534.28457362551353</v>
      </c>
      <c r="CC88" s="59">
        <f t="shared" si="65"/>
        <v>827.61790695884679</v>
      </c>
      <c r="CD88" s="59">
        <f ca="1">AVERAGE(OFFSET($CC$3,0,0,'Données projet'!$E$12+1,1))-AVERAGE(OFFSET($H$3,0,0,'Données projet'!$E$12+1,1))</f>
        <v>273.84349636755343</v>
      </c>
      <c r="CE88" s="59">
        <f t="shared" si="94"/>
        <v>268.10688874775451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47.065763869346142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47.065763869346142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852.00000000000011</v>
      </c>
      <c r="CU88" s="17">
        <f>CT88*VLOOKUP('Données projet'!$B$13,Paramètres!$A$1:$I$89,3,0)*VLOOKUP('Données projet'!$B$13,Paramètres!$A$1:$I$89,5,0)</f>
        <v>420.88800000000009</v>
      </c>
      <c r="CV88" s="13">
        <f t="shared" si="95"/>
        <v>95.998759891259041</v>
      </c>
      <c r="CW88" s="20">
        <f t="shared" si="67"/>
        <v>900.24444014394294</v>
      </c>
      <c r="CX88" s="59">
        <f t="shared" si="68"/>
        <v>1193.5777734772762</v>
      </c>
      <c r="CY88" s="59">
        <f ca="1">AVERAGE(OFFSET($CX$3,0,0,'Données projet'!$E$13+1,1))-AVERAGE(OFFSET($H$3,0,0,'Données projet'!$E$13+1,1))</f>
        <v>434.08297999735811</v>
      </c>
      <c r="CZ88" s="59">
        <f t="shared" si="96"/>
        <v>371.04090283546122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144.02462451029265</v>
      </c>
      <c r="DG88" s="21">
        <f>EXP(-LN(2)/25)*DG87+(1-EXP(-LN(2)/25))/(LN(2)/25)*Calculateur!DB88*Calculateur!DD88*VLOOKUP('Données projet'!$B$13,Paramètres!$A$1:$I$89,3,0)*0.475*44/12</f>
        <v>11.253790436371196</v>
      </c>
      <c r="DH88" s="21">
        <f>EXP(-LN(2)/2)*DH87+(1-EXP(-LN(2)/2))/(LN(2)/2)*DB88*DE88*VLOOKUP('Données projet'!$B$13,Paramètres!$A$1:$I$89,3,0)*0.475*44/12</f>
        <v>3.9596434811661803E-9</v>
      </c>
      <c r="DI88" s="22">
        <f t="shared" si="69"/>
        <v>155.2784149506235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587</v>
      </c>
      <c r="DM88" s="12">
        <f>VLOOKUP(A88,'Données projet'!$A$165:$I$185,9,0)</f>
        <v>10</v>
      </c>
      <c r="DN88" s="12">
        <f t="array" ref="DN88">INDEX(DM:DM,MIN(IF(ISNUMBER(DM88:DM284),ROW(DM88:DM284),"")))</f>
        <v>10</v>
      </c>
      <c r="DO88" s="12">
        <f>IF('Données projet'!$A$166&gt;35,DO87+DN88-DW87,IF(A88&lt;'Données projet'!$A$166,$DL$205^A88,IF(A88='Données projet'!$A$166,'Données projet'!$B$166,DO87+DN88-DW87)))</f>
        <v>587.00000000000011</v>
      </c>
      <c r="DP88" s="17">
        <f>DO88*VLOOKUP('Données projet'!$B$14,Paramètres!$A$1:$I$89,3,0)*VLOOKUP('Données projet'!$B$14,Paramètres!$A$1:$I$89,5,0)</f>
        <v>335.76400000000007</v>
      </c>
      <c r="DQ88" s="13">
        <f t="shared" si="97"/>
        <v>78.624124441126725</v>
      </c>
      <c r="DR88" s="20">
        <f t="shared" si="70"/>
        <v>721.72598340162915</v>
      </c>
      <c r="DS88" s="59">
        <f t="shared" si="71"/>
        <v>1015.0593167349625</v>
      </c>
      <c r="DT88" s="59">
        <f ca="1">AVERAGE(OFFSET($DS$3,0,0,'Données projet'!$E$14+1,1))-AVERAGE(OFFSET($H$3,0,0,'Données projet'!$E$14+1,1))</f>
        <v>362.57172983134313</v>
      </c>
      <c r="DU88" s="59">
        <f t="shared" si="98"/>
        <v>232.03250917542471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26</v>
      </c>
      <c r="DX88" s="16">
        <f>IF(ISNA(VLOOKUP(A88,'Données projet'!$A$165:$I$185,5,0)),0%,VLOOKUP(A88,'Données projet'!$A$165:$I$185,5,0)*VLOOKUP('Données projet'!$B$14,Paramètres!$A$1:$I$89,7,0))</f>
        <v>0.45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92.244702043239968</v>
      </c>
      <c r="EB88" s="21">
        <f>EXP(-LN(2)/25)*EB87+(1-EXP(-LN(2)/25))/(LN(2)/25)*Calculateur!DW88*Calculateur!DY88*VLOOKUP('Données projet'!$B$14,Paramètres!$A$1:$I$89,3,0)*0.475*44/12</f>
        <v>6.7845817941759368</v>
      </c>
      <c r="EC88" s="21">
        <f>EXP(-LN(2)/2)*EC87+(1-EXP(-LN(2)/2))/(LN(2)/2)*DW88*DZ88*VLOOKUP('Données projet'!$B$14,Paramètres!$A$1:$I$89,3,0)*0.475*44/12</f>
        <v>3.9451037866208937E-9</v>
      </c>
      <c r="ED88" s="22">
        <f t="shared" si="72"/>
        <v>99.029283841361007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763.00000000000057</v>
      </c>
      <c r="EK88" s="17">
        <f>EJ88*VLOOKUP('Données projet'!$B$15,Paramètres!$A$1:$I$89,3,0)*VLOOKUP('Données projet'!$B$15,Paramètres!$A$1:$I$89,5,0)</f>
        <v>456.2740000000004</v>
      </c>
      <c r="EL88" s="13">
        <f t="shared" si="99"/>
        <v>103.09649786611838</v>
      </c>
      <c r="EM88" s="20">
        <f t="shared" si="73"/>
        <v>974.23695045015677</v>
      </c>
      <c r="EN88" s="59">
        <f t="shared" si="74"/>
        <v>1267.5702837834901</v>
      </c>
      <c r="EO88" s="59">
        <f ca="1">AVERAGE(OFFSET($EN$3,0,0,'Données projet'!$E$15+1,1))-AVERAGE(OFFSET($H$3,0,0,'Données projet'!$E$15+1,1))</f>
        <v>481.17250315093412</v>
      </c>
      <c r="EP88" s="59">
        <f t="shared" si="100"/>
        <v>413.48123190206832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96.388659556502446</v>
      </c>
      <c r="EW88" s="21">
        <f>EXP(-LN(2)/25)*EW87+(1-EXP(-LN(2)/25))/(LN(2)/25)*Calculateur!ER88*Calculateur!ET88*VLOOKUP('Données projet'!$B$15,Paramètres!$A$1:$I$89,3,0)*0.475*44/12</f>
        <v>14.238153340919006</v>
      </c>
      <c r="EX88" s="21">
        <f>EXP(-LN(2)/2)*EX87+(1-EXP(-LN(2)/2))/(LN(2)/2)*ER88*EU88*VLOOKUP('Données projet'!$B$15,Paramètres!$A$1:$I$89,3,0)*0.475*44/12</f>
        <v>4.1381494352644598E-10</v>
      </c>
      <c r="EY88" s="22">
        <f t="shared" si="75"/>
        <v>110.62681289783526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401</v>
      </c>
      <c r="FF88" s="17">
        <f>FE88*VLOOKUP('Données projet'!$B$16,Paramètres!$A$1:$I$89,3,0)*VLOOKUP('Données projet'!$B$16,Paramètres!$A$1:$I$89,5,0)</f>
        <v>250.22399999999999</v>
      </c>
      <c r="FG88" s="13">
        <f t="shared" si="101"/>
        <v>60.633904580527918</v>
      </c>
      <c r="FH88" s="20">
        <f t="shared" si="76"/>
        <v>541.41085047775289</v>
      </c>
      <c r="FI88" s="59">
        <f t="shared" si="77"/>
        <v>834.74418381108626</v>
      </c>
      <c r="FJ88" s="59">
        <f ca="1">AVERAGE(OFFSET($FI$3,0,0,'Données projet'!$E$16+1,1))-AVERAGE(OFFSET($H$3,0,0,'Données projet'!$E$16+1,1))</f>
        <v>269.77739619445515</v>
      </c>
      <c r="FK88" s="59">
        <f t="shared" si="102"/>
        <v>347.56964743629885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46.675028248268056</v>
      </c>
      <c r="FR88" s="21">
        <f>EXP(-LN(2)/25)*FR87+(1-EXP(-LN(2)/25))/(LN(2)/25)*Calculateur!FM88*Calculateur!FO88*VLOOKUP('Données projet'!$B$16,Paramètres!$A$1:$I$89,3,0)*0.475*44/12</f>
        <v>19.966554222490636</v>
      </c>
      <c r="FS88" s="21">
        <f>EXP(-LN(2)/2)*FS87+(1-EXP(-LN(2)/2))/(LN(2)/2)*FM88*FP88*VLOOKUP('Données projet'!$B$16,Paramètres!$A$1:$I$89,3,0)*0.475*44/12</f>
        <v>1.308572509075727E-10</v>
      </c>
      <c r="FT88" s="22">
        <f t="shared" si="78"/>
        <v>66.641582470889546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367.99999999999972</v>
      </c>
      <c r="O89" s="13">
        <f>N89*VLOOKUP('Données projet'!$B$9,Paramètres!$A$1:$I$89,3,0)*VLOOKUP('Données projet'!$B$9,Paramètres!$A$1:$I$89,5,0)</f>
        <v>292.78079999999977</v>
      </c>
      <c r="P89" s="13">
        <f t="shared" si="87"/>
        <v>69.660903052386217</v>
      </c>
      <c r="Q89" s="20">
        <f t="shared" si="54"/>
        <v>631.25263281623893</v>
      </c>
      <c r="R89" s="59">
        <f t="shared" si="55"/>
        <v>924.58596614957219</v>
      </c>
      <c r="S89" s="59">
        <f ca="1">AVERAGE(OFFSET($R$3,0,0,'Données projet'!$E$9+1,1))-AVERAGE(OFFSET($H$3,0,0,'Données projet'!$E$9+1,1))</f>
        <v>331.52724290297675</v>
      </c>
      <c r="T89" s="59">
        <f t="shared" si="88"/>
        <v>322.79102610158054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54.727546053596058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54.727546053596058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367.99999999999972</v>
      </c>
      <c r="AJ89" s="13">
        <f>AI89*VLOOKUP('Données projet'!$B$10,Paramètres!$A$1:$I$89,3,0)*VLOOKUP('Données projet'!$B$10,Paramètres!$A$1:$I$89,5,0)</f>
        <v>292.78079999999977</v>
      </c>
      <c r="AK89" s="13">
        <f t="shared" si="89"/>
        <v>69.660903052386217</v>
      </c>
      <c r="AL89" s="20">
        <f t="shared" si="58"/>
        <v>631.25263281623893</v>
      </c>
      <c r="AM89" s="59">
        <f t="shared" si="59"/>
        <v>924.58596614957219</v>
      </c>
      <c r="AN89" s="59">
        <f ca="1">AVERAGE(OFFSET($AM$3,0,0,'Données projet'!$E$10+1,1))-AVERAGE(OFFSET($H$3,0,0,'Données projet'!$E$10+1,1))</f>
        <v>331.52724290297675</v>
      </c>
      <c r="AO89" s="59">
        <f t="shared" si="90"/>
        <v>322.79102610158054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54.727546053596058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54.727546053596058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367.99999999999972</v>
      </c>
      <c r="BE89" s="13">
        <f>BD89*VLOOKUP('Données projet'!$B$11,Paramètres!$A$1:$I$89,3,0)*VLOOKUP('Données projet'!$B$11,Paramètres!$A$1:$I$89,5,0)</f>
        <v>321.48479999999984</v>
      </c>
      <c r="BF89" s="13">
        <f t="shared" si="91"/>
        <v>75.662211893590367</v>
      </c>
      <c r="BG89" s="20">
        <f t="shared" si="61"/>
        <v>691.69771238133626</v>
      </c>
      <c r="BH89" s="59">
        <f t="shared" si="62"/>
        <v>985.03104571466952</v>
      </c>
      <c r="BI89" s="59">
        <f ca="1">AVERAGE(OFFSET($BH$3,0,0,'Données projet'!$E$11+1,1))-AVERAGE(OFFSET($H$3,0,0,'Données projet'!$E$11+1,1))</f>
        <v>367.48156275901096</v>
      </c>
      <c r="BJ89" s="59">
        <f t="shared" si="92"/>
        <v>356.87322542996685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60.092991745125097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60.092991745125097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367.99999999999972</v>
      </c>
      <c r="BZ89" s="13">
        <f>BY89*VLOOKUP('Données projet'!$B$12,Paramètres!$A$1:$I$89,3,0)*VLOOKUP('Données projet'!$B$12,Paramètres!$A$1:$I$89,5,0)</f>
        <v>246.8543999999998</v>
      </c>
      <c r="CA89" s="13">
        <f t="shared" si="93"/>
        <v>59.911862368716115</v>
      </c>
      <c r="CB89" s="20">
        <f t="shared" si="64"/>
        <v>534.28457362551353</v>
      </c>
      <c r="CC89" s="59">
        <f t="shared" si="65"/>
        <v>827.61790695884679</v>
      </c>
      <c r="CD89" s="59">
        <f ca="1">AVERAGE(OFFSET($CC$3,0,0,'Données projet'!$E$12+1,1))-AVERAGE(OFFSET($H$3,0,0,'Données projet'!$E$12+1,1))</f>
        <v>273.84349636755343</v>
      </c>
      <c r="CE89" s="59">
        <f t="shared" si="94"/>
        <v>268.10688874775451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46.142832947149614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46.142832947149614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852.00000000000011</v>
      </c>
      <c r="CU89" s="17">
        <f>CT89*VLOOKUP('Données projet'!$B$13,Paramètres!$A$1:$I$89,3,0)*VLOOKUP('Données projet'!$B$13,Paramètres!$A$1:$I$89,5,0)</f>
        <v>420.88800000000009</v>
      </c>
      <c r="CV89" s="13">
        <f t="shared" si="95"/>
        <v>95.998759891259041</v>
      </c>
      <c r="CW89" s="20">
        <f t="shared" si="67"/>
        <v>900.24444014394294</v>
      </c>
      <c r="CX89" s="59">
        <f t="shared" si="68"/>
        <v>1193.5777734772762</v>
      </c>
      <c r="CY89" s="59">
        <f ca="1">AVERAGE(OFFSET($CX$3,0,0,'Données projet'!$E$13+1,1))-AVERAGE(OFFSET($H$3,0,0,'Données projet'!$E$13+1,1))</f>
        <v>434.08297999735811</v>
      </c>
      <c r="CZ89" s="59">
        <f t="shared" si="96"/>
        <v>371.04090283546122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141.20038946999267</v>
      </c>
      <c r="DG89" s="21">
        <f>EXP(-LN(2)/25)*DG88+(1-EXP(-LN(2)/25))/(LN(2)/25)*Calculateur!DB89*Calculateur!DD89*VLOOKUP('Données projet'!$B$13,Paramètres!$A$1:$I$89,3,0)*0.475*44/12</f>
        <v>10.946054945077506</v>
      </c>
      <c r="DH89" s="21">
        <f>EXP(-LN(2)/2)*DH88+(1-EXP(-LN(2)/2))/(LN(2)/2)*DB89*DE89*VLOOKUP('Données projet'!$B$13,Paramètres!$A$1:$I$89,3,0)*0.475*44/12</f>
        <v>2.7998907566137137E-9</v>
      </c>
      <c r="DI89" s="22">
        <f t="shared" si="69"/>
        <v>152.14644441787004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8.8000000000000007</v>
      </c>
      <c r="DO89" s="12">
        <f>IF('Données projet'!$A$166&gt;35,DO88+DN89-DW88,IF(A89&lt;'Données projet'!$A$166,$DL$205^A89,IF(A89='Données projet'!$A$166,'Données projet'!$B$166,DO88+DN89-DW88)))</f>
        <v>569.80000000000007</v>
      </c>
      <c r="DP89" s="17">
        <f>DO89*VLOOKUP('Données projet'!$B$14,Paramètres!$A$1:$I$89,3,0)*VLOOKUP('Données projet'!$B$14,Paramètres!$A$1:$I$89,5,0)</f>
        <v>325.92560000000003</v>
      </c>
      <c r="DQ89" s="13">
        <f t="shared" si="97"/>
        <v>76.5849702921969</v>
      </c>
      <c r="DR89" s="20">
        <f t="shared" si="70"/>
        <v>701.03924325890966</v>
      </c>
      <c r="DS89" s="59">
        <f t="shared" si="71"/>
        <v>994.37257659224292</v>
      </c>
      <c r="DT89" s="59">
        <f ca="1">AVERAGE(OFFSET($DS$3,0,0,'Données projet'!$E$14+1,1))-AVERAGE(OFFSET($H$3,0,0,'Données projet'!$E$14+1,1))</f>
        <v>362.57172983134313</v>
      </c>
      <c r="DU89" s="59">
        <f t="shared" si="98"/>
        <v>232.03250917542471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90.435839699884696</v>
      </c>
      <c r="EB89" s="21">
        <f>EXP(-LN(2)/25)*EB88+(1-EXP(-LN(2)/25))/(LN(2)/25)*Calculateur!DW89*Calculateur!DY89*VLOOKUP('Données projet'!$B$14,Paramètres!$A$1:$I$89,3,0)*0.475*44/12</f>
        <v>6.5990570482285458</v>
      </c>
      <c r="EC89" s="21">
        <f>EXP(-LN(2)/2)*EC88+(1-EXP(-LN(2)/2))/(LN(2)/2)*DW89*DZ89*VLOOKUP('Données projet'!$B$14,Paramètres!$A$1:$I$89,3,0)*0.475*44/12</f>
        <v>2.7896096400043604E-9</v>
      </c>
      <c r="ED89" s="22">
        <f t="shared" si="72"/>
        <v>97.034896750902845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763.00000000000057</v>
      </c>
      <c r="EK89" s="17">
        <f>EJ89*VLOOKUP('Données projet'!$B$15,Paramètres!$A$1:$I$89,3,0)*VLOOKUP('Données projet'!$B$15,Paramètres!$A$1:$I$89,5,0)</f>
        <v>456.2740000000004</v>
      </c>
      <c r="EL89" s="13">
        <f t="shared" si="99"/>
        <v>103.09649786611838</v>
      </c>
      <c r="EM89" s="20">
        <f t="shared" si="73"/>
        <v>974.23695045015677</v>
      </c>
      <c r="EN89" s="59">
        <f t="shared" si="74"/>
        <v>1267.5702837834901</v>
      </c>
      <c r="EO89" s="59">
        <f ca="1">AVERAGE(OFFSET($EN$3,0,0,'Données projet'!$E$15+1,1))-AVERAGE(OFFSET($H$3,0,0,'Données projet'!$E$15+1,1))</f>
        <v>481.17250315093412</v>
      </c>
      <c r="EP89" s="59">
        <f t="shared" si="100"/>
        <v>413.48123190206832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94.498536733876605</v>
      </c>
      <c r="EW89" s="21">
        <f>EXP(-LN(2)/25)*EW88+(1-EXP(-LN(2)/25))/(LN(2)/25)*Calculateur!ER89*Calculateur!ET89*VLOOKUP('Données projet'!$B$15,Paramètres!$A$1:$I$89,3,0)*0.475*44/12</f>
        <v>13.848810289059633</v>
      </c>
      <c r="EX89" s="21">
        <f>EXP(-LN(2)/2)*EX88+(1-EXP(-LN(2)/2))/(LN(2)/2)*ER89*EU89*VLOOKUP('Données projet'!$B$15,Paramètres!$A$1:$I$89,3,0)*0.475*44/12</f>
        <v>2.9261135272387815E-10</v>
      </c>
      <c r="EY89" s="22">
        <f t="shared" si="75"/>
        <v>108.34734702322885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401</v>
      </c>
      <c r="FF89" s="17">
        <f>FE89*VLOOKUP('Données projet'!$B$16,Paramètres!$A$1:$I$89,3,0)*VLOOKUP('Données projet'!$B$16,Paramètres!$A$1:$I$89,5,0)</f>
        <v>250.22399999999999</v>
      </c>
      <c r="FG89" s="13">
        <f t="shared" si="101"/>
        <v>60.633904580527918</v>
      </c>
      <c r="FH89" s="20">
        <f t="shared" si="76"/>
        <v>541.41085047775289</v>
      </c>
      <c r="FI89" s="59">
        <f t="shared" si="77"/>
        <v>834.74418381108626</v>
      </c>
      <c r="FJ89" s="59">
        <f ca="1">AVERAGE(OFFSET($FI$3,0,0,'Données projet'!$E$16+1,1))-AVERAGE(OFFSET($H$3,0,0,'Données projet'!$E$16+1,1))</f>
        <v>269.77739619445515</v>
      </c>
      <c r="FK89" s="59">
        <f t="shared" si="102"/>
        <v>347.56964743629885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45.759759413275674</v>
      </c>
      <c r="FR89" s="21">
        <f>EXP(-LN(2)/25)*FR88+(1-EXP(-LN(2)/25))/(LN(2)/25)*Calculateur!FM89*Calculateur!FO89*VLOOKUP('Données projet'!$B$16,Paramètres!$A$1:$I$89,3,0)*0.475*44/12</f>
        <v>19.420567747281176</v>
      </c>
      <c r="FS89" s="21">
        <f>EXP(-LN(2)/2)*FS88+(1-EXP(-LN(2)/2))/(LN(2)/2)*FM89*FP89*VLOOKUP('Données projet'!$B$16,Paramètres!$A$1:$I$89,3,0)*0.475*44/12</f>
        <v>9.2530049484174156E-11</v>
      </c>
      <c r="FT89" s="22">
        <f t="shared" si="78"/>
        <v>65.180327160649384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367.99999999999972</v>
      </c>
      <c r="O90" s="13">
        <f>N90*VLOOKUP('Données projet'!$B$9,Paramètres!$A$1:$I$89,3,0)*VLOOKUP('Données projet'!$B$9,Paramètres!$A$1:$I$89,5,0)</f>
        <v>292.78079999999977</v>
      </c>
      <c r="P90" s="13">
        <f t="shared" si="87"/>
        <v>69.660903052386217</v>
      </c>
      <c r="Q90" s="20">
        <f t="shared" si="54"/>
        <v>631.25263281623893</v>
      </c>
      <c r="R90" s="59">
        <f t="shared" si="55"/>
        <v>924.58596614957219</v>
      </c>
      <c r="S90" s="59">
        <f ca="1">AVERAGE(OFFSET($R$3,0,0,'Données projet'!$E$9+1,1))-AVERAGE(OFFSET($H$3,0,0,'Données projet'!$E$9+1,1))</f>
        <v>331.52724290297675</v>
      </c>
      <c r="T90" s="59">
        <f t="shared" si="88"/>
        <v>322.79102610158054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53.654372255992079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53.654372255992079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367.99999999999972</v>
      </c>
      <c r="AJ90" s="13">
        <f>AI90*VLOOKUP('Données projet'!$B$10,Paramètres!$A$1:$I$89,3,0)*VLOOKUP('Données projet'!$B$10,Paramètres!$A$1:$I$89,5,0)</f>
        <v>292.78079999999977</v>
      </c>
      <c r="AK90" s="13">
        <f t="shared" si="89"/>
        <v>69.660903052386217</v>
      </c>
      <c r="AL90" s="20">
        <f t="shared" si="58"/>
        <v>631.25263281623893</v>
      </c>
      <c r="AM90" s="59">
        <f t="shared" si="59"/>
        <v>924.58596614957219</v>
      </c>
      <c r="AN90" s="59">
        <f ca="1">AVERAGE(OFFSET($AM$3,0,0,'Données projet'!$E$10+1,1))-AVERAGE(OFFSET($H$3,0,0,'Données projet'!$E$10+1,1))</f>
        <v>331.52724290297675</v>
      </c>
      <c r="AO90" s="59">
        <f t="shared" si="90"/>
        <v>322.79102610158054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53.654372255992079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53.654372255992079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367.99999999999972</v>
      </c>
      <c r="BE90" s="13">
        <f>BD90*VLOOKUP('Données projet'!$B$11,Paramètres!$A$1:$I$89,3,0)*VLOOKUP('Données projet'!$B$11,Paramètres!$A$1:$I$89,5,0)</f>
        <v>321.48479999999984</v>
      </c>
      <c r="BF90" s="13">
        <f t="shared" si="91"/>
        <v>75.662211893590367</v>
      </c>
      <c r="BG90" s="20">
        <f t="shared" si="61"/>
        <v>691.69771238133626</v>
      </c>
      <c r="BH90" s="59">
        <f t="shared" si="62"/>
        <v>985.03104571466952</v>
      </c>
      <c r="BI90" s="59">
        <f ca="1">AVERAGE(OFFSET($BH$3,0,0,'Données projet'!$E$11+1,1))-AVERAGE(OFFSET($H$3,0,0,'Données projet'!$E$11+1,1))</f>
        <v>367.48156275901096</v>
      </c>
      <c r="BJ90" s="59">
        <f t="shared" si="92"/>
        <v>356.87322542996685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58.914604830108964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58.914604830108964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367.99999999999972</v>
      </c>
      <c r="BZ90" s="13">
        <f>BY90*VLOOKUP('Données projet'!$B$12,Paramètres!$A$1:$I$89,3,0)*VLOOKUP('Données projet'!$B$12,Paramètres!$A$1:$I$89,5,0)</f>
        <v>246.8543999999998</v>
      </c>
      <c r="CA90" s="13">
        <f t="shared" si="93"/>
        <v>59.911862368716115</v>
      </c>
      <c r="CB90" s="20">
        <f t="shared" si="64"/>
        <v>534.28457362551353</v>
      </c>
      <c r="CC90" s="59">
        <f t="shared" si="65"/>
        <v>827.61790695884679</v>
      </c>
      <c r="CD90" s="59">
        <f ca="1">AVERAGE(OFFSET($CC$3,0,0,'Données projet'!$E$12+1,1))-AVERAGE(OFFSET($H$3,0,0,'Données projet'!$E$12+1,1))</f>
        <v>273.84349636755343</v>
      </c>
      <c r="CE90" s="59">
        <f t="shared" si="94"/>
        <v>268.10688874775451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45.238000137405088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45.238000137405088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852.00000000000011</v>
      </c>
      <c r="CU90" s="17">
        <f>CT90*VLOOKUP('Données projet'!$B$13,Paramètres!$A$1:$I$89,3,0)*VLOOKUP('Données projet'!$B$13,Paramètres!$A$1:$I$89,5,0)</f>
        <v>420.88800000000009</v>
      </c>
      <c r="CV90" s="13">
        <f t="shared" si="95"/>
        <v>95.998759891259041</v>
      </c>
      <c r="CW90" s="20">
        <f t="shared" si="67"/>
        <v>900.24444014394294</v>
      </c>
      <c r="CX90" s="59">
        <f t="shared" si="68"/>
        <v>1193.5777734772762</v>
      </c>
      <c r="CY90" s="59">
        <f ca="1">AVERAGE(OFFSET($CX$3,0,0,'Données projet'!$E$13+1,1))-AVERAGE(OFFSET($H$3,0,0,'Données projet'!$E$13+1,1))</f>
        <v>434.08297999735811</v>
      </c>
      <c r="CZ90" s="59">
        <f t="shared" si="96"/>
        <v>371.04090283546122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138.43153595621968</v>
      </c>
      <c r="DG90" s="21">
        <f>EXP(-LN(2)/25)*DG89+(1-EXP(-LN(2)/25))/(LN(2)/25)*Calculateur!DB90*Calculateur!DD90*VLOOKUP('Données projet'!$B$13,Paramètres!$A$1:$I$89,3,0)*0.475*44/12</f>
        <v>10.64673449697635</v>
      </c>
      <c r="DH90" s="21">
        <f>EXP(-LN(2)/2)*DH89+(1-EXP(-LN(2)/2))/(LN(2)/2)*DB90*DE90*VLOOKUP('Données projet'!$B$13,Paramètres!$A$1:$I$89,3,0)*0.475*44/12</f>
        <v>1.9798217405830902E-9</v>
      </c>
      <c r="DI90" s="22">
        <f t="shared" si="69"/>
        <v>149.07827045517584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8.8000000000000007</v>
      </c>
      <c r="DO90" s="12">
        <f>IF('Données projet'!$A$166&gt;35,DO89+DN90-DW89,IF(A90&lt;'Données projet'!$A$166,$DL$205^A90,IF(A90='Données projet'!$A$166,'Données projet'!$B$166,DO89+DN90-DW89)))</f>
        <v>578.6</v>
      </c>
      <c r="DP90" s="17">
        <f>DO90*VLOOKUP('Données projet'!$B$14,Paramètres!$A$1:$I$89,3,0)*VLOOKUP('Données projet'!$B$14,Paramètres!$A$1:$I$89,5,0)</f>
        <v>330.95920000000001</v>
      </c>
      <c r="DQ90" s="13">
        <f t="shared" si="97"/>
        <v>77.629140198723661</v>
      </c>
      <c r="DR90" s="20">
        <f t="shared" si="70"/>
        <v>711.62469251277707</v>
      </c>
      <c r="DS90" s="59">
        <f t="shared" si="71"/>
        <v>1004.9580258461103</v>
      </c>
      <c r="DT90" s="59">
        <f ca="1">AVERAGE(OFFSET($DS$3,0,0,'Données projet'!$E$14+1,1))-AVERAGE(OFFSET($H$3,0,0,'Données projet'!$E$14+1,1))</f>
        <v>362.57172983134313</v>
      </c>
      <c r="DU90" s="59">
        <f t="shared" si="98"/>
        <v>232.03250917542471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88.662448043785531</v>
      </c>
      <c r="EB90" s="21">
        <f>EXP(-LN(2)/25)*EB89+(1-EXP(-LN(2)/25))/(LN(2)/25)*Calculateur!DW90*Calculateur!DY90*VLOOKUP('Données projet'!$B$14,Paramètres!$A$1:$I$89,3,0)*0.475*44/12</f>
        <v>6.4186054862154087</v>
      </c>
      <c r="EC90" s="21">
        <f>EXP(-LN(2)/2)*EC89+(1-EXP(-LN(2)/2))/(LN(2)/2)*DW90*DZ90*VLOOKUP('Données projet'!$B$14,Paramètres!$A$1:$I$89,3,0)*0.475*44/12</f>
        <v>1.9725518933104468E-9</v>
      </c>
      <c r="ED90" s="22">
        <f t="shared" si="72"/>
        <v>95.081053531973495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763.00000000000057</v>
      </c>
      <c r="EK90" s="17">
        <f>EJ90*VLOOKUP('Données projet'!$B$15,Paramètres!$A$1:$I$89,3,0)*VLOOKUP('Données projet'!$B$15,Paramètres!$A$1:$I$89,5,0)</f>
        <v>456.2740000000004</v>
      </c>
      <c r="EL90" s="13">
        <f t="shared" si="99"/>
        <v>103.09649786611838</v>
      </c>
      <c r="EM90" s="20">
        <f t="shared" si="73"/>
        <v>974.23695045015677</v>
      </c>
      <c r="EN90" s="59">
        <f t="shared" si="74"/>
        <v>1267.5702837834901</v>
      </c>
      <c r="EO90" s="59">
        <f ca="1">AVERAGE(OFFSET($EN$3,0,0,'Données projet'!$E$15+1,1))-AVERAGE(OFFSET($H$3,0,0,'Données projet'!$E$15+1,1))</f>
        <v>481.17250315093412</v>
      </c>
      <c r="EP90" s="59">
        <f t="shared" si="100"/>
        <v>413.48123190206832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92.645478066941365</v>
      </c>
      <c r="EW90" s="21">
        <f>EXP(-LN(2)/25)*EW89+(1-EXP(-LN(2)/25))/(LN(2)/25)*Calculateur!ER90*Calculateur!ET90*VLOOKUP('Données projet'!$B$15,Paramètres!$A$1:$I$89,3,0)*0.475*44/12</f>
        <v>13.470113843428017</v>
      </c>
      <c r="EX90" s="21">
        <f>EXP(-LN(2)/2)*EX89+(1-EXP(-LN(2)/2))/(LN(2)/2)*ER90*EU90*VLOOKUP('Données projet'!$B$15,Paramètres!$A$1:$I$89,3,0)*0.475*44/12</f>
        <v>2.0690747176322299E-10</v>
      </c>
      <c r="EY90" s="22">
        <f t="shared" si="75"/>
        <v>106.11559191057628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401</v>
      </c>
      <c r="FF90" s="17">
        <f>FE90*VLOOKUP('Données projet'!$B$16,Paramètres!$A$1:$I$89,3,0)*VLOOKUP('Données projet'!$B$16,Paramètres!$A$1:$I$89,5,0)</f>
        <v>250.22399999999999</v>
      </c>
      <c r="FG90" s="13">
        <f t="shared" si="101"/>
        <v>60.633904580527918</v>
      </c>
      <c r="FH90" s="20">
        <f t="shared" si="76"/>
        <v>541.41085047775289</v>
      </c>
      <c r="FI90" s="59">
        <f t="shared" si="77"/>
        <v>834.74418381108626</v>
      </c>
      <c r="FJ90" s="59">
        <f ca="1">AVERAGE(OFFSET($FI$3,0,0,'Données projet'!$E$16+1,1))-AVERAGE(OFFSET($H$3,0,0,'Données projet'!$E$16+1,1))</f>
        <v>269.77739619445515</v>
      </c>
      <c r="FK90" s="59">
        <f t="shared" si="102"/>
        <v>347.56964743629885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44.862438441878631</v>
      </c>
      <c r="FR90" s="21">
        <f>EXP(-LN(2)/25)*FR89+(1-EXP(-LN(2)/25))/(LN(2)/25)*Calculateur!FM90*Calculateur!FO90*VLOOKUP('Données projet'!$B$16,Paramètres!$A$1:$I$89,3,0)*0.475*44/12</f>
        <v>18.889511300948499</v>
      </c>
      <c r="FS90" s="21">
        <f>EXP(-LN(2)/2)*FS89+(1-EXP(-LN(2)/2))/(LN(2)/2)*FM90*FP90*VLOOKUP('Données projet'!$B$16,Paramètres!$A$1:$I$89,3,0)*0.475*44/12</f>
        <v>6.5428625453786348E-11</v>
      </c>
      <c r="FT90" s="22">
        <f t="shared" si="78"/>
        <v>63.751949742892556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367.99999999999972</v>
      </c>
      <c r="O91" s="13">
        <f>N91*VLOOKUP('Données projet'!$B$9,Paramètres!$A$1:$I$89,3,0)*VLOOKUP('Données projet'!$B$9,Paramètres!$A$1:$I$89,5,0)</f>
        <v>292.78079999999977</v>
      </c>
      <c r="P91" s="13">
        <f t="shared" si="87"/>
        <v>69.660903052386217</v>
      </c>
      <c r="Q91" s="20">
        <f t="shared" si="54"/>
        <v>631.25263281623893</v>
      </c>
      <c r="R91" s="59">
        <f t="shared" si="55"/>
        <v>924.58596614957219</v>
      </c>
      <c r="S91" s="59">
        <f ca="1">AVERAGE(OFFSET($R$3,0,0,'Données projet'!$E$9+1,1))-AVERAGE(OFFSET($H$3,0,0,'Données projet'!$E$9+1,1))</f>
        <v>331.52724290297675</v>
      </c>
      <c r="T91" s="59">
        <f t="shared" si="88"/>
        <v>322.79102610158054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52.60224274198773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52.60224274198773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367.99999999999972</v>
      </c>
      <c r="AJ91" s="13">
        <f>AI91*VLOOKUP('Données projet'!$B$10,Paramètres!$A$1:$I$89,3,0)*VLOOKUP('Données projet'!$B$10,Paramètres!$A$1:$I$89,5,0)</f>
        <v>292.78079999999977</v>
      </c>
      <c r="AK91" s="13">
        <f t="shared" si="89"/>
        <v>69.660903052386217</v>
      </c>
      <c r="AL91" s="20">
        <f t="shared" si="58"/>
        <v>631.25263281623893</v>
      </c>
      <c r="AM91" s="59">
        <f t="shared" si="59"/>
        <v>924.58596614957219</v>
      </c>
      <c r="AN91" s="59">
        <f ca="1">AVERAGE(OFFSET($AM$3,0,0,'Données projet'!$E$10+1,1))-AVERAGE(OFFSET($H$3,0,0,'Données projet'!$E$10+1,1))</f>
        <v>331.52724290297675</v>
      </c>
      <c r="AO91" s="59">
        <f t="shared" si="90"/>
        <v>322.79102610158054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52.60224274198773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52.60224274198773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367.99999999999972</v>
      </c>
      <c r="BE91" s="13">
        <f>BD91*VLOOKUP('Données projet'!$B$11,Paramètres!$A$1:$I$89,3,0)*VLOOKUP('Données projet'!$B$11,Paramètres!$A$1:$I$89,5,0)</f>
        <v>321.48479999999984</v>
      </c>
      <c r="BF91" s="13">
        <f t="shared" si="91"/>
        <v>75.662211893590367</v>
      </c>
      <c r="BG91" s="20">
        <f t="shared" si="61"/>
        <v>691.69771238133626</v>
      </c>
      <c r="BH91" s="59">
        <f t="shared" si="62"/>
        <v>985.03104571466952</v>
      </c>
      <c r="BI91" s="59">
        <f ca="1">AVERAGE(OFFSET($BH$3,0,0,'Données projet'!$E$11+1,1))-AVERAGE(OFFSET($H$3,0,0,'Données projet'!$E$11+1,1))</f>
        <v>367.48156275901096</v>
      </c>
      <c r="BJ91" s="59">
        <f t="shared" si="92"/>
        <v>356.87322542996685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57.759325363751252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57.759325363751252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367.99999999999972</v>
      </c>
      <c r="BZ91" s="13">
        <f>BY91*VLOOKUP('Données projet'!$B$12,Paramètres!$A$1:$I$89,3,0)*VLOOKUP('Données projet'!$B$12,Paramètres!$A$1:$I$89,5,0)</f>
        <v>246.8543999999998</v>
      </c>
      <c r="CA91" s="13">
        <f t="shared" si="93"/>
        <v>59.911862368716115</v>
      </c>
      <c r="CB91" s="20">
        <f t="shared" si="64"/>
        <v>534.28457362551353</v>
      </c>
      <c r="CC91" s="59">
        <f t="shared" si="65"/>
        <v>827.61790695884679</v>
      </c>
      <c r="CD91" s="59">
        <f ca="1">AVERAGE(OFFSET($CC$3,0,0,'Données projet'!$E$12+1,1))-AVERAGE(OFFSET($H$3,0,0,'Données projet'!$E$12+1,1))</f>
        <v>273.84349636755343</v>
      </c>
      <c r="CE91" s="59">
        <f t="shared" si="94"/>
        <v>268.10688874775451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44.35091054716613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44.35091054716613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852.00000000000011</v>
      </c>
      <c r="CU91" s="17">
        <f>CT91*VLOOKUP('Données projet'!$B$13,Paramètres!$A$1:$I$89,3,0)*VLOOKUP('Données projet'!$B$13,Paramètres!$A$1:$I$89,5,0)</f>
        <v>420.88800000000009</v>
      </c>
      <c r="CV91" s="13">
        <f t="shared" si="95"/>
        <v>95.998759891259041</v>
      </c>
      <c r="CW91" s="20">
        <f t="shared" si="67"/>
        <v>900.24444014394294</v>
      </c>
      <c r="CX91" s="59">
        <f t="shared" si="68"/>
        <v>1193.5777734772762</v>
      </c>
      <c r="CY91" s="59">
        <f ca="1">AVERAGE(OFFSET($CX$3,0,0,'Données projet'!$E$13+1,1))-AVERAGE(OFFSET($H$3,0,0,'Données projet'!$E$13+1,1))</f>
        <v>434.08297999735811</v>
      </c>
      <c r="CZ91" s="59">
        <f t="shared" si="96"/>
        <v>371.04090283546122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135.71697797101788</v>
      </c>
      <c r="DG91" s="21">
        <f>EXP(-LN(2)/25)*DG90+(1-EXP(-LN(2)/25))/(LN(2)/25)*Calculateur!DB91*Calculateur!DD91*VLOOKUP('Données projet'!$B$13,Paramètres!$A$1:$I$89,3,0)*0.475*44/12</f>
        <v>10.355598982269099</v>
      </c>
      <c r="DH91" s="21">
        <f>EXP(-LN(2)/2)*DH90+(1-EXP(-LN(2)/2))/(LN(2)/2)*DB91*DE91*VLOOKUP('Données projet'!$B$13,Paramètres!$A$1:$I$89,3,0)*0.475*44/12</f>
        <v>1.3999453783068568E-9</v>
      </c>
      <c r="DI91" s="22">
        <f t="shared" si="69"/>
        <v>146.07257695468692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8.8000000000000007</v>
      </c>
      <c r="DO91" s="12">
        <f>IF('Données projet'!$A$166&gt;35,DO90+DN91-DW90,IF(A91&lt;'Données projet'!$A$166,$DL$205^A91,IF(A91='Données projet'!$A$166,'Données projet'!$B$166,DO90+DN91-DW90)))</f>
        <v>587.4</v>
      </c>
      <c r="DP91" s="17">
        <f>DO91*VLOOKUP('Données projet'!$B$14,Paramètres!$A$1:$I$89,3,0)*VLOOKUP('Données projet'!$B$14,Paramètres!$A$1:$I$89,5,0)</f>
        <v>335.99280000000005</v>
      </c>
      <c r="DQ91" s="13">
        <f t="shared" si="97"/>
        <v>78.671463127214537</v>
      </c>
      <c r="DR91" s="20">
        <f t="shared" si="70"/>
        <v>722.20692494656532</v>
      </c>
      <c r="DS91" s="59">
        <f t="shared" si="71"/>
        <v>1015.5402582798986</v>
      </c>
      <c r="DT91" s="59">
        <f ca="1">AVERAGE(OFFSET($DS$3,0,0,'Données projet'!$E$14+1,1))-AVERAGE(OFFSET($H$3,0,0,'Données projet'!$E$14+1,1))</f>
        <v>362.57172983134313</v>
      </c>
      <c r="DU91" s="59">
        <f t="shared" si="98"/>
        <v>232.03250917542471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86.923831516400369</v>
      </c>
      <c r="EB91" s="21">
        <f>EXP(-LN(2)/25)*EB90+(1-EXP(-LN(2)/25))/(LN(2)/25)*Calculateur!DW91*Calculateur!DY91*VLOOKUP('Données projet'!$B$14,Paramètres!$A$1:$I$89,3,0)*0.475*44/12</f>
        <v>6.2430883816550562</v>
      </c>
      <c r="EC91" s="21">
        <f>EXP(-LN(2)/2)*EC90+(1-EXP(-LN(2)/2))/(LN(2)/2)*DW91*DZ91*VLOOKUP('Données projet'!$B$14,Paramètres!$A$1:$I$89,3,0)*0.475*44/12</f>
        <v>1.3948048200021802E-9</v>
      </c>
      <c r="ED91" s="22">
        <f t="shared" si="72"/>
        <v>93.166919899450235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763.00000000000057</v>
      </c>
      <c r="EK91" s="17">
        <f>EJ91*VLOOKUP('Données projet'!$B$15,Paramètres!$A$1:$I$89,3,0)*VLOOKUP('Données projet'!$B$15,Paramètres!$A$1:$I$89,5,0)</f>
        <v>456.2740000000004</v>
      </c>
      <c r="EL91" s="13">
        <f t="shared" si="99"/>
        <v>103.09649786611838</v>
      </c>
      <c r="EM91" s="20">
        <f t="shared" si="73"/>
        <v>974.23695045015677</v>
      </c>
      <c r="EN91" s="59">
        <f t="shared" si="74"/>
        <v>1267.5702837834901</v>
      </c>
      <c r="EO91" s="59">
        <f ca="1">AVERAGE(OFFSET($EN$3,0,0,'Données projet'!$E$15+1,1))-AVERAGE(OFFSET($H$3,0,0,'Données projet'!$E$15+1,1))</f>
        <v>481.17250315093412</v>
      </c>
      <c r="EP91" s="59">
        <f t="shared" si="100"/>
        <v>413.48123190206832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90.828756750210545</v>
      </c>
      <c r="EW91" s="21">
        <f>EXP(-LN(2)/25)*EW90+(1-EXP(-LN(2)/25))/(LN(2)/25)*Calculateur!ER91*Calculateur!ET91*VLOOKUP('Données projet'!$B$15,Paramètres!$A$1:$I$89,3,0)*0.475*44/12</f>
        <v>13.101772872016976</v>
      </c>
      <c r="EX91" s="21">
        <f>EXP(-LN(2)/2)*EX90+(1-EXP(-LN(2)/2))/(LN(2)/2)*ER91*EU91*VLOOKUP('Données projet'!$B$15,Paramètres!$A$1:$I$89,3,0)*0.475*44/12</f>
        <v>1.4630567636193908E-10</v>
      </c>
      <c r="EY91" s="22">
        <f t="shared" si="75"/>
        <v>103.93052962237383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401</v>
      </c>
      <c r="FF91" s="17">
        <f>FE91*VLOOKUP('Données projet'!$B$16,Paramètres!$A$1:$I$89,3,0)*VLOOKUP('Données projet'!$B$16,Paramètres!$A$1:$I$89,5,0)</f>
        <v>250.22399999999999</v>
      </c>
      <c r="FG91" s="13">
        <f t="shared" si="101"/>
        <v>60.633904580527918</v>
      </c>
      <c r="FH91" s="20">
        <f t="shared" si="76"/>
        <v>541.41085047775289</v>
      </c>
      <c r="FI91" s="59">
        <f t="shared" si="77"/>
        <v>834.74418381108626</v>
      </c>
      <c r="FJ91" s="59">
        <f ca="1">AVERAGE(OFFSET($FI$3,0,0,'Données projet'!$E$16+1,1))-AVERAGE(OFFSET($H$3,0,0,'Données projet'!$E$16+1,1))</f>
        <v>269.77739619445515</v>
      </c>
      <c r="FK91" s="59">
        <f t="shared" si="102"/>
        <v>347.56964743629885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43.982713387418933</v>
      </c>
      <c r="FR91" s="21">
        <f>EXP(-LN(2)/25)*FR90+(1-EXP(-LN(2)/25))/(LN(2)/25)*Calculateur!FM91*Calculateur!FO91*VLOOKUP('Données projet'!$B$16,Paramètres!$A$1:$I$89,3,0)*0.475*44/12</f>
        <v>18.372976621067835</v>
      </c>
      <c r="FS91" s="21">
        <f>EXP(-LN(2)/2)*FS90+(1-EXP(-LN(2)/2))/(LN(2)/2)*FM91*FP91*VLOOKUP('Données projet'!$B$16,Paramètres!$A$1:$I$89,3,0)*0.475*44/12</f>
        <v>4.6265024742087078E-11</v>
      </c>
      <c r="FT91" s="22">
        <f t="shared" si="78"/>
        <v>62.355690008533031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367.99999999999972</v>
      </c>
      <c r="O92" s="13">
        <f>N92*VLOOKUP('Données projet'!$B$9,Paramètres!$A$1:$I$89,3,0)*VLOOKUP('Données projet'!$B$9,Paramètres!$A$1:$I$89,5,0)</f>
        <v>292.78079999999977</v>
      </c>
      <c r="P92" s="13">
        <f t="shared" si="87"/>
        <v>69.660903052386217</v>
      </c>
      <c r="Q92" s="20">
        <f t="shared" si="54"/>
        <v>631.25263281623893</v>
      </c>
      <c r="R92" s="59">
        <f t="shared" si="55"/>
        <v>924.58596614957219</v>
      </c>
      <c r="S92" s="59">
        <f ca="1">AVERAGE(OFFSET($R$3,0,0,'Données projet'!$E$9+1,1))-AVERAGE(OFFSET($H$3,0,0,'Données projet'!$E$9+1,1))</f>
        <v>331.52724290297675</v>
      </c>
      <c r="T92" s="59">
        <f t="shared" si="88"/>
        <v>322.79102610158054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51.570744846017369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51.570744846017369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367.99999999999972</v>
      </c>
      <c r="AJ92" s="13">
        <f>AI92*VLOOKUP('Données projet'!$B$10,Paramètres!$A$1:$I$89,3,0)*VLOOKUP('Données projet'!$B$10,Paramètres!$A$1:$I$89,5,0)</f>
        <v>292.78079999999977</v>
      </c>
      <c r="AK92" s="13">
        <f t="shared" si="89"/>
        <v>69.660903052386217</v>
      </c>
      <c r="AL92" s="20">
        <f t="shared" si="58"/>
        <v>631.25263281623893</v>
      </c>
      <c r="AM92" s="59">
        <f t="shared" si="59"/>
        <v>924.58596614957219</v>
      </c>
      <c r="AN92" s="59">
        <f ca="1">AVERAGE(OFFSET($AM$3,0,0,'Données projet'!$E$10+1,1))-AVERAGE(OFFSET($H$3,0,0,'Données projet'!$E$10+1,1))</f>
        <v>331.52724290297675</v>
      </c>
      <c r="AO92" s="59">
        <f t="shared" si="90"/>
        <v>322.79102610158054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51.570744846017369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51.570744846017369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367.99999999999972</v>
      </c>
      <c r="BE92" s="13">
        <f>BD92*VLOOKUP('Données projet'!$B$11,Paramètres!$A$1:$I$89,3,0)*VLOOKUP('Données projet'!$B$11,Paramètres!$A$1:$I$89,5,0)</f>
        <v>321.48479999999984</v>
      </c>
      <c r="BF92" s="13">
        <f t="shared" si="91"/>
        <v>75.662211893590367</v>
      </c>
      <c r="BG92" s="20">
        <f t="shared" si="61"/>
        <v>691.69771238133626</v>
      </c>
      <c r="BH92" s="59">
        <f t="shared" si="62"/>
        <v>985.03104571466952</v>
      </c>
      <c r="BI92" s="59">
        <f ca="1">AVERAGE(OFFSET($BH$3,0,0,'Données projet'!$E$11+1,1))-AVERAGE(OFFSET($H$3,0,0,'Données projet'!$E$11+1,1))</f>
        <v>367.48156275901096</v>
      </c>
      <c r="BJ92" s="59">
        <f t="shared" si="92"/>
        <v>356.87322542996685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56.626700223077918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56.626700223077918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367.99999999999972</v>
      </c>
      <c r="BZ92" s="13">
        <f>BY92*VLOOKUP('Données projet'!$B$12,Paramètres!$A$1:$I$89,3,0)*VLOOKUP('Données projet'!$B$12,Paramètres!$A$1:$I$89,5,0)</f>
        <v>246.8543999999998</v>
      </c>
      <c r="CA92" s="13">
        <f t="shared" si="93"/>
        <v>59.911862368716115</v>
      </c>
      <c r="CB92" s="20">
        <f t="shared" si="64"/>
        <v>534.28457362551353</v>
      </c>
      <c r="CC92" s="59">
        <f t="shared" si="65"/>
        <v>827.61790695884679</v>
      </c>
      <c r="CD92" s="59">
        <f ca="1">AVERAGE(OFFSET($CC$3,0,0,'Données projet'!$E$12+1,1))-AVERAGE(OFFSET($H$3,0,0,'Données projet'!$E$12+1,1))</f>
        <v>273.84349636755343</v>
      </c>
      <c r="CE92" s="59">
        <f t="shared" si="94"/>
        <v>268.10688874775451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43.481216242720535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43.481216242720535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852.00000000000011</v>
      </c>
      <c r="CU92" s="17">
        <f>CT92*VLOOKUP('Données projet'!$B$13,Paramètres!$A$1:$I$89,3,0)*VLOOKUP('Données projet'!$B$13,Paramètres!$A$1:$I$89,5,0)</f>
        <v>420.88800000000009</v>
      </c>
      <c r="CV92" s="13">
        <f t="shared" si="95"/>
        <v>95.998759891259041</v>
      </c>
      <c r="CW92" s="20">
        <f t="shared" si="67"/>
        <v>900.24444014394294</v>
      </c>
      <c r="CX92" s="59">
        <f t="shared" si="68"/>
        <v>1193.5777734772762</v>
      </c>
      <c r="CY92" s="59">
        <f ca="1">AVERAGE(OFFSET($CX$3,0,0,'Données projet'!$E$13+1,1))-AVERAGE(OFFSET($H$3,0,0,'Données projet'!$E$13+1,1))</f>
        <v>434.08297999735811</v>
      </c>
      <c r="CZ92" s="59">
        <f t="shared" si="96"/>
        <v>371.04090283546122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133.05565081218901</v>
      </c>
      <c r="DG92" s="21">
        <f>EXP(-LN(2)/25)*DG91+(1-EXP(-LN(2)/25))/(LN(2)/25)*Calculateur!DB92*Calculateur!DD92*VLOOKUP('Données projet'!$B$13,Paramètres!$A$1:$I$89,3,0)*0.475*44/12</f>
        <v>10.072424583521668</v>
      </c>
      <c r="DH92" s="21">
        <f>EXP(-LN(2)/2)*DH91+(1-EXP(-LN(2)/2))/(LN(2)/2)*DB92*DE92*VLOOKUP('Données projet'!$B$13,Paramètres!$A$1:$I$89,3,0)*0.475*44/12</f>
        <v>9.8991087029154508E-10</v>
      </c>
      <c r="DI92" s="22">
        <f t="shared" si="69"/>
        <v>143.12807539670058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8.8000000000000007</v>
      </c>
      <c r="DO92" s="12">
        <f>IF('Données projet'!$A$166&gt;35,DO91+DN92-DW91,IF(A92&lt;'Données projet'!$A$166,$DL$205^A92,IF(A92='Données projet'!$A$166,'Données projet'!$B$166,DO91+DN92-DW91)))</f>
        <v>596.19999999999993</v>
      </c>
      <c r="DP92" s="17">
        <f>DO92*VLOOKUP('Données projet'!$B$14,Paramètres!$A$1:$I$89,3,0)*VLOOKUP('Données projet'!$B$14,Paramètres!$A$1:$I$89,5,0)</f>
        <v>341.02639999999997</v>
      </c>
      <c r="DQ92" s="13">
        <f t="shared" si="97"/>
        <v>79.711969943956476</v>
      </c>
      <c r="DR92" s="20">
        <f t="shared" si="70"/>
        <v>732.78599431905741</v>
      </c>
      <c r="DS92" s="59">
        <f t="shared" si="71"/>
        <v>1026.1193276523907</v>
      </c>
      <c r="DT92" s="59">
        <f ca="1">AVERAGE(OFFSET($DS$3,0,0,'Données projet'!$E$14+1,1))-AVERAGE(OFFSET($H$3,0,0,'Données projet'!$E$14+1,1))</f>
        <v>362.57172983134313</v>
      </c>
      <c r="DU92" s="59">
        <f t="shared" si="98"/>
        <v>232.03250917542471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85.219308198665857</v>
      </c>
      <c r="EB92" s="21">
        <f>EXP(-LN(2)/25)*EB91+(1-EXP(-LN(2)/25))/(LN(2)/25)*Calculateur!DW92*Calculateur!DY92*VLOOKUP('Données projet'!$B$14,Paramètres!$A$1:$I$89,3,0)*0.475*44/12</f>
        <v>6.0723708015489493</v>
      </c>
      <c r="EC92" s="21">
        <f>EXP(-LN(2)/2)*EC91+(1-EXP(-LN(2)/2))/(LN(2)/2)*DW92*DZ92*VLOOKUP('Données projet'!$B$14,Paramètres!$A$1:$I$89,3,0)*0.475*44/12</f>
        <v>9.8627594665522342E-10</v>
      </c>
      <c r="ED92" s="22">
        <f t="shared" si="72"/>
        <v>91.291679001201075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763.00000000000057</v>
      </c>
      <c r="EK92" s="17">
        <f>EJ92*VLOOKUP('Données projet'!$B$15,Paramètres!$A$1:$I$89,3,0)*VLOOKUP('Données projet'!$B$15,Paramètres!$A$1:$I$89,5,0)</f>
        <v>456.2740000000004</v>
      </c>
      <c r="EL92" s="13">
        <f t="shared" si="99"/>
        <v>103.09649786611838</v>
      </c>
      <c r="EM92" s="20">
        <f t="shared" si="73"/>
        <v>974.23695045015677</v>
      </c>
      <c r="EN92" s="59">
        <f t="shared" si="74"/>
        <v>1267.5702837834901</v>
      </c>
      <c r="EO92" s="59">
        <f ca="1">AVERAGE(OFFSET($EN$3,0,0,'Données projet'!$E$15+1,1))-AVERAGE(OFFSET($H$3,0,0,'Données projet'!$E$15+1,1))</f>
        <v>481.17250315093412</v>
      </c>
      <c r="EP92" s="59">
        <f t="shared" si="100"/>
        <v>413.48123190206832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89.04766023041023</v>
      </c>
      <c r="EW92" s="21">
        <f>EXP(-LN(2)/25)*EW91+(1-EXP(-LN(2)/25))/(LN(2)/25)*Calculateur!ER92*Calculateur!ET92*VLOOKUP('Données projet'!$B$15,Paramètres!$A$1:$I$89,3,0)*0.475*44/12</f>
        <v>12.743504203839381</v>
      </c>
      <c r="EX92" s="21">
        <f>EXP(-LN(2)/2)*EX91+(1-EXP(-LN(2)/2))/(LN(2)/2)*ER92*EU92*VLOOKUP('Données projet'!$B$15,Paramètres!$A$1:$I$89,3,0)*0.475*44/12</f>
        <v>1.0345373588161149E-10</v>
      </c>
      <c r="EY92" s="22">
        <f t="shared" si="75"/>
        <v>101.79116443435306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401</v>
      </c>
      <c r="FF92" s="17">
        <f>FE92*VLOOKUP('Données projet'!$B$16,Paramètres!$A$1:$I$89,3,0)*VLOOKUP('Données projet'!$B$16,Paramètres!$A$1:$I$89,5,0)</f>
        <v>250.22399999999999</v>
      </c>
      <c r="FG92" s="13">
        <f t="shared" si="101"/>
        <v>60.633904580527918</v>
      </c>
      <c r="FH92" s="20">
        <f t="shared" si="76"/>
        <v>541.41085047775289</v>
      </c>
      <c r="FI92" s="59">
        <f t="shared" si="77"/>
        <v>834.74418381108626</v>
      </c>
      <c r="FJ92" s="59">
        <f ca="1">AVERAGE(OFFSET($FI$3,0,0,'Données projet'!$E$16+1,1))-AVERAGE(OFFSET($H$3,0,0,'Données projet'!$E$16+1,1))</f>
        <v>269.77739619445515</v>
      </c>
      <c r="FK92" s="59">
        <f t="shared" si="102"/>
        <v>347.56964743629885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43.120239204697889</v>
      </c>
      <c r="FR92" s="21">
        <f>EXP(-LN(2)/25)*FR91+(1-EXP(-LN(2)/25))/(LN(2)/25)*Calculateur!FM92*Calculateur!FO92*VLOOKUP('Données projet'!$B$16,Paramètres!$A$1:$I$89,3,0)*0.475*44/12</f>
        <v>17.870566609171888</v>
      </c>
      <c r="FS92" s="21">
        <f>EXP(-LN(2)/2)*FS91+(1-EXP(-LN(2)/2))/(LN(2)/2)*FM92*FP92*VLOOKUP('Données projet'!$B$16,Paramètres!$A$1:$I$89,3,0)*0.475*44/12</f>
        <v>3.2714312726893174E-11</v>
      </c>
      <c r="FT92" s="22">
        <f t="shared" si="78"/>
        <v>60.99080581390249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367.99999999999972</v>
      </c>
      <c r="O93" s="13">
        <f>N93*VLOOKUP('Données projet'!$B$9,Paramètres!$A$1:$I$89,3,0)*VLOOKUP('Données projet'!$B$9,Paramètres!$A$1:$I$89,5,0)</f>
        <v>292.78079999999977</v>
      </c>
      <c r="P93" s="13">
        <f t="shared" si="87"/>
        <v>69.660903052386217</v>
      </c>
      <c r="Q93" s="20">
        <f t="shared" si="54"/>
        <v>631.25263281623893</v>
      </c>
      <c r="R93" s="59">
        <f t="shared" si="55"/>
        <v>924.58596614957219</v>
      </c>
      <c r="S93" s="59">
        <f ca="1">AVERAGE(OFFSET($R$3,0,0,'Données projet'!$E$9+1,1))-AVERAGE(OFFSET($H$3,0,0,'Données projet'!$E$9+1,1))</f>
        <v>331.52724290297675</v>
      </c>
      <c r="T93" s="59">
        <f t="shared" si="88"/>
        <v>322.79102610158054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50.559473994635397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50.559473994635397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367.99999999999972</v>
      </c>
      <c r="AJ93" s="13">
        <f>AI93*VLOOKUP('Données projet'!$B$10,Paramètres!$A$1:$I$89,3,0)*VLOOKUP('Données projet'!$B$10,Paramètres!$A$1:$I$89,5,0)</f>
        <v>292.78079999999977</v>
      </c>
      <c r="AK93" s="13">
        <f t="shared" si="89"/>
        <v>69.660903052386217</v>
      </c>
      <c r="AL93" s="20">
        <f t="shared" si="58"/>
        <v>631.25263281623893</v>
      </c>
      <c r="AM93" s="59">
        <f t="shared" si="59"/>
        <v>924.58596614957219</v>
      </c>
      <c r="AN93" s="59">
        <f ca="1">AVERAGE(OFFSET($AM$3,0,0,'Données projet'!$E$10+1,1))-AVERAGE(OFFSET($H$3,0,0,'Données projet'!$E$10+1,1))</f>
        <v>331.52724290297675</v>
      </c>
      <c r="AO93" s="59">
        <f t="shared" si="90"/>
        <v>322.79102610158054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50.559473994635397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50.559473994635397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367.99999999999972</v>
      </c>
      <c r="BE93" s="13">
        <f>BD93*VLOOKUP('Données projet'!$B$11,Paramètres!$A$1:$I$89,3,0)*VLOOKUP('Données projet'!$B$11,Paramètres!$A$1:$I$89,5,0)</f>
        <v>321.48479999999984</v>
      </c>
      <c r="BF93" s="13">
        <f t="shared" si="91"/>
        <v>75.662211893590367</v>
      </c>
      <c r="BG93" s="20">
        <f t="shared" si="61"/>
        <v>691.69771238133626</v>
      </c>
      <c r="BH93" s="59">
        <f t="shared" si="62"/>
        <v>985.03104571466952</v>
      </c>
      <c r="BI93" s="59">
        <f ca="1">AVERAGE(OFFSET($BH$3,0,0,'Données projet'!$E$11+1,1))-AVERAGE(OFFSET($H$3,0,0,'Données projet'!$E$11+1,1))</f>
        <v>367.48156275901096</v>
      </c>
      <c r="BJ93" s="59">
        <f t="shared" si="92"/>
        <v>356.87322542996685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55.516285170580069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55.516285170580069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367.99999999999972</v>
      </c>
      <c r="BZ93" s="13">
        <f>BY93*VLOOKUP('Données projet'!$B$12,Paramètres!$A$1:$I$89,3,0)*VLOOKUP('Données projet'!$B$12,Paramètres!$A$1:$I$89,5,0)</f>
        <v>246.8543999999998</v>
      </c>
      <c r="CA93" s="13">
        <f t="shared" si="93"/>
        <v>59.911862368716115</v>
      </c>
      <c r="CB93" s="20">
        <f t="shared" si="64"/>
        <v>534.28457362551353</v>
      </c>
      <c r="CC93" s="59">
        <f t="shared" si="65"/>
        <v>827.61790695884679</v>
      </c>
      <c r="CD93" s="59">
        <f ca="1">AVERAGE(OFFSET($CC$3,0,0,'Données projet'!$E$12+1,1))-AVERAGE(OFFSET($H$3,0,0,'Données projet'!$E$12+1,1))</f>
        <v>273.84349636755343</v>
      </c>
      <c r="CE93" s="59">
        <f t="shared" si="94"/>
        <v>268.10688874775451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42.62857611312397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42.62857611312397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852.00000000000011</v>
      </c>
      <c r="CU93" s="17">
        <f>CT93*VLOOKUP('Données projet'!$B$13,Paramètres!$A$1:$I$89,3,0)*VLOOKUP('Données projet'!$B$13,Paramètres!$A$1:$I$89,5,0)</f>
        <v>420.88800000000009</v>
      </c>
      <c r="CV93" s="13">
        <f t="shared" si="95"/>
        <v>95.998759891259041</v>
      </c>
      <c r="CW93" s="20">
        <f t="shared" si="67"/>
        <v>900.24444014394294</v>
      </c>
      <c r="CX93" s="59">
        <f t="shared" si="68"/>
        <v>1193.5777734772762</v>
      </c>
      <c r="CY93" s="59">
        <f ca="1">AVERAGE(OFFSET($CX$3,0,0,'Données projet'!$E$13+1,1))-AVERAGE(OFFSET($H$3,0,0,'Données projet'!$E$13+1,1))</f>
        <v>434.08297999735811</v>
      </c>
      <c r="CZ93" s="59">
        <f t="shared" si="96"/>
        <v>371.04090283546122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130.4465106556955</v>
      </c>
      <c r="DG93" s="21">
        <f>EXP(-LN(2)/25)*DG92+(1-EXP(-LN(2)/25))/(LN(2)/25)*Calculateur!DB93*Calculateur!DD93*VLOOKUP('Données projet'!$B$13,Paramètres!$A$1:$I$89,3,0)*0.475*44/12</f>
        <v>9.7969936035994802</v>
      </c>
      <c r="DH93" s="21">
        <f>EXP(-LN(2)/2)*DH92+(1-EXP(-LN(2)/2))/(LN(2)/2)*DB93*DE93*VLOOKUP('Données projet'!$B$13,Paramètres!$A$1:$I$89,3,0)*0.475*44/12</f>
        <v>6.9997268915342842E-10</v>
      </c>
      <c r="DI93" s="22">
        <f t="shared" si="69"/>
        <v>140.24350425999495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605</v>
      </c>
      <c r="DM93" s="12">
        <f>VLOOKUP(A93,'Données projet'!$A$165:$I$185,9,0)</f>
        <v>8.8000000000000007</v>
      </c>
      <c r="DN93" s="12">
        <f t="array" ref="DN93">INDEX(DM:DM,MIN(IF(ISNUMBER(DM93:DM289),ROW(DM93:DM289),"")))</f>
        <v>8.8000000000000007</v>
      </c>
      <c r="DO93" s="12">
        <f>IF('Données projet'!$A$166&gt;35,DO92+DN93-DW92,IF(A93&lt;'Données projet'!$A$166,$DL$205^A93,IF(A93='Données projet'!$A$166,'Données projet'!$B$166,DO92+DN93-DW92)))</f>
        <v>604.99999999999989</v>
      </c>
      <c r="DP93" s="17">
        <f>DO93*VLOOKUP('Données projet'!$B$14,Paramètres!$A$1:$I$89,3,0)*VLOOKUP('Données projet'!$B$14,Paramètres!$A$1:$I$89,5,0)</f>
        <v>346.05999999999995</v>
      </c>
      <c r="DQ93" s="13">
        <f t="shared" si="97"/>
        <v>80.750690551747297</v>
      </c>
      <c r="DR93" s="20">
        <f t="shared" si="70"/>
        <v>743.36195271095983</v>
      </c>
      <c r="DS93" s="59">
        <f t="shared" si="71"/>
        <v>1036.6952860442932</v>
      </c>
      <c r="DT93" s="59">
        <f ca="1">AVERAGE(OFFSET($DS$3,0,0,'Données projet'!$E$14+1,1))-AVERAGE(OFFSET($H$3,0,0,'Données projet'!$E$14+1,1))</f>
        <v>362.57172983134313</v>
      </c>
      <c r="DU93" s="59">
        <f t="shared" si="98"/>
        <v>232.03250917542471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23</v>
      </c>
      <c r="DX93" s="16">
        <f>IF(ISNA(VLOOKUP(A93,'Données projet'!$A$165:$I$185,5,0)),0%,VLOOKUP(A93,'Données projet'!$A$165:$I$185,5,0)*VLOOKUP('Données projet'!$B$14,Paramètres!$A$1:$I$89,7,0))</f>
        <v>0.45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91.401736432628709</v>
      </c>
      <c r="EB93" s="21">
        <f>EXP(-LN(2)/25)*EB92+(1-EXP(-LN(2)/25))/(LN(2)/25)*Calculateur!DW93*Calculateur!DY93*VLOOKUP('Données projet'!$B$14,Paramètres!$A$1:$I$89,3,0)*0.475*44/12</f>
        <v>5.906321502648491</v>
      </c>
      <c r="EC93" s="21">
        <f>EXP(-LN(2)/2)*EC92+(1-EXP(-LN(2)/2))/(LN(2)/2)*DW93*DZ93*VLOOKUP('Données projet'!$B$14,Paramètres!$A$1:$I$89,3,0)*0.475*44/12</f>
        <v>6.9740241000109009E-10</v>
      </c>
      <c r="ED93" s="22">
        <f t="shared" si="72"/>
        <v>97.308057935974603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763.00000000000057</v>
      </c>
      <c r="EK93" s="17">
        <f>EJ93*VLOOKUP('Données projet'!$B$15,Paramètres!$A$1:$I$89,3,0)*VLOOKUP('Données projet'!$B$15,Paramètres!$A$1:$I$89,5,0)</f>
        <v>456.2740000000004</v>
      </c>
      <c r="EL93" s="13">
        <f t="shared" si="99"/>
        <v>103.09649786611838</v>
      </c>
      <c r="EM93" s="20">
        <f t="shared" si="73"/>
        <v>974.23695045015677</v>
      </c>
      <c r="EN93" s="59">
        <f t="shared" si="74"/>
        <v>1267.5702837834901</v>
      </c>
      <c r="EO93" s="59">
        <f ca="1">AVERAGE(OFFSET($EN$3,0,0,'Données projet'!$E$15+1,1))-AVERAGE(OFFSET($H$3,0,0,'Données projet'!$E$15+1,1))</f>
        <v>481.17250315093412</v>
      </c>
      <c r="EP93" s="59">
        <f t="shared" si="100"/>
        <v>413.48123190206832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87.301489927001597</v>
      </c>
      <c r="EW93" s="21">
        <f>EXP(-LN(2)/25)*EW92+(1-EXP(-LN(2)/25))/(LN(2)/25)*Calculateur!ER93*Calculateur!ET93*VLOOKUP('Données projet'!$B$15,Paramètres!$A$1:$I$89,3,0)*0.475*44/12</f>
        <v>12.395032411233633</v>
      </c>
      <c r="EX93" s="21">
        <f>EXP(-LN(2)/2)*EX92+(1-EXP(-LN(2)/2))/(LN(2)/2)*ER93*EU93*VLOOKUP('Données projet'!$B$15,Paramètres!$A$1:$I$89,3,0)*0.475*44/12</f>
        <v>7.3152838180969538E-11</v>
      </c>
      <c r="EY93" s="22">
        <f t="shared" si="75"/>
        <v>99.696522338308384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401</v>
      </c>
      <c r="FF93" s="17">
        <f>FE93*VLOOKUP('Données projet'!$B$16,Paramètres!$A$1:$I$89,3,0)*VLOOKUP('Données projet'!$B$16,Paramètres!$A$1:$I$89,5,0)</f>
        <v>250.22399999999999</v>
      </c>
      <c r="FG93" s="13">
        <f t="shared" si="101"/>
        <v>60.633904580527918</v>
      </c>
      <c r="FH93" s="20">
        <f t="shared" si="76"/>
        <v>541.41085047775289</v>
      </c>
      <c r="FI93" s="59">
        <f t="shared" si="77"/>
        <v>834.74418381108626</v>
      </c>
      <c r="FJ93" s="59">
        <f ca="1">AVERAGE(OFFSET($FI$3,0,0,'Données projet'!$E$16+1,1))-AVERAGE(OFFSET($H$3,0,0,'Données projet'!$E$16+1,1))</f>
        <v>269.77739619445515</v>
      </c>
      <c r="FK93" s="59">
        <f t="shared" si="102"/>
        <v>347.56964743629885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42.274677614642698</v>
      </c>
      <c r="FR93" s="21">
        <f>EXP(-LN(2)/25)*FR92+(1-EXP(-LN(2)/25))/(LN(2)/25)*Calculateur!FM93*Calculateur!FO93*VLOOKUP('Données projet'!$B$16,Paramètres!$A$1:$I$89,3,0)*0.475*44/12</f>
        <v>17.381895025471827</v>
      </c>
      <c r="FS93" s="21">
        <f>EXP(-LN(2)/2)*FS92+(1-EXP(-LN(2)/2))/(LN(2)/2)*FM93*FP93*VLOOKUP('Données projet'!$B$16,Paramètres!$A$1:$I$89,3,0)*0.475*44/12</f>
        <v>2.3132512371043539E-11</v>
      </c>
      <c r="FT93" s="22">
        <f t="shared" si="78"/>
        <v>59.656572640137661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367.99999999999972</v>
      </c>
      <c r="O94" s="13">
        <f>N94*VLOOKUP('Données projet'!$B$9,Paramètres!$A$1:$I$89,3,0)*VLOOKUP('Données projet'!$B$9,Paramètres!$A$1:$I$89,5,0)</f>
        <v>292.78079999999977</v>
      </c>
      <c r="P94" s="13">
        <f t="shared" si="87"/>
        <v>69.660903052386217</v>
      </c>
      <c r="Q94" s="20">
        <f t="shared" si="54"/>
        <v>631.25263281623893</v>
      </c>
      <c r="R94" s="59">
        <f t="shared" si="55"/>
        <v>924.58596614957219</v>
      </c>
      <c r="S94" s="59">
        <f ca="1">AVERAGE(OFFSET($R$3,0,0,'Données projet'!$E$9+1,1))-AVERAGE(OFFSET($H$3,0,0,'Données projet'!$E$9+1,1))</f>
        <v>331.52724290297675</v>
      </c>
      <c r="T94" s="59">
        <f t="shared" si="88"/>
        <v>322.79102610158054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49.568033547834709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49.568033547834709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367.99999999999972</v>
      </c>
      <c r="AJ94" s="13">
        <f>AI94*VLOOKUP('Données projet'!$B$10,Paramètres!$A$1:$I$89,3,0)*VLOOKUP('Données projet'!$B$10,Paramètres!$A$1:$I$89,5,0)</f>
        <v>292.78079999999977</v>
      </c>
      <c r="AK94" s="13">
        <f t="shared" si="89"/>
        <v>69.660903052386217</v>
      </c>
      <c r="AL94" s="20">
        <f t="shared" si="58"/>
        <v>631.25263281623893</v>
      </c>
      <c r="AM94" s="59">
        <f t="shared" si="59"/>
        <v>924.58596614957219</v>
      </c>
      <c r="AN94" s="59">
        <f ca="1">AVERAGE(OFFSET($AM$3,0,0,'Données projet'!$E$10+1,1))-AVERAGE(OFFSET($H$3,0,0,'Données projet'!$E$10+1,1))</f>
        <v>331.52724290297675</v>
      </c>
      <c r="AO94" s="59">
        <f t="shared" si="90"/>
        <v>322.79102610158054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49.568033547834709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49.568033547834709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367.99999999999972</v>
      </c>
      <c r="BE94" s="13">
        <f>BD94*VLOOKUP('Données projet'!$B$11,Paramètres!$A$1:$I$89,3,0)*VLOOKUP('Données projet'!$B$11,Paramètres!$A$1:$I$89,5,0)</f>
        <v>321.48479999999984</v>
      </c>
      <c r="BF94" s="13">
        <f t="shared" si="91"/>
        <v>75.662211893590367</v>
      </c>
      <c r="BG94" s="20">
        <f t="shared" si="61"/>
        <v>691.69771238133626</v>
      </c>
      <c r="BH94" s="59">
        <f t="shared" si="62"/>
        <v>985.03104571466952</v>
      </c>
      <c r="BI94" s="59">
        <f ca="1">AVERAGE(OFFSET($BH$3,0,0,'Données projet'!$E$11+1,1))-AVERAGE(OFFSET($H$3,0,0,'Données projet'!$E$11+1,1))</f>
        <v>367.48156275901096</v>
      </c>
      <c r="BJ94" s="59">
        <f t="shared" si="92"/>
        <v>356.87322542996685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54.427644679975394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54.427644679975394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367.99999999999972</v>
      </c>
      <c r="BZ94" s="13">
        <f>BY94*VLOOKUP('Données projet'!$B$12,Paramètres!$A$1:$I$89,3,0)*VLOOKUP('Données projet'!$B$12,Paramètres!$A$1:$I$89,5,0)</f>
        <v>246.8543999999998</v>
      </c>
      <c r="CA94" s="13">
        <f t="shared" si="93"/>
        <v>59.911862368716115</v>
      </c>
      <c r="CB94" s="20">
        <f t="shared" si="64"/>
        <v>534.28457362551353</v>
      </c>
      <c r="CC94" s="59">
        <f t="shared" si="65"/>
        <v>827.61790695884679</v>
      </c>
      <c r="CD94" s="59">
        <f ca="1">AVERAGE(OFFSET($CC$3,0,0,'Données projet'!$E$12+1,1))-AVERAGE(OFFSET($H$3,0,0,'Données projet'!$E$12+1,1))</f>
        <v>273.84349636755343</v>
      </c>
      <c r="CE94" s="59">
        <f t="shared" si="94"/>
        <v>268.10688874775451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41.792655736409664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41.792655736409664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852.00000000000011</v>
      </c>
      <c r="CU94" s="17">
        <f>CT94*VLOOKUP('Données projet'!$B$13,Paramètres!$A$1:$I$89,3,0)*VLOOKUP('Données projet'!$B$13,Paramètres!$A$1:$I$89,5,0)</f>
        <v>420.88800000000009</v>
      </c>
      <c r="CV94" s="13">
        <f t="shared" si="95"/>
        <v>95.998759891259041</v>
      </c>
      <c r="CW94" s="20">
        <f t="shared" si="67"/>
        <v>900.24444014394294</v>
      </c>
      <c r="CX94" s="59">
        <f t="shared" si="68"/>
        <v>1193.5777734772762</v>
      </c>
      <c r="CY94" s="59">
        <f ca="1">AVERAGE(OFFSET($CX$3,0,0,'Données projet'!$E$13+1,1))-AVERAGE(OFFSET($H$3,0,0,'Données projet'!$E$13+1,1))</f>
        <v>434.08297999735811</v>
      </c>
      <c r="CZ94" s="59">
        <f t="shared" si="96"/>
        <v>371.04090283546122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127.88853414625247</v>
      </c>
      <c r="DG94" s="21">
        <f>EXP(-LN(2)/25)*DG93+(1-EXP(-LN(2)/25))/(LN(2)/25)*Calculateur!DB94*Calculateur!DD94*VLOOKUP('Données projet'!$B$13,Paramètres!$A$1:$I$89,3,0)*0.475*44/12</f>
        <v>9.5290942983075499</v>
      </c>
      <c r="DH94" s="21">
        <f>EXP(-LN(2)/2)*DH93+(1-EXP(-LN(2)/2))/(LN(2)/2)*DB94*DE94*VLOOKUP('Données projet'!$B$13,Paramètres!$A$1:$I$89,3,0)*0.475*44/12</f>
        <v>4.9495543514577254E-10</v>
      </c>
      <c r="DI94" s="22">
        <f t="shared" si="69"/>
        <v>137.41762844505499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7.4</v>
      </c>
      <c r="DO94" s="12">
        <f>IF('Données projet'!$A$166&gt;35,DO93+DN94-DW93,IF(A94&lt;'Données projet'!$A$166,$DL$205^A94,IF(A94='Données projet'!$A$166,'Données projet'!$B$166,DO93+DN94-DW93)))</f>
        <v>589.39999999999986</v>
      </c>
      <c r="DP94" s="17">
        <f>DO94*VLOOKUP('Données projet'!$B$14,Paramètres!$A$1:$I$89,3,0)*VLOOKUP('Données projet'!$B$14,Paramètres!$A$1:$I$89,5,0)</f>
        <v>337.13679999999994</v>
      </c>
      <c r="DQ94" s="13">
        <f t="shared" si="97"/>
        <v>78.908100332627868</v>
      </c>
      <c r="DR94" s="20">
        <f t="shared" si="70"/>
        <v>724.61153474599348</v>
      </c>
      <c r="DS94" s="59">
        <f t="shared" si="71"/>
        <v>1017.9448680793269</v>
      </c>
      <c r="DT94" s="59">
        <f ca="1">AVERAGE(OFFSET($DS$3,0,0,'Données projet'!$E$14+1,1))-AVERAGE(OFFSET($H$3,0,0,'Données projet'!$E$14+1,1))</f>
        <v>362.57172983134313</v>
      </c>
      <c r="DU94" s="59">
        <f t="shared" si="98"/>
        <v>232.03250917542471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89.609404130739279</v>
      </c>
      <c r="EB94" s="21">
        <f>EXP(-LN(2)/25)*EB93+(1-EXP(-LN(2)/25))/(LN(2)/25)*Calculateur!DW94*Calculateur!DY94*VLOOKUP('Données projet'!$B$14,Paramètres!$A$1:$I$89,3,0)*0.475*44/12</f>
        <v>5.7448128305586197</v>
      </c>
      <c r="EC94" s="21">
        <f>EXP(-LN(2)/2)*EC93+(1-EXP(-LN(2)/2))/(LN(2)/2)*DW94*DZ94*VLOOKUP('Données projet'!$B$14,Paramètres!$A$1:$I$89,3,0)*0.475*44/12</f>
        <v>4.9313797332761171E-10</v>
      </c>
      <c r="ED94" s="22">
        <f t="shared" si="72"/>
        <v>95.354216961791025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763.00000000000057</v>
      </c>
      <c r="EK94" s="17">
        <f>EJ94*VLOOKUP('Données projet'!$B$15,Paramètres!$A$1:$I$89,3,0)*VLOOKUP('Données projet'!$B$15,Paramètres!$A$1:$I$89,5,0)</f>
        <v>456.2740000000004</v>
      </c>
      <c r="EL94" s="13">
        <f t="shared" si="99"/>
        <v>103.09649786611838</v>
      </c>
      <c r="EM94" s="20">
        <f t="shared" si="73"/>
        <v>974.23695045015677</v>
      </c>
      <c r="EN94" s="59">
        <f t="shared" si="74"/>
        <v>1267.5702837834901</v>
      </c>
      <c r="EO94" s="59">
        <f ca="1">AVERAGE(OFFSET($EN$3,0,0,'Données projet'!$E$15+1,1))-AVERAGE(OFFSET($H$3,0,0,'Données projet'!$E$15+1,1))</f>
        <v>481.17250315093412</v>
      </c>
      <c r="EP94" s="59">
        <f t="shared" si="100"/>
        <v>413.48123190206832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85.58956095818408</v>
      </c>
      <c r="EW94" s="21">
        <f>EXP(-LN(2)/25)*EW93+(1-EXP(-LN(2)/25))/(LN(2)/25)*Calculateur!ER94*Calculateur!ET94*VLOOKUP('Données projet'!$B$15,Paramètres!$A$1:$I$89,3,0)*0.475*44/12</f>
        <v>12.056089598122023</v>
      </c>
      <c r="EX94" s="21">
        <f>EXP(-LN(2)/2)*EX93+(1-EXP(-LN(2)/2))/(LN(2)/2)*ER94*EU94*VLOOKUP('Données projet'!$B$15,Paramètres!$A$1:$I$89,3,0)*0.475*44/12</f>
        <v>5.1726867940805747E-11</v>
      </c>
      <c r="EY94" s="22">
        <f t="shared" si="75"/>
        <v>97.645650556357836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401</v>
      </c>
      <c r="FF94" s="17">
        <f>FE94*VLOOKUP('Données projet'!$B$16,Paramètres!$A$1:$I$89,3,0)*VLOOKUP('Données projet'!$B$16,Paramètres!$A$1:$I$89,5,0)</f>
        <v>250.22399999999999</v>
      </c>
      <c r="FG94" s="13">
        <f t="shared" si="101"/>
        <v>60.633904580527918</v>
      </c>
      <c r="FH94" s="20">
        <f t="shared" si="76"/>
        <v>541.41085047775289</v>
      </c>
      <c r="FI94" s="59">
        <f t="shared" si="77"/>
        <v>834.74418381108626</v>
      </c>
      <c r="FJ94" s="59">
        <f ca="1">AVERAGE(OFFSET($FI$3,0,0,'Données projet'!$E$16+1,1))-AVERAGE(OFFSET($H$3,0,0,'Données projet'!$E$16+1,1))</f>
        <v>269.77739619445515</v>
      </c>
      <c r="FK94" s="59">
        <f t="shared" si="102"/>
        <v>347.56964743629885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41.445696971626845</v>
      </c>
      <c r="FR94" s="21">
        <f>EXP(-LN(2)/25)*FR93+(1-EXP(-LN(2)/25))/(LN(2)/25)*Calculateur!FM94*Calculateur!FO94*VLOOKUP('Données projet'!$B$16,Paramètres!$A$1:$I$89,3,0)*0.475*44/12</f>
        <v>16.906586191926166</v>
      </c>
      <c r="FS94" s="21">
        <f>EXP(-LN(2)/2)*FS93+(1-EXP(-LN(2)/2))/(LN(2)/2)*FM94*FP94*VLOOKUP('Données projet'!$B$16,Paramètres!$A$1:$I$89,3,0)*0.475*44/12</f>
        <v>1.6357156363446587E-11</v>
      </c>
      <c r="FT94" s="22">
        <f t="shared" si="78"/>
        <v>58.352283163569368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367.99999999999972</v>
      </c>
      <c r="O95" s="13">
        <f>N95*VLOOKUP('Données projet'!$B$9,Paramètres!$A$1:$I$89,3,0)*VLOOKUP('Données projet'!$B$9,Paramètres!$A$1:$I$89,5,0)</f>
        <v>292.78079999999977</v>
      </c>
      <c r="P95" s="13">
        <f t="shared" si="87"/>
        <v>69.660903052386217</v>
      </c>
      <c r="Q95" s="20">
        <f t="shared" si="54"/>
        <v>631.25263281623893</v>
      </c>
      <c r="R95" s="59">
        <f t="shared" si="55"/>
        <v>924.58596614957219</v>
      </c>
      <c r="S95" s="59">
        <f ca="1">AVERAGE(OFFSET($R$3,0,0,'Données projet'!$E$9+1,1))-AVERAGE(OFFSET($H$3,0,0,'Données projet'!$E$9+1,1))</f>
        <v>331.52724290297675</v>
      </c>
      <c r="T95" s="59">
        <f t="shared" si="88"/>
        <v>322.79102610158054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48.59603464347682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48.59603464347682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367.99999999999972</v>
      </c>
      <c r="AJ95" s="13">
        <f>AI95*VLOOKUP('Données projet'!$B$10,Paramètres!$A$1:$I$89,3,0)*VLOOKUP('Données projet'!$B$10,Paramètres!$A$1:$I$89,5,0)</f>
        <v>292.78079999999977</v>
      </c>
      <c r="AK95" s="13">
        <f t="shared" si="89"/>
        <v>69.660903052386217</v>
      </c>
      <c r="AL95" s="20">
        <f t="shared" si="58"/>
        <v>631.25263281623893</v>
      </c>
      <c r="AM95" s="59">
        <f t="shared" si="59"/>
        <v>924.58596614957219</v>
      </c>
      <c r="AN95" s="59">
        <f ca="1">AVERAGE(OFFSET($AM$3,0,0,'Données projet'!$E$10+1,1))-AVERAGE(OFFSET($H$3,0,0,'Données projet'!$E$10+1,1))</f>
        <v>331.52724290297675</v>
      </c>
      <c r="AO95" s="59">
        <f t="shared" si="90"/>
        <v>322.79102610158054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48.59603464347682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48.59603464347682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367.99999999999972</v>
      </c>
      <c r="BE95" s="13">
        <f>BD95*VLOOKUP('Données projet'!$B$11,Paramètres!$A$1:$I$89,3,0)*VLOOKUP('Données projet'!$B$11,Paramètres!$A$1:$I$89,5,0)</f>
        <v>321.48479999999984</v>
      </c>
      <c r="BF95" s="13">
        <f t="shared" si="91"/>
        <v>75.662211893590367</v>
      </c>
      <c r="BG95" s="20">
        <f t="shared" si="61"/>
        <v>691.69771238133626</v>
      </c>
      <c r="BH95" s="59">
        <f t="shared" si="62"/>
        <v>985.03104571466952</v>
      </c>
      <c r="BI95" s="59">
        <f ca="1">AVERAGE(OFFSET($BH$3,0,0,'Données projet'!$E$11+1,1))-AVERAGE(OFFSET($H$3,0,0,'Données projet'!$E$11+1,1))</f>
        <v>367.48156275901096</v>
      </c>
      <c r="BJ95" s="59">
        <f t="shared" si="92"/>
        <v>356.87322542996685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53.360351765386341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53.360351765386341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367.99999999999972</v>
      </c>
      <c r="BZ95" s="13">
        <f>BY95*VLOOKUP('Données projet'!$B$12,Paramètres!$A$1:$I$89,3,0)*VLOOKUP('Données projet'!$B$12,Paramètres!$A$1:$I$89,5,0)</f>
        <v>246.8543999999998</v>
      </c>
      <c r="CA95" s="13">
        <f t="shared" si="93"/>
        <v>59.911862368716115</v>
      </c>
      <c r="CB95" s="20">
        <f t="shared" si="64"/>
        <v>534.28457362551353</v>
      </c>
      <c r="CC95" s="59">
        <f t="shared" si="65"/>
        <v>827.61790695884679</v>
      </c>
      <c r="CD95" s="59">
        <f ca="1">AVERAGE(OFFSET($CC$3,0,0,'Données projet'!$E$12+1,1))-AVERAGE(OFFSET($H$3,0,0,'Données projet'!$E$12+1,1))</f>
        <v>273.84349636755343</v>
      </c>
      <c r="CE95" s="59">
        <f t="shared" si="94"/>
        <v>268.10688874775451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40.97312724842164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40.97312724842164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852.00000000000011</v>
      </c>
      <c r="CU95" s="17">
        <f>CT95*VLOOKUP('Données projet'!$B$13,Paramètres!$A$1:$I$89,3,0)*VLOOKUP('Données projet'!$B$13,Paramètres!$A$1:$I$89,5,0)</f>
        <v>420.88800000000009</v>
      </c>
      <c r="CV95" s="13">
        <f t="shared" si="95"/>
        <v>95.998759891259041</v>
      </c>
      <c r="CW95" s="20">
        <f t="shared" si="67"/>
        <v>900.24444014394294</v>
      </c>
      <c r="CX95" s="59">
        <f t="shared" si="68"/>
        <v>1193.5777734772762</v>
      </c>
      <c r="CY95" s="59">
        <f ca="1">AVERAGE(OFFSET($CX$3,0,0,'Données projet'!$E$13+1,1))-AVERAGE(OFFSET($H$3,0,0,'Données projet'!$E$13+1,1))</f>
        <v>434.08297999735811</v>
      </c>
      <c r="CZ95" s="59">
        <f t="shared" si="96"/>
        <v>371.04090283546122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125.380717995948</v>
      </c>
      <c r="DG95" s="21">
        <f>EXP(-LN(2)/25)*DG94+(1-EXP(-LN(2)/25))/(LN(2)/25)*Calculateur!DB95*Calculateur!DD95*VLOOKUP('Données projet'!$B$13,Paramètres!$A$1:$I$89,3,0)*0.475*44/12</f>
        <v>9.2685207136070407</v>
      </c>
      <c r="DH95" s="21">
        <f>EXP(-LN(2)/2)*DH94+(1-EXP(-LN(2)/2))/(LN(2)/2)*DB95*DE95*VLOOKUP('Données projet'!$B$13,Paramètres!$A$1:$I$89,3,0)*0.475*44/12</f>
        <v>3.4998634457671421E-10</v>
      </c>
      <c r="DI95" s="22">
        <f t="shared" si="69"/>
        <v>134.64923870990503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7.4</v>
      </c>
      <c r="DO95" s="12">
        <f>IF('Données projet'!$A$166&gt;35,DO94+DN95-DW94,IF(A95&lt;'Données projet'!$A$166,$DL$205^A95,IF(A95='Données projet'!$A$166,'Données projet'!$B$166,DO94+DN95-DW94)))</f>
        <v>596.79999999999984</v>
      </c>
      <c r="DP95" s="17">
        <f>DO95*VLOOKUP('Données projet'!$B$14,Paramètres!$A$1:$I$89,3,0)*VLOOKUP('Données projet'!$B$14,Paramètres!$A$1:$I$89,5,0)</f>
        <v>341.36959999999993</v>
      </c>
      <c r="DQ95" s="13">
        <f t="shared" si="97"/>
        <v>79.782848212487011</v>
      </c>
      <c r="DR95" s="20">
        <f t="shared" si="70"/>
        <v>733.5071806367481</v>
      </c>
      <c r="DS95" s="59">
        <f t="shared" si="71"/>
        <v>1026.8405139700815</v>
      </c>
      <c r="DT95" s="59">
        <f ca="1">AVERAGE(OFFSET($DS$3,0,0,'Données projet'!$E$14+1,1))-AVERAGE(OFFSET($H$3,0,0,'Données projet'!$E$14+1,1))</f>
        <v>362.57172983134313</v>
      </c>
      <c r="DU95" s="59">
        <f t="shared" si="98"/>
        <v>232.03250917542471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87.852218372075143</v>
      </c>
      <c r="EB95" s="21">
        <f>EXP(-LN(2)/25)*EB94+(1-EXP(-LN(2)/25))/(LN(2)/25)*Calculateur!DW95*Calculateur!DY95*VLOOKUP('Données projet'!$B$14,Paramètres!$A$1:$I$89,3,0)*0.475*44/12</f>
        <v>5.5877206216004174</v>
      </c>
      <c r="EC95" s="21">
        <f>EXP(-LN(2)/2)*EC94+(1-EXP(-LN(2)/2))/(LN(2)/2)*DW95*DZ95*VLOOKUP('Données projet'!$B$14,Paramètres!$A$1:$I$89,3,0)*0.475*44/12</f>
        <v>3.4870120500054505E-10</v>
      </c>
      <c r="ED95" s="22">
        <f t="shared" si="72"/>
        <v>93.43993899402426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763.00000000000057</v>
      </c>
      <c r="EK95" s="17">
        <f>EJ95*VLOOKUP('Données projet'!$B$15,Paramètres!$A$1:$I$89,3,0)*VLOOKUP('Données projet'!$B$15,Paramètres!$A$1:$I$89,5,0)</f>
        <v>456.2740000000004</v>
      </c>
      <c r="EL95" s="13">
        <f t="shared" si="99"/>
        <v>103.09649786611838</v>
      </c>
      <c r="EM95" s="20">
        <f t="shared" si="73"/>
        <v>974.23695045015677</v>
      </c>
      <c r="EN95" s="59">
        <f t="shared" si="74"/>
        <v>1267.5702837834901</v>
      </c>
      <c r="EO95" s="59">
        <f ca="1">AVERAGE(OFFSET($EN$3,0,0,'Données projet'!$E$15+1,1))-AVERAGE(OFFSET($H$3,0,0,'Données projet'!$E$15+1,1))</f>
        <v>481.17250315093412</v>
      </c>
      <c r="EP95" s="59">
        <f t="shared" si="100"/>
        <v>413.48123190206832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83.911201872271505</v>
      </c>
      <c r="EW95" s="21">
        <f>EXP(-LN(2)/25)*EW94+(1-EXP(-LN(2)/25))/(LN(2)/25)*Calculateur!ER95*Calculateur!ET95*VLOOKUP('Données projet'!$B$15,Paramètres!$A$1:$I$89,3,0)*0.475*44/12</f>
        <v>11.726415194059179</v>
      </c>
      <c r="EX95" s="21">
        <f>EXP(-LN(2)/2)*EX94+(1-EXP(-LN(2)/2))/(LN(2)/2)*ER95*EU95*VLOOKUP('Données projet'!$B$15,Paramètres!$A$1:$I$89,3,0)*0.475*44/12</f>
        <v>3.6576419090484769E-11</v>
      </c>
      <c r="EY95" s="22">
        <f t="shared" si="75"/>
        <v>95.637617066367255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401</v>
      </c>
      <c r="FF95" s="17">
        <f>FE95*VLOOKUP('Données projet'!$B$16,Paramètres!$A$1:$I$89,3,0)*VLOOKUP('Données projet'!$B$16,Paramètres!$A$1:$I$89,5,0)</f>
        <v>250.22399999999999</v>
      </c>
      <c r="FG95" s="13">
        <f t="shared" si="101"/>
        <v>60.633904580527918</v>
      </c>
      <c r="FH95" s="20">
        <f t="shared" si="76"/>
        <v>541.41085047775289</v>
      </c>
      <c r="FI95" s="59">
        <f t="shared" si="77"/>
        <v>834.74418381108626</v>
      </c>
      <c r="FJ95" s="59">
        <f ca="1">AVERAGE(OFFSET($FI$3,0,0,'Données projet'!$E$16+1,1))-AVERAGE(OFFSET($H$3,0,0,'Données projet'!$E$16+1,1))</f>
        <v>269.77739619445515</v>
      </c>
      <c r="FK95" s="59">
        <f t="shared" si="102"/>
        <v>347.56964743629885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40.632972133392265</v>
      </c>
      <c r="FR95" s="21">
        <f>EXP(-LN(2)/25)*FR94+(1-EXP(-LN(2)/25))/(LN(2)/25)*Calculateur!FM95*Calculateur!FO95*VLOOKUP('Données projet'!$B$16,Paramètres!$A$1:$I$89,3,0)*0.475*44/12</f>
        <v>16.444274703429219</v>
      </c>
      <c r="FS95" s="21">
        <f>EXP(-LN(2)/2)*FS94+(1-EXP(-LN(2)/2))/(LN(2)/2)*FM95*FP95*VLOOKUP('Données projet'!$B$16,Paramètres!$A$1:$I$89,3,0)*0.475*44/12</f>
        <v>1.156625618552177E-11</v>
      </c>
      <c r="FT95" s="22">
        <f t="shared" si="78"/>
        <v>57.077246836833055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367.99999999999972</v>
      </c>
      <c r="O96" s="13">
        <f>N96*VLOOKUP('Données projet'!$B$9,Paramètres!$A$1:$I$89,3,0)*VLOOKUP('Données projet'!$B$9,Paramètres!$A$1:$I$89,5,0)</f>
        <v>292.78079999999977</v>
      </c>
      <c r="P96" s="13">
        <f t="shared" si="87"/>
        <v>69.660903052386217</v>
      </c>
      <c r="Q96" s="20">
        <f t="shared" si="54"/>
        <v>631.25263281623893</v>
      </c>
      <c r="R96" s="59">
        <f t="shared" si="55"/>
        <v>924.58596614957219</v>
      </c>
      <c r="S96" s="59">
        <f ca="1">AVERAGE(OFFSET($R$3,0,0,'Données projet'!$E$9+1,1))-AVERAGE(OFFSET($H$3,0,0,'Données projet'!$E$9+1,1))</f>
        <v>331.52724290297675</v>
      </c>
      <c r="T96" s="59">
        <f t="shared" si="88"/>
        <v>322.79102610158054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47.643096044772598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47.643096044772598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367.99999999999972</v>
      </c>
      <c r="AJ96" s="13">
        <f>AI96*VLOOKUP('Données projet'!$B$10,Paramètres!$A$1:$I$89,3,0)*VLOOKUP('Données projet'!$B$10,Paramètres!$A$1:$I$89,5,0)</f>
        <v>292.78079999999977</v>
      </c>
      <c r="AK96" s="13">
        <f t="shared" si="89"/>
        <v>69.660903052386217</v>
      </c>
      <c r="AL96" s="20">
        <f t="shared" si="58"/>
        <v>631.25263281623893</v>
      </c>
      <c r="AM96" s="59">
        <f t="shared" si="59"/>
        <v>924.58596614957219</v>
      </c>
      <c r="AN96" s="59">
        <f ca="1">AVERAGE(OFFSET($AM$3,0,0,'Données projet'!$E$10+1,1))-AVERAGE(OFFSET($H$3,0,0,'Données projet'!$E$10+1,1))</f>
        <v>331.52724290297675</v>
      </c>
      <c r="AO96" s="59">
        <f t="shared" si="90"/>
        <v>322.79102610158054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47.643096044772598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47.643096044772598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367.99999999999972</v>
      </c>
      <c r="BE96" s="13">
        <f>BD96*VLOOKUP('Données projet'!$B$11,Paramètres!$A$1:$I$89,3,0)*VLOOKUP('Données projet'!$B$11,Paramètres!$A$1:$I$89,5,0)</f>
        <v>321.48479999999984</v>
      </c>
      <c r="BF96" s="13">
        <f t="shared" si="91"/>
        <v>75.662211893590367</v>
      </c>
      <c r="BG96" s="20">
        <f t="shared" si="61"/>
        <v>691.69771238133626</v>
      </c>
      <c r="BH96" s="59">
        <f t="shared" si="62"/>
        <v>985.03104571466952</v>
      </c>
      <c r="BI96" s="59">
        <f ca="1">AVERAGE(OFFSET($BH$3,0,0,'Données projet'!$E$11+1,1))-AVERAGE(OFFSET($H$3,0,0,'Données projet'!$E$11+1,1))</f>
        <v>367.48156275901096</v>
      </c>
      <c r="BJ96" s="59">
        <f t="shared" si="92"/>
        <v>356.87322542996685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52.313987813867982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52.313987813867982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367.99999999999972</v>
      </c>
      <c r="BZ96" s="13">
        <f>BY96*VLOOKUP('Données projet'!$B$12,Paramètres!$A$1:$I$89,3,0)*VLOOKUP('Données projet'!$B$12,Paramètres!$A$1:$I$89,5,0)</f>
        <v>246.8543999999998</v>
      </c>
      <c r="CA96" s="13">
        <f t="shared" si="93"/>
        <v>59.911862368716115</v>
      </c>
      <c r="CB96" s="20">
        <f t="shared" si="64"/>
        <v>534.28457362551353</v>
      </c>
      <c r="CC96" s="59">
        <f t="shared" si="65"/>
        <v>827.61790695884679</v>
      </c>
      <c r="CD96" s="59">
        <f ca="1">AVERAGE(OFFSET($CC$3,0,0,'Données projet'!$E$12+1,1))-AVERAGE(OFFSET($H$3,0,0,'Données projet'!$E$12+1,1))</f>
        <v>273.84349636755343</v>
      </c>
      <c r="CE96" s="59">
        <f t="shared" si="94"/>
        <v>268.10688874775451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40.169669214220043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40.169669214220043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852.00000000000011</v>
      </c>
      <c r="CU96" s="17">
        <f>CT96*VLOOKUP('Données projet'!$B$13,Paramètres!$A$1:$I$89,3,0)*VLOOKUP('Données projet'!$B$13,Paramètres!$A$1:$I$89,5,0)</f>
        <v>420.88800000000009</v>
      </c>
      <c r="CV96" s="13">
        <f t="shared" si="95"/>
        <v>95.998759891259041</v>
      </c>
      <c r="CW96" s="20">
        <f t="shared" si="67"/>
        <v>900.24444014394294</v>
      </c>
      <c r="CX96" s="59">
        <f t="shared" si="68"/>
        <v>1193.5777734772762</v>
      </c>
      <c r="CY96" s="59">
        <f ca="1">AVERAGE(OFFSET($CX$3,0,0,'Données projet'!$E$13+1,1))-AVERAGE(OFFSET($H$3,0,0,'Données projet'!$E$13+1,1))</f>
        <v>434.08297999735811</v>
      </c>
      <c r="CZ96" s="59">
        <f t="shared" si="96"/>
        <v>371.04090283546122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122.92207859073419</v>
      </c>
      <c r="DG96" s="21">
        <f>EXP(-LN(2)/25)*DG95+(1-EXP(-LN(2)/25))/(LN(2)/25)*Calculateur!DB96*Calculateur!DD96*VLOOKUP('Données projet'!$B$13,Paramètres!$A$1:$I$89,3,0)*0.475*44/12</f>
        <v>9.0150725272831345</v>
      </c>
      <c r="DH96" s="21">
        <f>EXP(-LN(2)/2)*DH95+(1-EXP(-LN(2)/2))/(LN(2)/2)*DB96*DE96*VLOOKUP('Données projet'!$B$13,Paramètres!$A$1:$I$89,3,0)*0.475*44/12</f>
        <v>2.4747771757288627E-10</v>
      </c>
      <c r="DI96" s="22">
        <f t="shared" si="69"/>
        <v>131.93715111826478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7.4</v>
      </c>
      <c r="DO96" s="12">
        <f>IF('Données projet'!$A$166&gt;35,DO95+DN96-DW95,IF(A96&lt;'Données projet'!$A$166,$DL$205^A96,IF(A96='Données projet'!$A$166,'Données projet'!$B$166,DO95+DN96-DW95)))</f>
        <v>604.19999999999982</v>
      </c>
      <c r="DP96" s="17">
        <f>DO96*VLOOKUP('Données projet'!$B$14,Paramètres!$A$1:$I$89,3,0)*VLOOKUP('Données projet'!$B$14,Paramètres!$A$1:$I$89,5,0)</f>
        <v>345.60239999999988</v>
      </c>
      <c r="DQ96" s="13">
        <f t="shared" si="97"/>
        <v>80.65633444731364</v>
      </c>
      <c r="DR96" s="20">
        <f t="shared" si="70"/>
        <v>742.40062916240424</v>
      </c>
      <c r="DS96" s="59">
        <f t="shared" si="71"/>
        <v>1035.7339624957376</v>
      </c>
      <c r="DT96" s="59">
        <f ca="1">AVERAGE(OFFSET($DS$3,0,0,'Données projet'!$E$14+1,1))-AVERAGE(OFFSET($H$3,0,0,'Données projet'!$E$14+1,1))</f>
        <v>362.57172983134313</v>
      </c>
      <c r="DU96" s="59">
        <f t="shared" si="98"/>
        <v>232.03250917542471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86.12948995436092</v>
      </c>
      <c r="EB96" s="21">
        <f>EXP(-LN(2)/25)*EB95+(1-EXP(-LN(2)/25))/(LN(2)/25)*Calculateur!DW96*Calculateur!DY96*VLOOKUP('Données projet'!$B$14,Paramètres!$A$1:$I$89,3,0)*0.475*44/12</f>
        <v>5.4349241073572978</v>
      </c>
      <c r="EC96" s="21">
        <f>EXP(-LN(2)/2)*EC95+(1-EXP(-LN(2)/2))/(LN(2)/2)*DW96*DZ96*VLOOKUP('Données projet'!$B$14,Paramètres!$A$1:$I$89,3,0)*0.475*44/12</f>
        <v>2.4656898666380585E-10</v>
      </c>
      <c r="ED96" s="22">
        <f t="shared" si="72"/>
        <v>91.564414061964797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763.00000000000057</v>
      </c>
      <c r="EK96" s="17">
        <f>EJ96*VLOOKUP('Données projet'!$B$15,Paramètres!$A$1:$I$89,3,0)*VLOOKUP('Données projet'!$B$15,Paramètres!$A$1:$I$89,5,0)</f>
        <v>456.2740000000004</v>
      </c>
      <c r="EL96" s="13">
        <f t="shared" si="99"/>
        <v>103.09649786611838</v>
      </c>
      <c r="EM96" s="20">
        <f t="shared" si="73"/>
        <v>974.23695045015677</v>
      </c>
      <c r="EN96" s="59">
        <f t="shared" si="74"/>
        <v>1267.5702837834901</v>
      </c>
      <c r="EO96" s="59">
        <f ca="1">AVERAGE(OFFSET($EN$3,0,0,'Données projet'!$E$15+1,1))-AVERAGE(OFFSET($H$3,0,0,'Données projet'!$E$15+1,1))</f>
        <v>481.17250315093412</v>
      </c>
      <c r="EP96" s="59">
        <f t="shared" si="100"/>
        <v>413.48123190206832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82.265754384335722</v>
      </c>
      <c r="EW96" s="21">
        <f>EXP(-LN(2)/25)*EW95+(1-EXP(-LN(2)/25))/(LN(2)/25)*Calculateur!ER96*Calculateur!ET96*VLOOKUP('Données projet'!$B$15,Paramètres!$A$1:$I$89,3,0)*0.475*44/12</f>
        <v>11.405755753912256</v>
      </c>
      <c r="EX96" s="21">
        <f>EXP(-LN(2)/2)*EX95+(1-EXP(-LN(2)/2))/(LN(2)/2)*ER96*EU96*VLOOKUP('Données projet'!$B$15,Paramètres!$A$1:$I$89,3,0)*0.475*44/12</f>
        <v>2.5863433970402874E-11</v>
      </c>
      <c r="EY96" s="22">
        <f t="shared" si="75"/>
        <v>93.671510138273845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401</v>
      </c>
      <c r="FF96" s="17">
        <f>FE96*VLOOKUP('Données projet'!$B$16,Paramètres!$A$1:$I$89,3,0)*VLOOKUP('Données projet'!$B$16,Paramètres!$A$1:$I$89,5,0)</f>
        <v>250.22399999999999</v>
      </c>
      <c r="FG96" s="13">
        <f t="shared" si="101"/>
        <v>60.633904580527918</v>
      </c>
      <c r="FH96" s="20">
        <f t="shared" si="76"/>
        <v>541.41085047775289</v>
      </c>
      <c r="FI96" s="59">
        <f t="shared" si="77"/>
        <v>834.74418381108626</v>
      </c>
      <c r="FJ96" s="59">
        <f ca="1">AVERAGE(OFFSET($FI$3,0,0,'Données projet'!$E$16+1,1))-AVERAGE(OFFSET($H$3,0,0,'Données projet'!$E$16+1,1))</f>
        <v>269.77739619445515</v>
      </c>
      <c r="FK96" s="59">
        <f t="shared" si="102"/>
        <v>347.56964743629885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39.836184333522262</v>
      </c>
      <c r="FR96" s="21">
        <f>EXP(-LN(2)/25)*FR95+(1-EXP(-LN(2)/25))/(LN(2)/25)*Calculateur!FM96*Calculateur!FO96*VLOOKUP('Données projet'!$B$16,Paramètres!$A$1:$I$89,3,0)*0.475*44/12</f>
        <v>15.994605146897124</v>
      </c>
      <c r="FS96" s="21">
        <f>EXP(-LN(2)/2)*FS95+(1-EXP(-LN(2)/2))/(LN(2)/2)*FM96*FP96*VLOOKUP('Données projet'!$B$16,Paramètres!$A$1:$I$89,3,0)*0.475*44/12</f>
        <v>8.1785781817232936E-12</v>
      </c>
      <c r="FT96" s="22">
        <f t="shared" si="78"/>
        <v>55.830789480427562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367.99999999999972</v>
      </c>
      <c r="O97" s="13">
        <f>N97*VLOOKUP('Données projet'!$B$9,Paramètres!$A$1:$I$89,3,0)*VLOOKUP('Données projet'!$B$9,Paramètres!$A$1:$I$89,5,0)</f>
        <v>292.78079999999977</v>
      </c>
      <c r="P97" s="13">
        <f t="shared" si="87"/>
        <v>69.660903052386217</v>
      </c>
      <c r="Q97" s="20">
        <f t="shared" si="54"/>
        <v>631.25263281623893</v>
      </c>
      <c r="R97" s="59">
        <f t="shared" si="55"/>
        <v>924.58596614957219</v>
      </c>
      <c r="S97" s="59">
        <f ca="1">AVERAGE(OFFSET($R$3,0,0,'Données projet'!$E$9+1,1))-AVERAGE(OFFSET($H$3,0,0,'Données projet'!$E$9+1,1))</f>
        <v>331.52724290297675</v>
      </c>
      <c r="T97" s="59">
        <f t="shared" si="88"/>
        <v>322.79102610158054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46.708843990753813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46.708843990753813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367.99999999999972</v>
      </c>
      <c r="AJ97" s="13">
        <f>AI97*VLOOKUP('Données projet'!$B$10,Paramètres!$A$1:$I$89,3,0)*VLOOKUP('Données projet'!$B$10,Paramètres!$A$1:$I$89,5,0)</f>
        <v>292.78079999999977</v>
      </c>
      <c r="AK97" s="13">
        <f t="shared" si="89"/>
        <v>69.660903052386217</v>
      </c>
      <c r="AL97" s="20">
        <f t="shared" si="58"/>
        <v>631.25263281623893</v>
      </c>
      <c r="AM97" s="59">
        <f t="shared" si="59"/>
        <v>924.58596614957219</v>
      </c>
      <c r="AN97" s="59">
        <f ca="1">AVERAGE(OFFSET($AM$3,0,0,'Données projet'!$E$10+1,1))-AVERAGE(OFFSET($H$3,0,0,'Données projet'!$E$10+1,1))</f>
        <v>331.52724290297675</v>
      </c>
      <c r="AO97" s="59">
        <f t="shared" si="90"/>
        <v>322.79102610158054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46.708843990753813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46.708843990753813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367.99999999999972</v>
      </c>
      <c r="BE97" s="13">
        <f>BD97*VLOOKUP('Données projet'!$B$11,Paramètres!$A$1:$I$89,3,0)*VLOOKUP('Données projet'!$B$11,Paramètres!$A$1:$I$89,5,0)</f>
        <v>321.48479999999984</v>
      </c>
      <c r="BF97" s="13">
        <f t="shared" si="91"/>
        <v>75.662211893590367</v>
      </c>
      <c r="BG97" s="20">
        <f t="shared" si="61"/>
        <v>691.69771238133626</v>
      </c>
      <c r="BH97" s="59">
        <f t="shared" si="62"/>
        <v>985.03104571466952</v>
      </c>
      <c r="BI97" s="59">
        <f ca="1">AVERAGE(OFFSET($BH$3,0,0,'Données projet'!$E$11+1,1))-AVERAGE(OFFSET($H$3,0,0,'Données projet'!$E$11+1,1))</f>
        <v>367.48156275901096</v>
      </c>
      <c r="BJ97" s="59">
        <f t="shared" si="92"/>
        <v>356.87322542996685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51.288142421219909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51.288142421219909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367.99999999999972</v>
      </c>
      <c r="BZ97" s="13">
        <f>BY97*VLOOKUP('Données projet'!$B$12,Paramètres!$A$1:$I$89,3,0)*VLOOKUP('Données projet'!$B$12,Paramètres!$A$1:$I$89,5,0)</f>
        <v>246.8543999999998</v>
      </c>
      <c r="CA97" s="13">
        <f t="shared" si="93"/>
        <v>59.911862368716115</v>
      </c>
      <c r="CB97" s="20">
        <f t="shared" si="64"/>
        <v>534.28457362551353</v>
      </c>
      <c r="CC97" s="59">
        <f t="shared" si="65"/>
        <v>827.61790695884679</v>
      </c>
      <c r="CD97" s="59">
        <f ca="1">AVERAGE(OFFSET($CC$3,0,0,'Données projet'!$E$12+1,1))-AVERAGE(OFFSET($H$3,0,0,'Données projet'!$E$12+1,1))</f>
        <v>273.84349636755343</v>
      </c>
      <c r="CE97" s="59">
        <f t="shared" si="94"/>
        <v>268.10688874775451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39.381966502008126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39.381966502008126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852.00000000000011</v>
      </c>
      <c r="CU97" s="17">
        <f>CT97*VLOOKUP('Données projet'!$B$13,Paramètres!$A$1:$I$89,3,0)*VLOOKUP('Données projet'!$B$13,Paramètres!$A$1:$I$89,5,0)</f>
        <v>420.88800000000009</v>
      </c>
      <c r="CV97" s="13">
        <f t="shared" si="95"/>
        <v>95.998759891259041</v>
      </c>
      <c r="CW97" s="20">
        <f t="shared" si="67"/>
        <v>900.24444014394294</v>
      </c>
      <c r="CX97" s="59">
        <f t="shared" si="68"/>
        <v>1193.5777734772762</v>
      </c>
      <c r="CY97" s="59">
        <f ca="1">AVERAGE(OFFSET($CX$3,0,0,'Données projet'!$E$13+1,1))-AVERAGE(OFFSET($H$3,0,0,'Données projet'!$E$13+1,1))</f>
        <v>434.08297999735811</v>
      </c>
      <c r="CZ97" s="59">
        <f t="shared" si="96"/>
        <v>371.04090283546122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120.51165160463466</v>
      </c>
      <c r="DG97" s="21">
        <f>EXP(-LN(2)/25)*DG96+(1-EXP(-LN(2)/25))/(LN(2)/25)*Calculateur!DB97*Calculateur!DD97*VLOOKUP('Données projet'!$B$13,Paramètres!$A$1:$I$89,3,0)*0.475*44/12</f>
        <v>8.7685548949425165</v>
      </c>
      <c r="DH97" s="21">
        <f>EXP(-LN(2)/2)*DH96+(1-EXP(-LN(2)/2))/(LN(2)/2)*DB97*DE97*VLOOKUP('Données projet'!$B$13,Paramètres!$A$1:$I$89,3,0)*0.475*44/12</f>
        <v>1.749931722883571E-10</v>
      </c>
      <c r="DI97" s="22">
        <f t="shared" si="69"/>
        <v>129.28020649975218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7.4</v>
      </c>
      <c r="DO97" s="12">
        <f>IF('Données projet'!$A$166&gt;35,DO96+DN97-DW96,IF(A97&lt;'Données projet'!$A$166,$DL$205^A97,IF(A97='Données projet'!$A$166,'Données projet'!$B$166,DO96+DN97-DW96)))</f>
        <v>611.5999999999998</v>
      </c>
      <c r="DP97" s="17">
        <f>DO97*VLOOKUP('Données projet'!$B$14,Paramètres!$A$1:$I$89,3,0)*VLOOKUP('Données projet'!$B$14,Paramètres!$A$1:$I$89,5,0)</f>
        <v>349.83519999999993</v>
      </c>
      <c r="DQ97" s="13">
        <f t="shared" si="97"/>
        <v>81.528576276434933</v>
      </c>
      <c r="DR97" s="20">
        <f t="shared" si="70"/>
        <v>751.29191034812402</v>
      </c>
      <c r="DS97" s="59">
        <f t="shared" si="71"/>
        <v>1044.6252436814573</v>
      </c>
      <c r="DT97" s="59">
        <f ca="1">AVERAGE(OFFSET($DS$3,0,0,'Données projet'!$E$14+1,1))-AVERAGE(OFFSET($H$3,0,0,'Données projet'!$E$14+1,1))</f>
        <v>362.57172983134313</v>
      </c>
      <c r="DU97" s="59">
        <f t="shared" si="98"/>
        <v>232.03250917542471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84.440543190157499</v>
      </c>
      <c r="EB97" s="21">
        <f>EXP(-LN(2)/25)*EB96+(1-EXP(-LN(2)/25))/(LN(2)/25)*Calculateur!DW97*Calculateur!DY97*VLOOKUP('Données projet'!$B$14,Paramètres!$A$1:$I$89,3,0)*0.475*44/12</f>
        <v>5.286305821831375</v>
      </c>
      <c r="EC97" s="21">
        <f>EXP(-LN(2)/2)*EC96+(1-EXP(-LN(2)/2))/(LN(2)/2)*DW97*DZ97*VLOOKUP('Données projet'!$B$14,Paramètres!$A$1:$I$89,3,0)*0.475*44/12</f>
        <v>1.7435060250027252E-10</v>
      </c>
      <c r="ED97" s="22">
        <f t="shared" si="72"/>
        <v>89.726849012163228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763.00000000000057</v>
      </c>
      <c r="EK97" s="17">
        <f>EJ97*VLOOKUP('Données projet'!$B$15,Paramètres!$A$1:$I$89,3,0)*VLOOKUP('Données projet'!$B$15,Paramètres!$A$1:$I$89,5,0)</f>
        <v>456.2740000000004</v>
      </c>
      <c r="EL97" s="13">
        <f t="shared" si="99"/>
        <v>103.09649786611838</v>
      </c>
      <c r="EM97" s="20">
        <f t="shared" si="73"/>
        <v>974.23695045015677</v>
      </c>
      <c r="EN97" s="59">
        <f t="shared" si="74"/>
        <v>1267.5702837834901</v>
      </c>
      <c r="EO97" s="59">
        <f ca="1">AVERAGE(OFFSET($EN$3,0,0,'Données projet'!$E$15+1,1))-AVERAGE(OFFSET($H$3,0,0,'Données projet'!$E$15+1,1))</f>
        <v>481.17250315093412</v>
      </c>
      <c r="EP97" s="59">
        <f t="shared" si="100"/>
        <v>413.48123190206832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80.652573118014487</v>
      </c>
      <c r="EW97" s="21">
        <f>EXP(-LN(2)/25)*EW96+(1-EXP(-LN(2)/25))/(LN(2)/25)*Calculateur!ER97*Calculateur!ET97*VLOOKUP('Données projet'!$B$15,Paramètres!$A$1:$I$89,3,0)*0.475*44/12</f>
        <v>11.0938647630189</v>
      </c>
      <c r="EX97" s="21">
        <f>EXP(-LN(2)/2)*EX96+(1-EXP(-LN(2)/2))/(LN(2)/2)*ER97*EU97*VLOOKUP('Données projet'!$B$15,Paramètres!$A$1:$I$89,3,0)*0.475*44/12</f>
        <v>1.8288209545242385E-11</v>
      </c>
      <c r="EY97" s="22">
        <f t="shared" si="75"/>
        <v>91.746437881051676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401</v>
      </c>
      <c r="FF97" s="17">
        <f>FE97*VLOOKUP('Données projet'!$B$16,Paramètres!$A$1:$I$89,3,0)*VLOOKUP('Données projet'!$B$16,Paramètres!$A$1:$I$89,5,0)</f>
        <v>250.22399999999999</v>
      </c>
      <c r="FG97" s="13">
        <f t="shared" si="101"/>
        <v>60.633904580527918</v>
      </c>
      <c r="FH97" s="20">
        <f t="shared" si="76"/>
        <v>541.41085047775289</v>
      </c>
      <c r="FI97" s="59">
        <f t="shared" si="77"/>
        <v>834.74418381108626</v>
      </c>
      <c r="FJ97" s="59">
        <f ca="1">AVERAGE(OFFSET($FI$3,0,0,'Données projet'!$E$16+1,1))-AVERAGE(OFFSET($H$3,0,0,'Données projet'!$E$16+1,1))</f>
        <v>269.77739619445515</v>
      </c>
      <c r="FK97" s="59">
        <f t="shared" si="102"/>
        <v>347.56964743629885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39.055021056415136</v>
      </c>
      <c r="FR97" s="21">
        <f>EXP(-LN(2)/25)*FR96+(1-EXP(-LN(2)/25))/(LN(2)/25)*Calculateur!FM97*Calculateur!FO97*VLOOKUP('Données projet'!$B$16,Paramètres!$A$1:$I$89,3,0)*0.475*44/12</f>
        <v>15.557231828035494</v>
      </c>
      <c r="FS97" s="21">
        <f>EXP(-LN(2)/2)*FS96+(1-EXP(-LN(2)/2))/(LN(2)/2)*FM97*FP97*VLOOKUP('Données projet'!$B$16,Paramètres!$A$1:$I$89,3,0)*0.475*44/12</f>
        <v>5.7831280927608848E-12</v>
      </c>
      <c r="FT97" s="22">
        <f t="shared" si="78"/>
        <v>54.61225288445641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367.99999999999972</v>
      </c>
      <c r="O98" s="13">
        <f>N98*VLOOKUP('Données projet'!$B$9,Paramètres!$A$1:$I$89,3,0)*VLOOKUP('Données projet'!$B$9,Paramètres!$A$1:$I$89,5,0)</f>
        <v>292.78079999999977</v>
      </c>
      <c r="P98" s="13">
        <f t="shared" si="87"/>
        <v>69.660903052386217</v>
      </c>
      <c r="Q98" s="20">
        <f t="shared" si="54"/>
        <v>631.25263281623893</v>
      </c>
      <c r="R98" s="59">
        <f t="shared" si="55"/>
        <v>924.58596614957219</v>
      </c>
      <c r="S98" s="59">
        <f ca="1">AVERAGE(OFFSET($R$3,0,0,'Données projet'!$E$9+1,1))-AVERAGE(OFFSET($H$3,0,0,'Données projet'!$E$9+1,1))</f>
        <v>331.52724290297675</v>
      </c>
      <c r="T98" s="59">
        <f t="shared" si="88"/>
        <v>322.79102610158054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45.79291204967685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45.79291204967685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367.99999999999972</v>
      </c>
      <c r="AJ98" s="13">
        <f>AI98*VLOOKUP('Données projet'!$B$10,Paramètres!$A$1:$I$89,3,0)*VLOOKUP('Données projet'!$B$10,Paramètres!$A$1:$I$89,5,0)</f>
        <v>292.78079999999977</v>
      </c>
      <c r="AK98" s="13">
        <f t="shared" si="89"/>
        <v>69.660903052386217</v>
      </c>
      <c r="AL98" s="20">
        <f t="shared" si="58"/>
        <v>631.25263281623893</v>
      </c>
      <c r="AM98" s="59">
        <f t="shared" si="59"/>
        <v>924.58596614957219</v>
      </c>
      <c r="AN98" s="59">
        <f ca="1">AVERAGE(OFFSET($AM$3,0,0,'Données projet'!$E$10+1,1))-AVERAGE(OFFSET($H$3,0,0,'Données projet'!$E$10+1,1))</f>
        <v>331.52724290297675</v>
      </c>
      <c r="AO98" s="59">
        <f t="shared" si="90"/>
        <v>322.79102610158054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45.79291204967685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45.79291204967685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367.99999999999972</v>
      </c>
      <c r="BE98" s="13">
        <f>BD98*VLOOKUP('Données projet'!$B$11,Paramètres!$A$1:$I$89,3,0)*VLOOKUP('Données projet'!$B$11,Paramètres!$A$1:$I$89,5,0)</f>
        <v>321.48479999999984</v>
      </c>
      <c r="BF98" s="13">
        <f t="shared" si="91"/>
        <v>75.662211893590367</v>
      </c>
      <c r="BG98" s="20">
        <f t="shared" si="61"/>
        <v>691.69771238133626</v>
      </c>
      <c r="BH98" s="59">
        <f t="shared" si="62"/>
        <v>985.03104571466952</v>
      </c>
      <c r="BI98" s="59">
        <f ca="1">AVERAGE(OFFSET($BH$3,0,0,'Données projet'!$E$11+1,1))-AVERAGE(OFFSET($H$3,0,0,'Données projet'!$E$11+1,1))</f>
        <v>367.48156275901096</v>
      </c>
      <c r="BJ98" s="59">
        <f t="shared" si="92"/>
        <v>356.87322542996685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50.282413231017756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50.282413231017756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367.99999999999972</v>
      </c>
      <c r="BZ98" s="13">
        <f>BY98*VLOOKUP('Données projet'!$B$12,Paramètres!$A$1:$I$89,3,0)*VLOOKUP('Données projet'!$B$12,Paramètres!$A$1:$I$89,5,0)</f>
        <v>246.8543999999998</v>
      </c>
      <c r="CA98" s="13">
        <f t="shared" si="93"/>
        <v>59.911862368716115</v>
      </c>
      <c r="CB98" s="20">
        <f t="shared" si="64"/>
        <v>534.28457362551353</v>
      </c>
      <c r="CC98" s="59">
        <f t="shared" si="65"/>
        <v>827.61790695884679</v>
      </c>
      <c r="CD98" s="59">
        <f ca="1">AVERAGE(OFFSET($CC$3,0,0,'Données projet'!$E$12+1,1))-AVERAGE(OFFSET($H$3,0,0,'Données projet'!$E$12+1,1))</f>
        <v>273.84349636755343</v>
      </c>
      <c r="CE98" s="59">
        <f t="shared" si="94"/>
        <v>268.10688874775451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38.609710159531474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38.609710159531474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852.00000000000011</v>
      </c>
      <c r="CU98" s="17">
        <f>CT98*VLOOKUP('Données projet'!$B$13,Paramètres!$A$1:$I$89,3,0)*VLOOKUP('Données projet'!$B$13,Paramètres!$A$1:$I$89,5,0)</f>
        <v>420.88800000000009</v>
      </c>
      <c r="CV98" s="13">
        <f t="shared" si="95"/>
        <v>95.998759891259041</v>
      </c>
      <c r="CW98" s="20">
        <f t="shared" si="67"/>
        <v>900.24444014394294</v>
      </c>
      <c r="CX98" s="59">
        <f t="shared" si="68"/>
        <v>1193.5777734772762</v>
      </c>
      <c r="CY98" s="59">
        <f ca="1">AVERAGE(OFFSET($CX$3,0,0,'Données projet'!$E$13+1,1))-AVERAGE(OFFSET($H$3,0,0,'Données projet'!$E$13+1,1))</f>
        <v>434.08297999735811</v>
      </c>
      <c r="CZ98" s="59">
        <f t="shared" si="96"/>
        <v>371.04090283546122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118.14849162151725</v>
      </c>
      <c r="DG98" s="21">
        <f>EXP(-LN(2)/25)*DG97+(1-EXP(-LN(2)/25))/(LN(2)/25)*Calculateur!DB98*Calculateur!DD98*VLOOKUP('Données projet'!$B$13,Paramètres!$A$1:$I$89,3,0)*0.475*44/12</f>
        <v>8.5287783002220525</v>
      </c>
      <c r="DH98" s="21">
        <f>EXP(-LN(2)/2)*DH97+(1-EXP(-LN(2)/2))/(LN(2)/2)*DB98*DE98*VLOOKUP('Données projet'!$B$13,Paramètres!$A$1:$I$89,3,0)*0.475*44/12</f>
        <v>1.2373885878644313E-10</v>
      </c>
      <c r="DI98" s="22">
        <f t="shared" si="69"/>
        <v>126.67726992186304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619</v>
      </c>
      <c r="DM98" s="12">
        <f>VLOOKUP(A98,'Données projet'!$A$165:$I$185,9,0)</f>
        <v>7.4</v>
      </c>
      <c r="DN98" s="12">
        <f t="array" ref="DN98">INDEX(DM:DM,MIN(IF(ISNUMBER(DM98:DM294),ROW(DM98:DM294),"")))</f>
        <v>7.4</v>
      </c>
      <c r="DO98" s="12">
        <f>IF('Données projet'!$A$166&gt;35,DO97+DN98-DW97,IF(A98&lt;'Données projet'!$A$166,$DL$205^A98,IF(A98='Données projet'!$A$166,'Données projet'!$B$166,DO97+DN98-DW97)))</f>
        <v>618.99999999999977</v>
      </c>
      <c r="DP98" s="17">
        <f>DO98*VLOOKUP('Données projet'!$B$14,Paramètres!$A$1:$I$89,3,0)*VLOOKUP('Données projet'!$B$14,Paramètres!$A$1:$I$89,5,0)</f>
        <v>354.06799999999987</v>
      </c>
      <c r="DQ98" s="13">
        <f t="shared" si="97"/>
        <v>82.399590498005793</v>
      </c>
      <c r="DR98" s="20">
        <f t="shared" si="70"/>
        <v>760.18105345069318</v>
      </c>
      <c r="DS98" s="59">
        <f t="shared" si="71"/>
        <v>1053.5143867840266</v>
      </c>
      <c r="DT98" s="59">
        <f ca="1">AVERAGE(OFFSET($DS$3,0,0,'Données projet'!$E$14+1,1))-AVERAGE(OFFSET($H$3,0,0,'Données projet'!$E$14+1,1))</f>
        <v>362.57172983134313</v>
      </c>
      <c r="DU98" s="59">
        <f t="shared" si="98"/>
        <v>232.03250917542471</v>
      </c>
      <c r="DV98" s="15">
        <f>IF(ISNA(VLOOKUP(A98,'Données projet'!$A$165:$I$185,3,0)),0,VLOOKUP(A98,'Données projet'!$A$165:$I$185,3,0))</f>
        <v>16</v>
      </c>
      <c r="DW98" s="15">
        <f>IF(ISNA(VLOOKUP(A98,'Données projet'!$A$165:$I$185,4,0)),0,VLOOKUP(A98,'Données projet'!$A$165:$I$185,4,0))</f>
        <v>20</v>
      </c>
      <c r="DX98" s="16">
        <f>IF(ISNA(VLOOKUP(A98,'Données projet'!$A$165:$I$185,5,0)),0%,VLOOKUP(A98,'Données projet'!$A$165:$I$185,5,0)*VLOOKUP('Données projet'!$B$14,Paramètres!$A$1:$I$89,7,0))</f>
        <v>0.45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89.613869458447041</v>
      </c>
      <c r="EB98" s="21">
        <f>EXP(-LN(2)/25)*EB97+(1-EXP(-LN(2)/25))/(LN(2)/25)*Calculateur!DW98*Calculateur!DY98*VLOOKUP('Données projet'!$B$14,Paramètres!$A$1:$I$89,3,0)*0.475*44/12</f>
        <v>5.1417515111386551</v>
      </c>
      <c r="EC98" s="21">
        <f>EXP(-LN(2)/2)*EC97+(1-EXP(-LN(2)/2))/(LN(2)/2)*DW98*DZ98*VLOOKUP('Données projet'!$B$14,Paramètres!$A$1:$I$89,3,0)*0.475*44/12</f>
        <v>1.2328449333190293E-10</v>
      </c>
      <c r="ED98" s="22">
        <f t="shared" si="72"/>
        <v>94.755620969708971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763.00000000000057</v>
      </c>
      <c r="EK98" s="17">
        <f>EJ98*VLOOKUP('Données projet'!$B$15,Paramètres!$A$1:$I$89,3,0)*VLOOKUP('Données projet'!$B$15,Paramètres!$A$1:$I$89,5,0)</f>
        <v>456.2740000000004</v>
      </c>
      <c r="EL98" s="13">
        <f t="shared" si="99"/>
        <v>103.09649786611838</v>
      </c>
      <c r="EM98" s="20">
        <f t="shared" si="73"/>
        <v>974.23695045015677</v>
      </c>
      <c r="EN98" s="59">
        <f t="shared" si="74"/>
        <v>1267.5702837834901</v>
      </c>
      <c r="EO98" s="59">
        <f ca="1">AVERAGE(OFFSET($EN$3,0,0,'Données projet'!$E$15+1,1))-AVERAGE(OFFSET($H$3,0,0,'Données projet'!$E$15+1,1))</f>
        <v>481.17250315093412</v>
      </c>
      <c r="EP98" s="59">
        <f t="shared" si="100"/>
        <v>413.48123190206832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79.071025352382392</v>
      </c>
      <c r="EW98" s="21">
        <f>EXP(-LN(2)/25)*EW97+(1-EXP(-LN(2)/25))/(LN(2)/25)*Calculateur!ER98*Calculateur!ET98*VLOOKUP('Données projet'!$B$15,Paramètres!$A$1:$I$89,3,0)*0.475*44/12</f>
        <v>10.790502447673155</v>
      </c>
      <c r="EX98" s="21">
        <f>EXP(-LN(2)/2)*EX97+(1-EXP(-LN(2)/2))/(LN(2)/2)*ER98*EU98*VLOOKUP('Données projet'!$B$15,Paramètres!$A$1:$I$89,3,0)*0.475*44/12</f>
        <v>1.2931716985201437E-11</v>
      </c>
      <c r="EY98" s="22">
        <f t="shared" si="75"/>
        <v>89.861527800068473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401</v>
      </c>
      <c r="FF98" s="17">
        <f>FE98*VLOOKUP('Données projet'!$B$16,Paramètres!$A$1:$I$89,3,0)*VLOOKUP('Données projet'!$B$16,Paramètres!$A$1:$I$89,5,0)</f>
        <v>250.22399999999999</v>
      </c>
      <c r="FG98" s="13">
        <f t="shared" si="101"/>
        <v>60.633904580527918</v>
      </c>
      <c r="FH98" s="20">
        <f t="shared" si="76"/>
        <v>541.41085047775289</v>
      </c>
      <c r="FI98" s="59">
        <f t="shared" si="77"/>
        <v>834.74418381108626</v>
      </c>
      <c r="FJ98" s="59">
        <f ca="1">AVERAGE(OFFSET($FI$3,0,0,'Données projet'!$E$16+1,1))-AVERAGE(OFFSET($H$3,0,0,'Données projet'!$E$16+1,1))</f>
        <v>269.77739619445515</v>
      </c>
      <c r="FK98" s="59">
        <f t="shared" si="102"/>
        <v>347.56964743629885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38.289175914709531</v>
      </c>
      <c r="FR98" s="21">
        <f>EXP(-LN(2)/25)*FR97+(1-EXP(-LN(2)/25))/(LN(2)/25)*Calculateur!FM98*Calculateur!FO98*VLOOKUP('Données projet'!$B$16,Paramètres!$A$1:$I$89,3,0)*0.475*44/12</f>
        <v>15.131818505578599</v>
      </c>
      <c r="FS98" s="21">
        <f>EXP(-LN(2)/2)*FS97+(1-EXP(-LN(2)/2))/(LN(2)/2)*FM98*FP98*VLOOKUP('Données projet'!$B$16,Paramètres!$A$1:$I$89,3,0)*0.475*44/12</f>
        <v>4.0892890908616468E-12</v>
      </c>
      <c r="FT98" s="22">
        <f t="shared" si="78"/>
        <v>53.420994420292224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367.99999999999972</v>
      </c>
      <c r="O99" s="13">
        <f>N99*VLOOKUP('Données projet'!$B$9,Paramètres!$A$1:$I$89,3,0)*VLOOKUP('Données projet'!$B$9,Paramètres!$A$1:$I$89,5,0)</f>
        <v>292.78079999999977</v>
      </c>
      <c r="P99" s="13">
        <f t="shared" si="87"/>
        <v>69.660903052386217</v>
      </c>
      <c r="Q99" s="20">
        <f t="shared" ref="Q99:Q130" si="107">(O99+P99)*0.475*44/12</f>
        <v>631.25263281623893</v>
      </c>
      <c r="R99" s="59">
        <f t="shared" si="55"/>
        <v>924.58596614957219</v>
      </c>
      <c r="S99" s="59">
        <f ca="1">AVERAGE(OFFSET($R$3,0,0,'Données projet'!$E$9+1,1))-AVERAGE(OFFSET($H$3,0,0,'Données projet'!$E$9+1,1))</f>
        <v>331.52724290297675</v>
      </c>
      <c r="T99" s="59">
        <f t="shared" si="88"/>
        <v>322.79102610158054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44.89494097530109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44.89494097530109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367.99999999999972</v>
      </c>
      <c r="AJ99" s="13">
        <f>AI99*VLOOKUP('Données projet'!$B$10,Paramètres!$A$1:$I$89,3,0)*VLOOKUP('Données projet'!$B$10,Paramètres!$A$1:$I$89,5,0)</f>
        <v>292.78079999999977</v>
      </c>
      <c r="AK99" s="13">
        <f t="shared" si="89"/>
        <v>69.660903052386217</v>
      </c>
      <c r="AL99" s="20">
        <f t="shared" si="58"/>
        <v>631.25263281623893</v>
      </c>
      <c r="AM99" s="59">
        <f t="shared" si="59"/>
        <v>924.58596614957219</v>
      </c>
      <c r="AN99" s="59">
        <f ca="1">AVERAGE(OFFSET($AM$3,0,0,'Données projet'!$E$10+1,1))-AVERAGE(OFFSET($H$3,0,0,'Données projet'!$E$10+1,1))</f>
        <v>331.52724290297675</v>
      </c>
      <c r="AO99" s="59">
        <f t="shared" si="90"/>
        <v>322.79102610158054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44.89494097530109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44.89494097530109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367.99999999999972</v>
      </c>
      <c r="BE99" s="13">
        <f>BD99*VLOOKUP('Données projet'!$B$11,Paramètres!$A$1:$I$89,3,0)*VLOOKUP('Données projet'!$B$11,Paramètres!$A$1:$I$89,5,0)</f>
        <v>321.48479999999984</v>
      </c>
      <c r="BF99" s="13">
        <f t="shared" si="91"/>
        <v>75.662211893590367</v>
      </c>
      <c r="BG99" s="20">
        <f t="shared" si="61"/>
        <v>691.69771238133626</v>
      </c>
      <c r="BH99" s="59">
        <f t="shared" si="62"/>
        <v>985.03104571466952</v>
      </c>
      <c r="BI99" s="59">
        <f ca="1">AVERAGE(OFFSET($BH$3,0,0,'Données projet'!$E$11+1,1))-AVERAGE(OFFSET($H$3,0,0,'Données projet'!$E$11+1,1))</f>
        <v>367.48156275901096</v>
      </c>
      <c r="BJ99" s="59">
        <f t="shared" si="92"/>
        <v>356.87322542996685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49.29640577680123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49.29640577680123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367.99999999999972</v>
      </c>
      <c r="BZ99" s="13">
        <f>BY99*VLOOKUP('Données projet'!$B$12,Paramètres!$A$1:$I$89,3,0)*VLOOKUP('Données projet'!$B$12,Paramètres!$A$1:$I$89,5,0)</f>
        <v>246.8543999999998</v>
      </c>
      <c r="CA99" s="13">
        <f t="shared" si="93"/>
        <v>59.911862368716115</v>
      </c>
      <c r="CB99" s="20">
        <f t="shared" si="64"/>
        <v>534.28457362551353</v>
      </c>
      <c r="CC99" s="59">
        <f t="shared" si="65"/>
        <v>827.61790695884679</v>
      </c>
      <c r="CD99" s="59">
        <f ca="1">AVERAGE(OFFSET($CC$3,0,0,'Données projet'!$E$12+1,1))-AVERAGE(OFFSET($H$3,0,0,'Données projet'!$E$12+1,1))</f>
        <v>273.84349636755343</v>
      </c>
      <c r="CE99" s="59">
        <f t="shared" si="94"/>
        <v>268.10688874775451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37.852597292900931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37.852597292900931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852.00000000000011</v>
      </c>
      <c r="CU99" s="17">
        <f>CT99*VLOOKUP('Données projet'!$B$13,Paramètres!$A$1:$I$89,3,0)*VLOOKUP('Données projet'!$B$13,Paramètres!$A$1:$I$89,5,0)</f>
        <v>420.88800000000009</v>
      </c>
      <c r="CV99" s="13">
        <f t="shared" si="95"/>
        <v>95.998759891259041</v>
      </c>
      <c r="CW99" s="20">
        <f t="shared" si="67"/>
        <v>900.24444014394294</v>
      </c>
      <c r="CX99" s="59">
        <f t="shared" si="68"/>
        <v>1193.5777734772762</v>
      </c>
      <c r="CY99" s="59">
        <f ca="1">AVERAGE(OFFSET($CX$3,0,0,'Données projet'!$E$13+1,1))-AVERAGE(OFFSET($H$3,0,0,'Données projet'!$E$13+1,1))</f>
        <v>434.08297999735811</v>
      </c>
      <c r="CZ99" s="59">
        <f t="shared" si="96"/>
        <v>371.04090283546122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115.83167176428351</v>
      </c>
      <c r="DG99" s="21">
        <f>EXP(-LN(2)/25)*DG98+(1-EXP(-LN(2)/25))/(LN(2)/25)*Calculateur!DB99*Calculateur!DD99*VLOOKUP('Données projet'!$B$13,Paramètres!$A$1:$I$89,3,0)*0.475*44/12</f>
        <v>8.2955584090935233</v>
      </c>
      <c r="DH99" s="21">
        <f>EXP(-LN(2)/2)*DH98+(1-EXP(-LN(2)/2))/(LN(2)/2)*DB99*DE99*VLOOKUP('Données projet'!$B$13,Paramètres!$A$1:$I$89,3,0)*0.475*44/12</f>
        <v>8.7496586144178552E-11</v>
      </c>
      <c r="DI99" s="22">
        <f t="shared" si="69"/>
        <v>124.12723017346453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6.6</v>
      </c>
      <c r="DO99" s="12">
        <f>IF('Données projet'!$A$166&gt;35,DO98+DN99-DW98,IF(A99&lt;'Données projet'!$A$166,$DL$205^A99,IF(A99='Données projet'!$A$166,'Données projet'!$B$166,DO98+DN99-DW98)))</f>
        <v>605.5999999999998</v>
      </c>
      <c r="DP99" s="17">
        <f>DO99*VLOOKUP('Données projet'!$B$14,Paramètres!$A$1:$I$89,3,0)*VLOOKUP('Données projet'!$B$14,Paramètres!$A$1:$I$89,5,0)</f>
        <v>346.40319999999986</v>
      </c>
      <c r="DQ99" s="13">
        <f t="shared" si="97"/>
        <v>80.821448098884929</v>
      </c>
      <c r="DR99" s="20">
        <f t="shared" si="70"/>
        <v>744.08292877222436</v>
      </c>
      <c r="DS99" s="59">
        <f t="shared" si="71"/>
        <v>1037.4162621055577</v>
      </c>
      <c r="DT99" s="59">
        <f ca="1">AVERAGE(OFFSET($DS$3,0,0,'Données projet'!$E$14+1,1))-AVERAGE(OFFSET($H$3,0,0,'Données projet'!$E$14+1,1))</f>
        <v>362.57172983134313</v>
      </c>
      <c r="DU99" s="59">
        <f t="shared" si="98"/>
        <v>232.03250917542471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87.856596137430131</v>
      </c>
      <c r="EB99" s="21">
        <f>EXP(-LN(2)/25)*EB98+(1-EXP(-LN(2)/25))/(LN(2)/25)*Calculateur!DW99*Calculateur!DY99*VLOOKUP('Données projet'!$B$14,Paramètres!$A$1:$I$89,3,0)*0.475*44/12</f>
        <v>5.001150045673608</v>
      </c>
      <c r="EC99" s="21">
        <f>EXP(-LN(2)/2)*EC98+(1-EXP(-LN(2)/2))/(LN(2)/2)*DW99*DZ99*VLOOKUP('Données projet'!$B$14,Paramètres!$A$1:$I$89,3,0)*0.475*44/12</f>
        <v>8.7175301250136262E-11</v>
      </c>
      <c r="ED99" s="22">
        <f t="shared" si="72"/>
        <v>92.857746183190912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763.00000000000057</v>
      </c>
      <c r="EK99" s="17">
        <f>EJ99*VLOOKUP('Données projet'!$B$15,Paramètres!$A$1:$I$89,3,0)*VLOOKUP('Données projet'!$B$15,Paramètres!$A$1:$I$89,5,0)</f>
        <v>456.2740000000004</v>
      </c>
      <c r="EL99" s="13">
        <f t="shared" si="99"/>
        <v>103.09649786611838</v>
      </c>
      <c r="EM99" s="20">
        <f t="shared" si="73"/>
        <v>974.23695045015677</v>
      </c>
      <c r="EN99" s="59">
        <f t="shared" si="74"/>
        <v>1267.5702837834901</v>
      </c>
      <c r="EO99" s="59">
        <f ca="1">AVERAGE(OFFSET($EN$3,0,0,'Données projet'!$E$15+1,1))-AVERAGE(OFFSET($H$3,0,0,'Données projet'!$E$15+1,1))</f>
        <v>481.17250315093412</v>
      </c>
      <c r="EP99" s="59">
        <f t="shared" si="100"/>
        <v>413.48123190206832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77.520490773785468</v>
      </c>
      <c r="EW99" s="21">
        <f>EXP(-LN(2)/25)*EW98+(1-EXP(-LN(2)/25))/(LN(2)/25)*Calculateur!ER99*Calculateur!ET99*VLOOKUP('Données projet'!$B$15,Paramètres!$A$1:$I$89,3,0)*0.475*44/12</f>
        <v>10.49543559079367</v>
      </c>
      <c r="EX99" s="21">
        <f>EXP(-LN(2)/2)*EX98+(1-EXP(-LN(2)/2))/(LN(2)/2)*ER99*EU99*VLOOKUP('Données projet'!$B$15,Paramètres!$A$1:$I$89,3,0)*0.475*44/12</f>
        <v>9.1441047726211923E-12</v>
      </c>
      <c r="EY99" s="22">
        <f t="shared" si="75"/>
        <v>88.015926364588282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401</v>
      </c>
      <c r="FF99" s="17">
        <f>FE99*VLOOKUP('Données projet'!$B$16,Paramètres!$A$1:$I$89,3,0)*VLOOKUP('Données projet'!$B$16,Paramètres!$A$1:$I$89,5,0)</f>
        <v>250.22399999999999</v>
      </c>
      <c r="FG99" s="13">
        <f t="shared" si="101"/>
        <v>60.633904580527918</v>
      </c>
      <c r="FH99" s="20">
        <f t="shared" si="76"/>
        <v>541.41085047775289</v>
      </c>
      <c r="FI99" s="59">
        <f t="shared" si="77"/>
        <v>834.74418381108626</v>
      </c>
      <c r="FJ99" s="59">
        <f ca="1">AVERAGE(OFFSET($FI$3,0,0,'Données projet'!$E$16+1,1))-AVERAGE(OFFSET($H$3,0,0,'Données projet'!$E$16+1,1))</f>
        <v>269.77739619445515</v>
      </c>
      <c r="FK99" s="59">
        <f t="shared" si="102"/>
        <v>347.56964743629885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37.538348529113364</v>
      </c>
      <c r="FR99" s="21">
        <f>EXP(-LN(2)/25)*FR98+(1-EXP(-LN(2)/25))/(LN(2)/25)*Calculateur!FM99*Calculateur!FO99*VLOOKUP('Données projet'!$B$16,Paramètres!$A$1:$I$89,3,0)*0.475*44/12</f>
        <v>14.718038132795801</v>
      </c>
      <c r="FS99" s="21">
        <f>EXP(-LN(2)/2)*FS98+(1-EXP(-LN(2)/2))/(LN(2)/2)*FM99*FP99*VLOOKUP('Données projet'!$B$16,Paramètres!$A$1:$I$89,3,0)*0.475*44/12</f>
        <v>2.8915640463804424E-12</v>
      </c>
      <c r="FT99" s="22">
        <f t="shared" si="78"/>
        <v>52.256386661912053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367.99999999999972</v>
      </c>
      <c r="O100" s="13">
        <f>N100*VLOOKUP('Données projet'!$B$9,Paramètres!$A$1:$I$89,3,0)*VLOOKUP('Données projet'!$B$9,Paramètres!$A$1:$I$89,5,0)</f>
        <v>292.78079999999977</v>
      </c>
      <c r="P100" s="13">
        <f t="shared" si="87"/>
        <v>69.660903052386217</v>
      </c>
      <c r="Q100" s="20">
        <f t="shared" si="107"/>
        <v>631.25263281623893</v>
      </c>
      <c r="R100" s="59">
        <f t="shared" si="55"/>
        <v>924.58596614957219</v>
      </c>
      <c r="S100" s="59">
        <f ca="1">AVERAGE(OFFSET($R$3,0,0,'Données projet'!$E$9+1,1))-AVERAGE(OFFSET($H$3,0,0,'Données projet'!$E$9+1,1))</f>
        <v>331.52724290297675</v>
      </c>
      <c r="T100" s="59">
        <f t="shared" si="88"/>
        <v>322.79102610158054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44.014578565985566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44.014578565985566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367.99999999999972</v>
      </c>
      <c r="AJ100" s="13">
        <f>AI100*VLOOKUP('Données projet'!$B$10,Paramètres!$A$1:$I$89,3,0)*VLOOKUP('Données projet'!$B$10,Paramètres!$A$1:$I$89,5,0)</f>
        <v>292.78079999999977</v>
      </c>
      <c r="AK100" s="13">
        <f t="shared" si="89"/>
        <v>69.660903052386217</v>
      </c>
      <c r="AL100" s="20">
        <f t="shared" si="58"/>
        <v>631.25263281623893</v>
      </c>
      <c r="AM100" s="59">
        <f t="shared" si="59"/>
        <v>924.58596614957219</v>
      </c>
      <c r="AN100" s="59">
        <f ca="1">AVERAGE(OFFSET($AM$3,0,0,'Données projet'!$E$10+1,1))-AVERAGE(OFFSET($H$3,0,0,'Données projet'!$E$10+1,1))</f>
        <v>331.52724290297675</v>
      </c>
      <c r="AO100" s="59">
        <f t="shared" si="90"/>
        <v>322.79102610158054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44.014578565985566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44.014578565985566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367.99999999999972</v>
      </c>
      <c r="BE100" s="13">
        <f>BD100*VLOOKUP('Données projet'!$B$11,Paramètres!$A$1:$I$89,3,0)*VLOOKUP('Données projet'!$B$11,Paramètres!$A$1:$I$89,5,0)</f>
        <v>321.48479999999984</v>
      </c>
      <c r="BF100" s="13">
        <f t="shared" si="91"/>
        <v>75.662211893590367</v>
      </c>
      <c r="BG100" s="20">
        <f t="shared" si="61"/>
        <v>691.69771238133626</v>
      </c>
      <c r="BH100" s="59">
        <f t="shared" si="62"/>
        <v>985.03104571466952</v>
      </c>
      <c r="BI100" s="59">
        <f ca="1">AVERAGE(OFFSET($BH$3,0,0,'Données projet'!$E$11+1,1))-AVERAGE(OFFSET($H$3,0,0,'Données projet'!$E$11+1,1))</f>
        <v>367.48156275901096</v>
      </c>
      <c r="BJ100" s="59">
        <f t="shared" si="92"/>
        <v>356.87322542996685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48.329733327356728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48.329733327356728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367.99999999999972</v>
      </c>
      <c r="BZ100" s="13">
        <f>BY100*VLOOKUP('Données projet'!$B$12,Paramètres!$A$1:$I$89,3,0)*VLOOKUP('Données projet'!$B$12,Paramètres!$A$1:$I$89,5,0)</f>
        <v>246.8543999999998</v>
      </c>
      <c r="CA100" s="13">
        <f t="shared" si="93"/>
        <v>59.911862368716115</v>
      </c>
      <c r="CB100" s="20">
        <f t="shared" si="64"/>
        <v>534.28457362551353</v>
      </c>
      <c r="CC100" s="59">
        <f t="shared" si="65"/>
        <v>827.61790695884679</v>
      </c>
      <c r="CD100" s="59">
        <f ca="1">AVERAGE(OFFSET($CC$3,0,0,'Données projet'!$E$12+1,1))-AVERAGE(OFFSET($H$3,0,0,'Données projet'!$E$12+1,1))</f>
        <v>273.84349636755343</v>
      </c>
      <c r="CE100" s="59">
        <f t="shared" si="94"/>
        <v>268.10688874775451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37.110330947791759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37.110330947791759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852.00000000000011</v>
      </c>
      <c r="CU100" s="17">
        <f>CT100*VLOOKUP('Données projet'!$B$13,Paramètres!$A$1:$I$89,3,0)*VLOOKUP('Données projet'!$B$13,Paramètres!$A$1:$I$89,5,0)</f>
        <v>420.88800000000009</v>
      </c>
      <c r="CV100" s="13">
        <f t="shared" si="95"/>
        <v>95.998759891259041</v>
      </c>
      <c r="CW100" s="20">
        <f t="shared" si="67"/>
        <v>900.24444014394294</v>
      </c>
      <c r="CX100" s="59">
        <f t="shared" si="68"/>
        <v>1193.5777734772762</v>
      </c>
      <c r="CY100" s="59">
        <f ca="1">AVERAGE(OFFSET($CX$3,0,0,'Données projet'!$E$13+1,1))-AVERAGE(OFFSET($H$3,0,0,'Données projet'!$E$13+1,1))</f>
        <v>434.08297999735811</v>
      </c>
      <c r="CZ100" s="59">
        <f t="shared" si="96"/>
        <v>371.04090283546122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113.56028333132954</v>
      </c>
      <c r="DG100" s="21">
        <f>EXP(-LN(2)/25)*DG99+(1-EXP(-LN(2)/25))/(LN(2)/25)*Calculateur!DB100*Calculateur!DD100*VLOOKUP('Données projet'!$B$13,Paramètres!$A$1:$I$89,3,0)*0.475*44/12</f>
        <v>8.0687159281524039</v>
      </c>
      <c r="DH100" s="21">
        <f>EXP(-LN(2)/2)*DH99+(1-EXP(-LN(2)/2))/(LN(2)/2)*DB100*DE100*VLOOKUP('Données projet'!$B$13,Paramètres!$A$1:$I$89,3,0)*0.475*44/12</f>
        <v>6.1869429393221567E-11</v>
      </c>
      <c r="DI100" s="22">
        <f t="shared" si="69"/>
        <v>121.62899925954382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6.6</v>
      </c>
      <c r="DO100" s="12">
        <f>IF('Données projet'!$A$166&gt;35,DO99+DN100-DW99,IF(A100&lt;'Données projet'!$A$166,$DL$205^A100,IF(A100='Données projet'!$A$166,'Données projet'!$B$166,DO99+DN100-DW99)))</f>
        <v>612.19999999999982</v>
      </c>
      <c r="DP100" s="17">
        <f>DO100*VLOOKUP('Données projet'!$B$14,Paramètres!$A$1:$I$89,3,0)*VLOOKUP('Données projet'!$B$14,Paramètres!$A$1:$I$89,5,0)</f>
        <v>350.17839999999995</v>
      </c>
      <c r="DQ100" s="13">
        <f t="shared" si="97"/>
        <v>81.599244561297354</v>
      </c>
      <c r="DR100" s="20">
        <f t="shared" si="70"/>
        <v>752.01273094425926</v>
      </c>
      <c r="DS100" s="59">
        <f t="shared" si="71"/>
        <v>1045.3460642775926</v>
      </c>
      <c r="DT100" s="59">
        <f ca="1">AVERAGE(OFFSET($DS$3,0,0,'Données projet'!$E$14+1,1))-AVERAGE(OFFSET($H$3,0,0,'Données projet'!$E$14+1,1))</f>
        <v>362.57172983134313</v>
      </c>
      <c r="DU100" s="59">
        <f t="shared" si="98"/>
        <v>232.03250917542471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86.133781874407475</v>
      </c>
      <c r="EB100" s="21">
        <f>EXP(-LN(2)/25)*EB99+(1-EXP(-LN(2)/25))/(LN(2)/25)*Calculateur!DW100*Calculateur!DY100*VLOOKUP('Données projet'!$B$14,Paramètres!$A$1:$I$89,3,0)*0.475*44/12</f>
        <v>4.8643933346756123</v>
      </c>
      <c r="EC100" s="21">
        <f>EXP(-LN(2)/2)*EC99+(1-EXP(-LN(2)/2))/(LN(2)/2)*DW100*DZ100*VLOOKUP('Données projet'!$B$14,Paramètres!$A$1:$I$89,3,0)*0.475*44/12</f>
        <v>6.1642246665951464E-11</v>
      </c>
      <c r="ED100" s="22">
        <f t="shared" si="72"/>
        <v>90.998175209144733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763.00000000000057</v>
      </c>
      <c r="EK100" s="17">
        <f>EJ100*VLOOKUP('Données projet'!$B$15,Paramètres!$A$1:$I$89,3,0)*VLOOKUP('Données projet'!$B$15,Paramètres!$A$1:$I$89,5,0)</f>
        <v>456.2740000000004</v>
      </c>
      <c r="EL100" s="13">
        <f t="shared" si="99"/>
        <v>103.09649786611838</v>
      </c>
      <c r="EM100" s="20">
        <f t="shared" si="73"/>
        <v>974.23695045015677</v>
      </c>
      <c r="EN100" s="59">
        <f t="shared" si="74"/>
        <v>1267.5702837834901</v>
      </c>
      <c r="EO100" s="59">
        <f ca="1">AVERAGE(OFFSET($EN$3,0,0,'Données projet'!$E$15+1,1))-AVERAGE(OFFSET($H$3,0,0,'Données projet'!$E$15+1,1))</f>
        <v>481.17250315093412</v>
      </c>
      <c r="EP100" s="59">
        <f t="shared" si="100"/>
        <v>413.48123190206832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76.000361232542119</v>
      </c>
      <c r="EW100" s="21">
        <f>EXP(-LN(2)/25)*EW99+(1-EXP(-LN(2)/25))/(LN(2)/25)*Calculateur!ER100*Calculateur!ET100*VLOOKUP('Données projet'!$B$15,Paramètres!$A$1:$I$89,3,0)*0.475*44/12</f>
        <v>10.208437352632448</v>
      </c>
      <c r="EX100" s="21">
        <f>EXP(-LN(2)/2)*EX99+(1-EXP(-LN(2)/2))/(LN(2)/2)*ER100*EU100*VLOOKUP('Données projet'!$B$15,Paramètres!$A$1:$I$89,3,0)*0.475*44/12</f>
        <v>6.4658584926007184E-12</v>
      </c>
      <c r="EY100" s="22">
        <f t="shared" si="75"/>
        <v>86.208798585181029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401</v>
      </c>
      <c r="FF100" s="17">
        <f>FE100*VLOOKUP('Données projet'!$B$16,Paramètres!$A$1:$I$89,3,0)*VLOOKUP('Données projet'!$B$16,Paramètres!$A$1:$I$89,5,0)</f>
        <v>250.22399999999999</v>
      </c>
      <c r="FG100" s="13">
        <f t="shared" si="101"/>
        <v>60.633904580527918</v>
      </c>
      <c r="FH100" s="20">
        <f t="shared" si="76"/>
        <v>541.41085047775289</v>
      </c>
      <c r="FI100" s="59">
        <f t="shared" si="77"/>
        <v>834.74418381108626</v>
      </c>
      <c r="FJ100" s="59">
        <f ca="1">AVERAGE(OFFSET($FI$3,0,0,'Données projet'!$E$16+1,1))-AVERAGE(OFFSET($H$3,0,0,'Données projet'!$E$16+1,1))</f>
        <v>269.77739619445515</v>
      </c>
      <c r="FK100" s="59">
        <f t="shared" si="102"/>
        <v>347.56964743629885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36.802244410589246</v>
      </c>
      <c r="FR100" s="21">
        <f>EXP(-LN(2)/25)*FR99+(1-EXP(-LN(2)/25))/(LN(2)/25)*Calculateur!FM100*Calculateur!FO100*VLOOKUP('Données projet'!$B$16,Paramètres!$A$1:$I$89,3,0)*0.475*44/12</f>
        <v>14.315572606066512</v>
      </c>
      <c r="FS100" s="21">
        <f>EXP(-LN(2)/2)*FS99+(1-EXP(-LN(2)/2))/(LN(2)/2)*FM100*FP100*VLOOKUP('Données projet'!$B$16,Paramètres!$A$1:$I$89,3,0)*0.475*44/12</f>
        <v>2.0446445454308234E-12</v>
      </c>
      <c r="FT100" s="22">
        <f t="shared" si="78"/>
        <v>51.117817016657803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367.99999999999972</v>
      </c>
      <c r="O101" s="13">
        <f>N101*VLOOKUP('Données projet'!$B$9,Paramètres!$A$1:$I$89,3,0)*VLOOKUP('Données projet'!$B$9,Paramètres!$A$1:$I$89,5,0)</f>
        <v>292.78079999999977</v>
      </c>
      <c r="P101" s="13">
        <f t="shared" si="87"/>
        <v>69.660903052386217</v>
      </c>
      <c r="Q101" s="20">
        <f t="shared" si="107"/>
        <v>631.25263281623893</v>
      </c>
      <c r="R101" s="59">
        <f t="shared" si="55"/>
        <v>924.58596614957219</v>
      </c>
      <c r="S101" s="59">
        <f ca="1">AVERAGE(OFFSET($R$3,0,0,'Données projet'!$E$9+1,1))-AVERAGE(OFFSET($H$3,0,0,'Données projet'!$E$9+1,1))</f>
        <v>331.52724290297675</v>
      </c>
      <c r="T101" s="59">
        <f t="shared" si="88"/>
        <v>322.79102610158054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43.15147952654867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43.15147952654867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367.99999999999972</v>
      </c>
      <c r="AJ101" s="13">
        <f>AI101*VLOOKUP('Données projet'!$B$10,Paramètres!$A$1:$I$89,3,0)*VLOOKUP('Données projet'!$B$10,Paramètres!$A$1:$I$89,5,0)</f>
        <v>292.78079999999977</v>
      </c>
      <c r="AK101" s="13">
        <f t="shared" si="89"/>
        <v>69.660903052386217</v>
      </c>
      <c r="AL101" s="20">
        <f t="shared" si="58"/>
        <v>631.25263281623893</v>
      </c>
      <c r="AM101" s="59">
        <f t="shared" si="59"/>
        <v>924.58596614957219</v>
      </c>
      <c r="AN101" s="59">
        <f ca="1">AVERAGE(OFFSET($AM$3,0,0,'Données projet'!$E$10+1,1))-AVERAGE(OFFSET($H$3,0,0,'Données projet'!$E$10+1,1))</f>
        <v>331.52724290297675</v>
      </c>
      <c r="AO101" s="59">
        <f t="shared" si="90"/>
        <v>322.79102610158054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43.15147952654867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43.15147952654867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367.99999999999972</v>
      </c>
      <c r="BE101" s="13">
        <f>BD101*VLOOKUP('Données projet'!$B$11,Paramètres!$A$1:$I$89,3,0)*VLOOKUP('Données projet'!$B$11,Paramètres!$A$1:$I$89,5,0)</f>
        <v>321.48479999999984</v>
      </c>
      <c r="BF101" s="13">
        <f t="shared" si="91"/>
        <v>75.662211893590367</v>
      </c>
      <c r="BG101" s="20">
        <f t="shared" si="61"/>
        <v>691.69771238133626</v>
      </c>
      <c r="BH101" s="59">
        <f t="shared" si="62"/>
        <v>985.03104571466952</v>
      </c>
      <c r="BI101" s="59">
        <f ca="1">AVERAGE(OFFSET($BH$3,0,0,'Données projet'!$E$11+1,1))-AVERAGE(OFFSET($H$3,0,0,'Données projet'!$E$11+1,1))</f>
        <v>367.48156275901096</v>
      </c>
      <c r="BJ101" s="59">
        <f t="shared" si="92"/>
        <v>356.87322542996685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47.382016735033858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47.382016735033858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367.99999999999972</v>
      </c>
      <c r="BZ101" s="13">
        <f>BY101*VLOOKUP('Données projet'!$B$12,Paramètres!$A$1:$I$89,3,0)*VLOOKUP('Données projet'!$B$12,Paramètres!$A$1:$I$89,5,0)</f>
        <v>246.8543999999998</v>
      </c>
      <c r="CA101" s="13">
        <f t="shared" si="93"/>
        <v>59.911862368716115</v>
      </c>
      <c r="CB101" s="20">
        <f t="shared" si="64"/>
        <v>534.28457362551353</v>
      </c>
      <c r="CC101" s="59">
        <f t="shared" si="65"/>
        <v>827.61790695884679</v>
      </c>
      <c r="CD101" s="59">
        <f ca="1">AVERAGE(OFFSET($CC$3,0,0,'Données projet'!$E$12+1,1))-AVERAGE(OFFSET($H$3,0,0,'Données projet'!$E$12+1,1))</f>
        <v>273.84349636755343</v>
      </c>
      <c r="CE101" s="59">
        <f t="shared" si="94"/>
        <v>268.10688874775451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36.382619992972415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36.382619992972415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852.00000000000011</v>
      </c>
      <c r="CU101" s="17">
        <f>CT101*VLOOKUP('Données projet'!$B$13,Paramètres!$A$1:$I$89,3,0)*VLOOKUP('Données projet'!$B$13,Paramètres!$A$1:$I$89,5,0)</f>
        <v>420.88800000000009</v>
      </c>
      <c r="CV101" s="13">
        <f t="shared" si="95"/>
        <v>95.998759891259041</v>
      </c>
      <c r="CW101" s="20">
        <f t="shared" si="67"/>
        <v>900.24444014394294</v>
      </c>
      <c r="CX101" s="59">
        <f t="shared" si="68"/>
        <v>1193.5777734772762</v>
      </c>
      <c r="CY101" s="59">
        <f ca="1">AVERAGE(OFFSET($CX$3,0,0,'Données projet'!$E$13+1,1))-AVERAGE(OFFSET($H$3,0,0,'Données projet'!$E$13+1,1))</f>
        <v>434.08297999735811</v>
      </c>
      <c r="CZ101" s="59">
        <f t="shared" si="96"/>
        <v>371.04090283546122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111.33343544013566</v>
      </c>
      <c r="DG101" s="21">
        <f>EXP(-LN(2)/25)*DG100+(1-EXP(-LN(2)/25))/(LN(2)/25)*Calculateur!DB101*Calculateur!DD101*VLOOKUP('Données projet'!$B$13,Paramètres!$A$1:$I$89,3,0)*0.475*44/12</f>
        <v>7.8480764667817473</v>
      </c>
      <c r="DH101" s="21">
        <f>EXP(-LN(2)/2)*DH100+(1-EXP(-LN(2)/2))/(LN(2)/2)*DB101*DE101*VLOOKUP('Données projet'!$B$13,Paramètres!$A$1:$I$89,3,0)*0.475*44/12</f>
        <v>4.3748293072089276E-11</v>
      </c>
      <c r="DI101" s="22">
        <f t="shared" si="69"/>
        <v>119.18151190696116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6.6</v>
      </c>
      <c r="DO101" s="12">
        <f>IF('Données projet'!$A$166&gt;35,DO100+DN101-DW100,IF(A101&lt;'Données projet'!$A$166,$DL$205^A101,IF(A101='Données projet'!$A$166,'Données projet'!$B$166,DO100+DN101-DW100)))</f>
        <v>618.79999999999984</v>
      </c>
      <c r="DP101" s="17">
        <f>DO101*VLOOKUP('Données projet'!$B$14,Paramètres!$A$1:$I$89,3,0)*VLOOKUP('Données projet'!$B$14,Paramètres!$A$1:$I$89,5,0)</f>
        <v>353.95359999999994</v>
      </c>
      <c r="DQ101" s="13">
        <f t="shared" si="97"/>
        <v>82.376065571526468</v>
      </c>
      <c r="DR101" s="20">
        <f t="shared" si="70"/>
        <v>759.9408342037417</v>
      </c>
      <c r="DS101" s="59">
        <f t="shared" si="71"/>
        <v>1053.2741675370751</v>
      </c>
      <c r="DT101" s="59">
        <f ca="1">AVERAGE(OFFSET($DS$3,0,0,'Données projet'!$E$14+1,1))-AVERAGE(OFFSET($H$3,0,0,'Données projet'!$E$14+1,1))</f>
        <v>362.57172983134313</v>
      </c>
      <c r="DU101" s="59">
        <f t="shared" si="98"/>
        <v>232.03250917542471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84.444750948269743</v>
      </c>
      <c r="EB101" s="21">
        <f>EXP(-LN(2)/25)*EB100+(1-EXP(-LN(2)/25))/(LN(2)/25)*Calculateur!DW101*Calculateur!DY101*VLOOKUP('Données projet'!$B$14,Paramètres!$A$1:$I$89,3,0)*0.475*44/12</f>
        <v>4.7313762431315798</v>
      </c>
      <c r="EC101" s="21">
        <f>EXP(-LN(2)/2)*EC100+(1-EXP(-LN(2)/2))/(LN(2)/2)*DW101*DZ101*VLOOKUP('Données projet'!$B$14,Paramètres!$A$1:$I$89,3,0)*0.475*44/12</f>
        <v>4.3587650625068131E-11</v>
      </c>
      <c r="ED101" s="22">
        <f t="shared" si="72"/>
        <v>89.176127191444905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763.00000000000057</v>
      </c>
      <c r="EK101" s="17">
        <f>EJ101*VLOOKUP('Données projet'!$B$15,Paramètres!$A$1:$I$89,3,0)*VLOOKUP('Données projet'!$B$15,Paramètres!$A$1:$I$89,5,0)</f>
        <v>456.2740000000004</v>
      </c>
      <c r="EL101" s="13">
        <f t="shared" si="99"/>
        <v>103.09649786611838</v>
      </c>
      <c r="EM101" s="20">
        <f t="shared" si="73"/>
        <v>974.23695045015677</v>
      </c>
      <c r="EN101" s="59">
        <f t="shared" si="74"/>
        <v>1267.5702837834901</v>
      </c>
      <c r="EO101" s="59">
        <f ca="1">AVERAGE(OFFSET($EN$3,0,0,'Données projet'!$E$15+1,1))-AVERAGE(OFFSET($H$3,0,0,'Données projet'!$E$15+1,1))</f>
        <v>481.17250315093412</v>
      </c>
      <c r="EP101" s="59">
        <f t="shared" si="100"/>
        <v>413.48123190206832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74.510040504415073</v>
      </c>
      <c r="EW101" s="21">
        <f>EXP(-LN(2)/25)*EW100+(1-EXP(-LN(2)/25))/(LN(2)/25)*Calculateur!ER101*Calculateur!ET101*VLOOKUP('Données projet'!$B$15,Paramètres!$A$1:$I$89,3,0)*0.475*44/12</f>
        <v>9.9292870963863251</v>
      </c>
      <c r="EX101" s="21">
        <f>EXP(-LN(2)/2)*EX100+(1-EXP(-LN(2)/2))/(LN(2)/2)*ER101*EU101*VLOOKUP('Données projet'!$B$15,Paramètres!$A$1:$I$89,3,0)*0.475*44/12</f>
        <v>4.5720523863105961E-12</v>
      </c>
      <c r="EY101" s="22">
        <f t="shared" si="75"/>
        <v>84.439327600805967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401</v>
      </c>
      <c r="FF101" s="17">
        <f>FE101*VLOOKUP('Données projet'!$B$16,Paramètres!$A$1:$I$89,3,0)*VLOOKUP('Données projet'!$B$16,Paramètres!$A$1:$I$89,5,0)</f>
        <v>250.22399999999999</v>
      </c>
      <c r="FG101" s="13">
        <f t="shared" si="101"/>
        <v>60.633904580527918</v>
      </c>
      <c r="FH101" s="20">
        <f t="shared" si="76"/>
        <v>541.41085047775289</v>
      </c>
      <c r="FI101" s="59">
        <f t="shared" si="77"/>
        <v>834.74418381108626</v>
      </c>
      <c r="FJ101" s="59">
        <f ca="1">AVERAGE(OFFSET($FI$3,0,0,'Données projet'!$E$16+1,1))-AVERAGE(OFFSET($H$3,0,0,'Données projet'!$E$16+1,1))</f>
        <v>269.77739619445515</v>
      </c>
      <c r="FK101" s="59">
        <f t="shared" si="102"/>
        <v>347.56964743629885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36.080574844850211</v>
      </c>
      <c r="FR101" s="21">
        <f>EXP(-LN(2)/25)*FR100+(1-EXP(-LN(2)/25))/(LN(2)/25)*Calculateur!FM101*Calculateur!FO101*VLOOKUP('Données projet'!$B$16,Paramètres!$A$1:$I$89,3,0)*0.475*44/12</f>
        <v>13.924112520330379</v>
      </c>
      <c r="FS101" s="21">
        <f>EXP(-LN(2)/2)*FS100+(1-EXP(-LN(2)/2))/(LN(2)/2)*FM101*FP101*VLOOKUP('Données projet'!$B$16,Paramètres!$A$1:$I$89,3,0)*0.475*44/12</f>
        <v>1.4457820231902212E-12</v>
      </c>
      <c r="FT101" s="22">
        <f t="shared" si="78"/>
        <v>50.004687365182029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367.99999999999972</v>
      </c>
      <c r="O102" s="13">
        <f>N102*VLOOKUP('Données projet'!$B$9,Paramètres!$A$1:$I$89,3,0)*VLOOKUP('Données projet'!$B$9,Paramètres!$A$1:$I$89,5,0)</f>
        <v>292.78079999999977</v>
      </c>
      <c r="P102" s="13">
        <f t="shared" si="87"/>
        <v>69.660903052386217</v>
      </c>
      <c r="Q102" s="20">
        <f t="shared" si="107"/>
        <v>631.25263281623893</v>
      </c>
      <c r="R102" s="59">
        <f t="shared" si="55"/>
        <v>924.58596614957219</v>
      </c>
      <c r="S102" s="59">
        <f ca="1">AVERAGE(OFFSET($R$3,0,0,'Données projet'!$E$9+1,1))-AVERAGE(OFFSET($H$3,0,0,'Données projet'!$E$9+1,1))</f>
        <v>331.52724290297675</v>
      </c>
      <c r="T102" s="59">
        <f t="shared" si="88"/>
        <v>322.79102610158054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42.305305332836696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42.305305332836696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367.99999999999972</v>
      </c>
      <c r="AJ102" s="13">
        <f>AI102*VLOOKUP('Données projet'!$B$10,Paramètres!$A$1:$I$89,3,0)*VLOOKUP('Données projet'!$B$10,Paramètres!$A$1:$I$89,5,0)</f>
        <v>292.78079999999977</v>
      </c>
      <c r="AK102" s="13">
        <f t="shared" si="89"/>
        <v>69.660903052386217</v>
      </c>
      <c r="AL102" s="20">
        <f t="shared" si="58"/>
        <v>631.25263281623893</v>
      </c>
      <c r="AM102" s="59">
        <f t="shared" si="59"/>
        <v>924.58596614957219</v>
      </c>
      <c r="AN102" s="59">
        <f ca="1">AVERAGE(OFFSET($AM$3,0,0,'Données projet'!$E$10+1,1))-AVERAGE(OFFSET($H$3,0,0,'Données projet'!$E$10+1,1))</f>
        <v>331.52724290297675</v>
      </c>
      <c r="AO102" s="59">
        <f t="shared" si="90"/>
        <v>322.79102610158054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42.305305332836696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42.305305332836696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367.99999999999972</v>
      </c>
      <c r="BE102" s="13">
        <f>BD102*VLOOKUP('Données projet'!$B$11,Paramètres!$A$1:$I$89,3,0)*VLOOKUP('Données projet'!$B$11,Paramètres!$A$1:$I$89,5,0)</f>
        <v>321.48479999999984</v>
      </c>
      <c r="BF102" s="13">
        <f t="shared" si="91"/>
        <v>75.662211893590367</v>
      </c>
      <c r="BG102" s="20">
        <f t="shared" si="61"/>
        <v>691.69771238133626</v>
      </c>
      <c r="BH102" s="59">
        <f t="shared" si="62"/>
        <v>985.03104571466952</v>
      </c>
      <c r="BI102" s="59">
        <f ca="1">AVERAGE(OFFSET($BH$3,0,0,'Données projet'!$E$11+1,1))-AVERAGE(OFFSET($H$3,0,0,'Données projet'!$E$11+1,1))</f>
        <v>367.48156275901096</v>
      </c>
      <c r="BJ102" s="59">
        <f t="shared" si="92"/>
        <v>356.87322542996685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46.452884287036397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46.452884287036397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367.99999999999972</v>
      </c>
      <c r="BZ102" s="13">
        <f>BY102*VLOOKUP('Données projet'!$B$12,Paramètres!$A$1:$I$89,3,0)*VLOOKUP('Données projet'!$B$12,Paramètres!$A$1:$I$89,5,0)</f>
        <v>246.8543999999998</v>
      </c>
      <c r="CA102" s="13">
        <f t="shared" si="93"/>
        <v>59.911862368716115</v>
      </c>
      <c r="CB102" s="20">
        <f t="shared" si="64"/>
        <v>534.28457362551353</v>
      </c>
      <c r="CC102" s="59">
        <f t="shared" si="65"/>
        <v>827.61790695884679</v>
      </c>
      <c r="CD102" s="59">
        <f ca="1">AVERAGE(OFFSET($CC$3,0,0,'Données projet'!$E$12+1,1))-AVERAGE(OFFSET($H$3,0,0,'Données projet'!$E$12+1,1))</f>
        <v>273.84349636755343</v>
      </c>
      <c r="CE102" s="59">
        <f t="shared" si="94"/>
        <v>268.10688874775451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35.669179006117226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35.669179006117226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852.00000000000011</v>
      </c>
      <c r="CU102" s="17">
        <f>CT102*VLOOKUP('Données projet'!$B$13,Paramètres!$A$1:$I$89,3,0)*VLOOKUP('Données projet'!$B$13,Paramètres!$A$1:$I$89,5,0)</f>
        <v>420.88800000000009</v>
      </c>
      <c r="CV102" s="13">
        <f t="shared" si="95"/>
        <v>95.998759891259041</v>
      </c>
      <c r="CW102" s="20">
        <f t="shared" si="67"/>
        <v>900.24444014394294</v>
      </c>
      <c r="CX102" s="59">
        <f t="shared" si="68"/>
        <v>1193.5777734772762</v>
      </c>
      <c r="CY102" s="59">
        <f ca="1">AVERAGE(OFFSET($CX$3,0,0,'Données projet'!$E$13+1,1))-AVERAGE(OFFSET($H$3,0,0,'Données projet'!$E$13+1,1))</f>
        <v>434.08297999735811</v>
      </c>
      <c r="CZ102" s="59">
        <f t="shared" si="96"/>
        <v>371.04090283546122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109.15025467784498</v>
      </c>
      <c r="DG102" s="21">
        <f>EXP(-LN(2)/25)*DG101+(1-EXP(-LN(2)/25))/(LN(2)/25)*Calculateur!DB102*Calculateur!DD102*VLOOKUP('Données projet'!$B$13,Paramètres!$A$1:$I$89,3,0)*0.475*44/12</f>
        <v>7.6334704030851963</v>
      </c>
      <c r="DH102" s="21">
        <f>EXP(-LN(2)/2)*DH101+(1-EXP(-LN(2)/2))/(LN(2)/2)*DB102*DE102*VLOOKUP('Données projet'!$B$13,Paramètres!$A$1:$I$89,3,0)*0.475*44/12</f>
        <v>3.0934714696610784E-11</v>
      </c>
      <c r="DI102" s="22">
        <f t="shared" si="69"/>
        <v>116.78372508096112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6.6</v>
      </c>
      <c r="DO102" s="12">
        <f>IF('Données projet'!$A$166&gt;35,DO101+DN102-DW101,IF(A102&lt;'Données projet'!$A$166,$DL$205^A102,IF(A102='Données projet'!$A$166,'Données projet'!$B$166,DO101+DN102-DW101)))</f>
        <v>625.39999999999986</v>
      </c>
      <c r="DP102" s="17">
        <f>DO102*VLOOKUP('Données projet'!$B$14,Paramètres!$A$1:$I$89,3,0)*VLOOKUP('Données projet'!$B$14,Paramètres!$A$1:$I$89,5,0)</f>
        <v>357.72879999999992</v>
      </c>
      <c r="DQ102" s="13">
        <f t="shared" si="97"/>
        <v>83.151922737813805</v>
      </c>
      <c r="DR102" s="20">
        <f t="shared" si="70"/>
        <v>767.86725876835874</v>
      </c>
      <c r="DS102" s="59">
        <f t="shared" si="71"/>
        <v>1061.2005921016921</v>
      </c>
      <c r="DT102" s="59">
        <f ca="1">AVERAGE(OFFSET($DS$3,0,0,'Données projet'!$E$14+1,1))-AVERAGE(OFFSET($H$3,0,0,'Données projet'!$E$14+1,1))</f>
        <v>362.57172983134313</v>
      </c>
      <c r="DU102" s="59">
        <f t="shared" si="98"/>
        <v>232.03250917542471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82.788840888386432</v>
      </c>
      <c r="EB102" s="21">
        <f>EXP(-LN(2)/25)*EB101+(1-EXP(-LN(2)/25))/(LN(2)/25)*Calculateur!DW102*Calculateur!DY102*VLOOKUP('Données projet'!$B$14,Paramètres!$A$1:$I$89,3,0)*0.475*44/12</f>
        <v>4.601996510950884</v>
      </c>
      <c r="EC102" s="21">
        <f>EXP(-LN(2)/2)*EC101+(1-EXP(-LN(2)/2))/(LN(2)/2)*DW102*DZ102*VLOOKUP('Données projet'!$B$14,Paramètres!$A$1:$I$89,3,0)*0.475*44/12</f>
        <v>3.0821123332975732E-11</v>
      </c>
      <c r="ED102" s="22">
        <f t="shared" si="72"/>
        <v>87.390837399368138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763.00000000000057</v>
      </c>
      <c r="EK102" s="17">
        <f>EJ102*VLOOKUP('Données projet'!$B$15,Paramètres!$A$1:$I$89,3,0)*VLOOKUP('Données projet'!$B$15,Paramètres!$A$1:$I$89,5,0)</f>
        <v>456.2740000000004</v>
      </c>
      <c r="EL102" s="13">
        <f t="shared" si="99"/>
        <v>103.09649786611838</v>
      </c>
      <c r="EM102" s="20">
        <f t="shared" si="73"/>
        <v>974.23695045015677</v>
      </c>
      <c r="EN102" s="59">
        <f t="shared" si="74"/>
        <v>1267.5702837834901</v>
      </c>
      <c r="EO102" s="59">
        <f ca="1">AVERAGE(OFFSET($EN$3,0,0,'Données projet'!$E$15+1,1))-AVERAGE(OFFSET($H$3,0,0,'Données projet'!$E$15+1,1))</f>
        <v>481.17250315093412</v>
      </c>
      <c r="EP102" s="59">
        <f t="shared" si="100"/>
        <v>413.48123190206832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73.048944056760718</v>
      </c>
      <c r="EW102" s="21">
        <f>EXP(-LN(2)/25)*EW101+(1-EXP(-LN(2)/25))/(LN(2)/25)*Calculateur!ER102*Calculateur!ET102*VLOOKUP('Données projet'!$B$15,Paramètres!$A$1:$I$89,3,0)*0.475*44/12</f>
        <v>9.6577702185771255</v>
      </c>
      <c r="EX102" s="21">
        <f>EXP(-LN(2)/2)*EX101+(1-EXP(-LN(2)/2))/(LN(2)/2)*ER102*EU102*VLOOKUP('Données projet'!$B$15,Paramètres!$A$1:$I$89,3,0)*0.475*44/12</f>
        <v>3.2329292463003592E-12</v>
      </c>
      <c r="EY102" s="22">
        <f t="shared" si="75"/>
        <v>82.706714275341071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401</v>
      </c>
      <c r="FF102" s="17">
        <f>FE102*VLOOKUP('Données projet'!$B$16,Paramètres!$A$1:$I$89,3,0)*VLOOKUP('Données projet'!$B$16,Paramètres!$A$1:$I$89,5,0)</f>
        <v>250.22399999999999</v>
      </c>
      <c r="FG102" s="13">
        <f t="shared" si="101"/>
        <v>60.633904580527918</v>
      </c>
      <c r="FH102" s="20">
        <f t="shared" si="76"/>
        <v>541.41085047775289</v>
      </c>
      <c r="FI102" s="59">
        <f t="shared" si="77"/>
        <v>834.74418381108626</v>
      </c>
      <c r="FJ102" s="59">
        <f ca="1">AVERAGE(OFFSET($FI$3,0,0,'Données projet'!$E$16+1,1))-AVERAGE(OFFSET($H$3,0,0,'Données projet'!$E$16+1,1))</f>
        <v>269.77739619445515</v>
      </c>
      <c r="FK102" s="59">
        <f t="shared" si="102"/>
        <v>347.56964743629885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35.373056779120347</v>
      </c>
      <c r="FR102" s="21">
        <f>EXP(-LN(2)/25)*FR101+(1-EXP(-LN(2)/25))/(LN(2)/25)*Calculateur!FM102*Calculateur!FO102*VLOOKUP('Données projet'!$B$16,Paramètres!$A$1:$I$89,3,0)*0.475*44/12</f>
        <v>13.543356931224691</v>
      </c>
      <c r="FS102" s="21">
        <f>EXP(-LN(2)/2)*FS101+(1-EXP(-LN(2)/2))/(LN(2)/2)*FM102*FP102*VLOOKUP('Données projet'!$B$16,Paramètres!$A$1:$I$89,3,0)*0.475*44/12</f>
        <v>1.0223222727154117E-12</v>
      </c>
      <c r="FT102" s="22">
        <f t="shared" si="78"/>
        <v>48.916413710346063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367.99999999999972</v>
      </c>
      <c r="O103" s="13">
        <f>N103*VLOOKUP('Données projet'!$B$9,Paramètres!$A$1:$I$89,3,0)*VLOOKUP('Données projet'!$B$9,Paramètres!$A$1:$I$89,5,0)</f>
        <v>292.78079999999977</v>
      </c>
      <c r="P103" s="13">
        <f t="shared" si="87"/>
        <v>69.660903052386217</v>
      </c>
      <c r="Q103" s="20">
        <f t="shared" si="107"/>
        <v>631.25263281623893</v>
      </c>
      <c r="R103" s="59">
        <f t="shared" si="55"/>
        <v>924.58596614957219</v>
      </c>
      <c r="S103" s="59">
        <f ca="1">AVERAGE(OFFSET($R$3,0,0,'Données projet'!$E$9+1,1))-AVERAGE(OFFSET($H$3,0,0,'Données projet'!$E$9+1,1))</f>
        <v>331.52724290297675</v>
      </c>
      <c r="T103" s="59">
        <f t="shared" si="88"/>
        <v>322.79102610158054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41.47572409894812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41.47572409894812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367.99999999999972</v>
      </c>
      <c r="AJ103" s="13">
        <f>AI103*VLOOKUP('Données projet'!$B$10,Paramètres!$A$1:$I$89,3,0)*VLOOKUP('Données projet'!$B$10,Paramètres!$A$1:$I$89,5,0)</f>
        <v>292.78079999999977</v>
      </c>
      <c r="AK103" s="13">
        <f t="shared" si="89"/>
        <v>69.660903052386217</v>
      </c>
      <c r="AL103" s="20">
        <f t="shared" si="58"/>
        <v>631.25263281623893</v>
      </c>
      <c r="AM103" s="59">
        <f t="shared" si="59"/>
        <v>924.58596614957219</v>
      </c>
      <c r="AN103" s="59">
        <f ca="1">AVERAGE(OFFSET($AM$3,0,0,'Données projet'!$E$10+1,1))-AVERAGE(OFFSET($H$3,0,0,'Données projet'!$E$10+1,1))</f>
        <v>331.52724290297675</v>
      </c>
      <c r="AO103" s="59">
        <f t="shared" si="90"/>
        <v>322.79102610158054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41.47572409894812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41.47572409894812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367.99999999999972</v>
      </c>
      <c r="BE103" s="13">
        <f>BD103*VLOOKUP('Données projet'!$B$11,Paramètres!$A$1:$I$89,3,0)*VLOOKUP('Données projet'!$B$11,Paramètres!$A$1:$I$89,5,0)</f>
        <v>321.48479999999984</v>
      </c>
      <c r="BF103" s="13">
        <f t="shared" si="91"/>
        <v>75.662211893590367</v>
      </c>
      <c r="BG103" s="20">
        <f t="shared" si="61"/>
        <v>691.69771238133626</v>
      </c>
      <c r="BH103" s="59">
        <f t="shared" si="62"/>
        <v>985.03104571466952</v>
      </c>
      <c r="BI103" s="59">
        <f ca="1">AVERAGE(OFFSET($BH$3,0,0,'Données projet'!$E$11+1,1))-AVERAGE(OFFSET($H$3,0,0,'Données projet'!$E$11+1,1))</f>
        <v>367.48156275901096</v>
      </c>
      <c r="BJ103" s="59">
        <f t="shared" si="92"/>
        <v>356.87322542996685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45.541971559629332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45.541971559629332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367.99999999999972</v>
      </c>
      <c r="BZ103" s="13">
        <f>BY103*VLOOKUP('Données projet'!$B$12,Paramètres!$A$1:$I$89,3,0)*VLOOKUP('Données projet'!$B$12,Paramètres!$A$1:$I$89,5,0)</f>
        <v>246.8543999999998</v>
      </c>
      <c r="CA103" s="13">
        <f t="shared" si="93"/>
        <v>59.911862368716115</v>
      </c>
      <c r="CB103" s="20">
        <f t="shared" si="64"/>
        <v>534.28457362551353</v>
      </c>
      <c r="CC103" s="59">
        <f t="shared" si="65"/>
        <v>827.61790695884679</v>
      </c>
      <c r="CD103" s="59">
        <f ca="1">AVERAGE(OFFSET($CC$3,0,0,'Données projet'!$E$12+1,1))-AVERAGE(OFFSET($H$3,0,0,'Données projet'!$E$12+1,1))</f>
        <v>273.84349636755343</v>
      </c>
      <c r="CE103" s="59">
        <f t="shared" si="94"/>
        <v>268.10688874775451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34.969728161858228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34.969728161858228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852.00000000000011</v>
      </c>
      <c r="CU103" s="17">
        <f>CT103*VLOOKUP('Données projet'!$B$13,Paramètres!$A$1:$I$89,3,0)*VLOOKUP('Données projet'!$B$13,Paramètres!$A$1:$I$89,5,0)</f>
        <v>420.88800000000009</v>
      </c>
      <c r="CV103" s="13">
        <f t="shared" si="95"/>
        <v>95.998759891259041</v>
      </c>
      <c r="CW103" s="20">
        <f t="shared" si="67"/>
        <v>900.24444014394294</v>
      </c>
      <c r="CX103" s="59">
        <f t="shared" si="68"/>
        <v>1193.5777734772762</v>
      </c>
      <c r="CY103" s="59">
        <f ca="1">AVERAGE(OFFSET($CX$3,0,0,'Données projet'!$E$13+1,1))-AVERAGE(OFFSET($H$3,0,0,'Données projet'!$E$13+1,1))</f>
        <v>434.08297999735811</v>
      </c>
      <c r="CZ103" s="59">
        <f t="shared" si="96"/>
        <v>371.04090283546122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107.00988475869406</v>
      </c>
      <c r="DG103" s="21">
        <f>EXP(-LN(2)/25)*DG102+(1-EXP(-LN(2)/25))/(LN(2)/25)*Calculateur!DB103*Calculateur!DD103*VLOOKUP('Données projet'!$B$13,Paramètres!$A$1:$I$89,3,0)*0.475*44/12</f>
        <v>7.4247327534860696</v>
      </c>
      <c r="DH103" s="21">
        <f>EXP(-LN(2)/2)*DH102+(1-EXP(-LN(2)/2))/(LN(2)/2)*DB103*DE103*VLOOKUP('Données projet'!$B$13,Paramètres!$A$1:$I$89,3,0)*0.475*44/12</f>
        <v>2.1874146536044638E-11</v>
      </c>
      <c r="DI103" s="22">
        <f t="shared" si="69"/>
        <v>114.434617512202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632</v>
      </c>
      <c r="DM103" s="12">
        <f>VLOOKUP(A103,'Données projet'!$A$165:$I$185,9,0)</f>
        <v>6.6</v>
      </c>
      <c r="DN103" s="12">
        <f t="array" ref="DN103">INDEX(DM:DM,MIN(IF(ISNUMBER(DM103:DM299),ROW(DM103:DM299),"")))</f>
        <v>6.6</v>
      </c>
      <c r="DO103" s="12">
        <f>IF('Données projet'!$A$166&gt;35,DO102+DN103-DW102,IF(A103&lt;'Données projet'!$A$166,$DL$205^A103,IF(A103='Données projet'!$A$166,'Données projet'!$B$166,DO102+DN103-DW102)))</f>
        <v>631.99999999999989</v>
      </c>
      <c r="DP103" s="17">
        <f>DO103*VLOOKUP('Données projet'!$B$14,Paramètres!$A$1:$I$89,3,0)*VLOOKUP('Données projet'!$B$14,Paramètres!$A$1:$I$89,5,0)</f>
        <v>361.50399999999991</v>
      </c>
      <c r="DQ103" s="13">
        <f t="shared" si="97"/>
        <v>83.926827409276797</v>
      </c>
      <c r="DR103" s="20">
        <f t="shared" si="70"/>
        <v>775.79202440449023</v>
      </c>
      <c r="DS103" s="59">
        <f t="shared" si="71"/>
        <v>1069.1253577378236</v>
      </c>
      <c r="DT103" s="59">
        <f ca="1">AVERAGE(OFFSET($DS$3,0,0,'Données projet'!$E$14+1,1))-AVERAGE(OFFSET($H$3,0,0,'Données projet'!$E$14+1,1))</f>
        <v>362.57172983134313</v>
      </c>
      <c r="DU103" s="59">
        <f t="shared" si="98"/>
        <v>232.03250917542471</v>
      </c>
      <c r="DV103" s="15">
        <f>IF(ISNA(VLOOKUP(A103,'Données projet'!$A$165:$I$185,3,0)),0,VLOOKUP(A103,'Données projet'!$A$165:$I$185,3,0))</f>
        <v>17</v>
      </c>
      <c r="DW103" s="15">
        <f>IF(ISNA(VLOOKUP(A103,'Données projet'!$A$165:$I$185,4,0)),0,VLOOKUP(A103,'Données projet'!$A$165:$I$185,4,0))</f>
        <v>17</v>
      </c>
      <c r="DX103" s="16">
        <f>IF(ISNA(VLOOKUP(A103,'Données projet'!$A$165:$I$185,5,0)),0%,VLOOKUP(A103,'Données projet'!$A$165:$I$185,5,0)*VLOOKUP('Données projet'!$B$14,Paramètres!$A$1:$I$89,7,0))</f>
        <v>0.45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86.970182958884365</v>
      </c>
      <c r="EB103" s="21">
        <f>EXP(-LN(2)/25)*EB102+(1-EXP(-LN(2)/25))/(LN(2)/25)*Calculateur!DW103*Calculateur!DY103*VLOOKUP('Données projet'!$B$14,Paramètres!$A$1:$I$89,3,0)*0.475*44/12</f>
        <v>4.4761546743504539</v>
      </c>
      <c r="EC103" s="21">
        <f>EXP(-LN(2)/2)*EC102+(1-EXP(-LN(2)/2))/(LN(2)/2)*DW103*DZ103*VLOOKUP('Données projet'!$B$14,Paramètres!$A$1:$I$89,3,0)*0.475*44/12</f>
        <v>2.1793825312534065E-11</v>
      </c>
      <c r="ED103" s="22">
        <f t="shared" si="72"/>
        <v>91.446337633256618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763.00000000000057</v>
      </c>
      <c r="EK103" s="17">
        <f>EJ103*VLOOKUP('Données projet'!$B$15,Paramètres!$A$1:$I$89,3,0)*VLOOKUP('Données projet'!$B$15,Paramètres!$A$1:$I$89,5,0)</f>
        <v>456.2740000000004</v>
      </c>
      <c r="EL103" s="13">
        <f t="shared" si="99"/>
        <v>103.09649786611838</v>
      </c>
      <c r="EM103" s="20">
        <f t="shared" si="73"/>
        <v>974.23695045015677</v>
      </c>
      <c r="EN103" s="59">
        <f t="shared" si="74"/>
        <v>1267.5702837834901</v>
      </c>
      <c r="EO103" s="59">
        <f ca="1">AVERAGE(OFFSET($EN$3,0,0,'Données projet'!$E$15+1,1))-AVERAGE(OFFSET($H$3,0,0,'Données projet'!$E$15+1,1))</f>
        <v>481.17250315093412</v>
      </c>
      <c r="EP103" s="59">
        <f t="shared" si="100"/>
        <v>413.48123190206832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71.616498819264024</v>
      </c>
      <c r="EW103" s="21">
        <f>EXP(-LN(2)/25)*EW102+(1-EXP(-LN(2)/25))/(LN(2)/25)*Calculateur!ER103*Calculateur!ET103*VLOOKUP('Données projet'!$B$15,Paramètres!$A$1:$I$89,3,0)*0.475*44/12</f>
        <v>9.3936779840700719</v>
      </c>
      <c r="EX103" s="21">
        <f>EXP(-LN(2)/2)*EX102+(1-EXP(-LN(2)/2))/(LN(2)/2)*ER103*EU103*VLOOKUP('Données projet'!$B$15,Paramètres!$A$1:$I$89,3,0)*0.475*44/12</f>
        <v>2.2860261931552981E-12</v>
      </c>
      <c r="EY103" s="22">
        <f t="shared" si="75"/>
        <v>81.010176803336378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401</v>
      </c>
      <c r="FF103" s="17">
        <f>FE103*VLOOKUP('Données projet'!$B$16,Paramètres!$A$1:$I$89,3,0)*VLOOKUP('Données projet'!$B$16,Paramètres!$A$1:$I$89,5,0)</f>
        <v>250.22399999999999</v>
      </c>
      <c r="FG103" s="13">
        <f t="shared" si="101"/>
        <v>60.633904580527918</v>
      </c>
      <c r="FH103" s="20">
        <f t="shared" si="76"/>
        <v>541.41085047775289</v>
      </c>
      <c r="FI103" s="59">
        <f t="shared" si="77"/>
        <v>834.74418381108626</v>
      </c>
      <c r="FJ103" s="59">
        <f ca="1">AVERAGE(OFFSET($FI$3,0,0,'Données projet'!$E$16+1,1))-AVERAGE(OFFSET($H$3,0,0,'Données projet'!$E$16+1,1))</f>
        <v>269.77739619445515</v>
      </c>
      <c r="FK103" s="59">
        <f t="shared" si="102"/>
        <v>347.56964743629885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34.679412711116036</v>
      </c>
      <c r="FR103" s="21">
        <f>EXP(-LN(2)/25)*FR102+(1-EXP(-LN(2)/25))/(LN(2)/25)*Calculateur!FM103*Calculateur!FO103*VLOOKUP('Données projet'!$B$16,Paramètres!$A$1:$I$89,3,0)*0.475*44/12</f>
        <v>13.173013123726165</v>
      </c>
      <c r="FS103" s="21">
        <f>EXP(-LN(2)/2)*FS102+(1-EXP(-LN(2)/2))/(LN(2)/2)*FM103*FP103*VLOOKUP('Données projet'!$B$16,Paramètres!$A$1:$I$89,3,0)*0.475*44/12</f>
        <v>7.228910115951106E-13</v>
      </c>
      <c r="FT103" s="22">
        <f t="shared" si="78"/>
        <v>47.852425834842926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367.99999999999972</v>
      </c>
      <c r="O104" s="13">
        <f>N104*VLOOKUP('Données projet'!$B$9,Paramètres!$A$1:$I$89,3,0)*VLOOKUP('Données projet'!$B$9,Paramètres!$A$1:$I$89,5,0)</f>
        <v>292.78079999999977</v>
      </c>
      <c r="P104" s="13">
        <f t="shared" si="87"/>
        <v>69.660903052386217</v>
      </c>
      <c r="Q104" s="20">
        <f t="shared" si="107"/>
        <v>631.25263281623893</v>
      </c>
      <c r="R104" s="59">
        <f t="shared" si="55"/>
        <v>924.58596614957219</v>
      </c>
      <c r="S104" s="59">
        <f ca="1">AVERAGE(OFFSET($R$3,0,0,'Données projet'!$E$9+1,1))-AVERAGE(OFFSET($H$3,0,0,'Données projet'!$E$9+1,1))</f>
        <v>331.52724290297675</v>
      </c>
      <c r="T104" s="59">
        <f t="shared" si="88"/>
        <v>322.79102610158054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40.662410447061511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40.662410447061511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367.99999999999972</v>
      </c>
      <c r="AJ104" s="13">
        <f>AI104*VLOOKUP('Données projet'!$B$10,Paramètres!$A$1:$I$89,3,0)*VLOOKUP('Données projet'!$B$10,Paramètres!$A$1:$I$89,5,0)</f>
        <v>292.78079999999977</v>
      </c>
      <c r="AK104" s="13">
        <f t="shared" si="89"/>
        <v>69.660903052386217</v>
      </c>
      <c r="AL104" s="20">
        <f t="shared" si="58"/>
        <v>631.25263281623893</v>
      </c>
      <c r="AM104" s="59">
        <f t="shared" si="59"/>
        <v>924.58596614957219</v>
      </c>
      <c r="AN104" s="59">
        <f ca="1">AVERAGE(OFFSET($AM$3,0,0,'Données projet'!$E$10+1,1))-AVERAGE(OFFSET($H$3,0,0,'Données projet'!$E$10+1,1))</f>
        <v>331.52724290297675</v>
      </c>
      <c r="AO104" s="59">
        <f t="shared" si="90"/>
        <v>322.79102610158054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40.662410447061511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40.662410447061511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367.99999999999972</v>
      </c>
      <c r="BE104" s="13">
        <f>BD104*VLOOKUP('Données projet'!$B$11,Paramètres!$A$1:$I$89,3,0)*VLOOKUP('Données projet'!$B$11,Paramètres!$A$1:$I$89,5,0)</f>
        <v>321.48479999999984</v>
      </c>
      <c r="BF104" s="13">
        <f t="shared" si="91"/>
        <v>75.662211893590367</v>
      </c>
      <c r="BG104" s="20">
        <f t="shared" si="61"/>
        <v>691.69771238133626</v>
      </c>
      <c r="BH104" s="59">
        <f t="shared" si="62"/>
        <v>985.03104571466952</v>
      </c>
      <c r="BI104" s="59">
        <f ca="1">AVERAGE(OFFSET($BH$3,0,0,'Données projet'!$E$11+1,1))-AVERAGE(OFFSET($H$3,0,0,'Données projet'!$E$11+1,1))</f>
        <v>367.48156275901096</v>
      </c>
      <c r="BJ104" s="59">
        <f t="shared" si="92"/>
        <v>356.87322542996685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44.648921275204813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44.648921275204813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367.99999999999972</v>
      </c>
      <c r="BZ104" s="13">
        <f>BY104*VLOOKUP('Données projet'!$B$12,Paramètres!$A$1:$I$89,3,0)*VLOOKUP('Données projet'!$B$12,Paramètres!$A$1:$I$89,5,0)</f>
        <v>246.8543999999998</v>
      </c>
      <c r="CA104" s="13">
        <f t="shared" si="93"/>
        <v>59.911862368716115</v>
      </c>
      <c r="CB104" s="20">
        <f t="shared" si="64"/>
        <v>534.28457362551353</v>
      </c>
      <c r="CC104" s="59">
        <f t="shared" si="65"/>
        <v>827.61790695884679</v>
      </c>
      <c r="CD104" s="59">
        <f ca="1">AVERAGE(OFFSET($CC$3,0,0,'Données projet'!$E$12+1,1))-AVERAGE(OFFSET($H$3,0,0,'Données projet'!$E$12+1,1))</f>
        <v>273.84349636755343</v>
      </c>
      <c r="CE104" s="59">
        <f t="shared" si="94"/>
        <v>268.10688874775451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34.283993122032264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34.283993122032264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852.00000000000011</v>
      </c>
      <c r="CU104" s="17">
        <f>CT104*VLOOKUP('Données projet'!$B$13,Paramètres!$A$1:$I$89,3,0)*VLOOKUP('Données projet'!$B$13,Paramètres!$A$1:$I$89,5,0)</f>
        <v>420.88800000000009</v>
      </c>
      <c r="CV104" s="13">
        <f t="shared" si="95"/>
        <v>95.998759891259041</v>
      </c>
      <c r="CW104" s="20">
        <f t="shared" si="67"/>
        <v>900.24444014394294</v>
      </c>
      <c r="CX104" s="59">
        <f t="shared" si="68"/>
        <v>1193.5777734772762</v>
      </c>
      <c r="CY104" s="59">
        <f ca="1">AVERAGE(OFFSET($CX$3,0,0,'Données projet'!$E$13+1,1))-AVERAGE(OFFSET($H$3,0,0,'Données projet'!$E$13+1,1))</f>
        <v>434.08297999735811</v>
      </c>
      <c r="CZ104" s="59">
        <f t="shared" si="96"/>
        <v>371.04090283546122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104.91148618816094</v>
      </c>
      <c r="DG104" s="21">
        <f>EXP(-LN(2)/25)*DG103+(1-EXP(-LN(2)/25))/(LN(2)/25)*Calculateur!DB104*Calculateur!DD104*VLOOKUP('Données projet'!$B$13,Paramètres!$A$1:$I$89,3,0)*0.475*44/12</f>
        <v>7.2217030458922666</v>
      </c>
      <c r="DH104" s="21">
        <f>EXP(-LN(2)/2)*DH103+(1-EXP(-LN(2)/2))/(LN(2)/2)*DB104*DE104*VLOOKUP('Données projet'!$B$13,Paramètres!$A$1:$I$89,3,0)*0.475*44/12</f>
        <v>1.5467357348305392E-11</v>
      </c>
      <c r="DI104" s="22">
        <f t="shared" si="69"/>
        <v>112.13318923406867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614.99999999999989</v>
      </c>
      <c r="DP104" s="17">
        <f>DO104*VLOOKUP('Données projet'!$B$14,Paramètres!$A$1:$I$89,3,0)*VLOOKUP('Données projet'!$B$14,Paramètres!$A$1:$I$89,5,0)</f>
        <v>351.78</v>
      </c>
      <c r="DQ104" s="13">
        <f t="shared" si="97"/>
        <v>81.92892344316067</v>
      </c>
      <c r="DR104" s="20">
        <f t="shared" si="70"/>
        <v>755.37637499683808</v>
      </c>
      <c r="DS104" s="59">
        <f t="shared" si="71"/>
        <v>1048.7097083301715</v>
      </c>
      <c r="DT104" s="59">
        <f ca="1">AVERAGE(OFFSET($DS$3,0,0,'Données projet'!$E$14+1,1))-AVERAGE(OFFSET($H$3,0,0,'Données projet'!$E$14+1,1))</f>
        <v>362.57172983134313</v>
      </c>
      <c r="DU104" s="59">
        <f t="shared" si="98"/>
        <v>232.03250917542471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85.264750717634328</v>
      </c>
      <c r="EB104" s="21">
        <f>EXP(-LN(2)/25)*EB103+(1-EXP(-LN(2)/25))/(LN(2)/25)*Calculateur!DW104*Calculateur!DY104*VLOOKUP('Données projet'!$B$14,Paramètres!$A$1:$I$89,3,0)*0.475*44/12</f>
        <v>4.3537539893895971</v>
      </c>
      <c r="EC104" s="21">
        <f>EXP(-LN(2)/2)*EC103+(1-EXP(-LN(2)/2))/(LN(2)/2)*DW104*DZ104*VLOOKUP('Données projet'!$B$14,Paramètres!$A$1:$I$89,3,0)*0.475*44/12</f>
        <v>1.5410561666487866E-11</v>
      </c>
      <c r="ED104" s="22">
        <f t="shared" si="72"/>
        <v>89.618504707039335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763.00000000000057</v>
      </c>
      <c r="EK104" s="17">
        <f>EJ104*VLOOKUP('Données projet'!$B$15,Paramètres!$A$1:$I$89,3,0)*VLOOKUP('Données projet'!$B$15,Paramètres!$A$1:$I$89,5,0)</f>
        <v>456.2740000000004</v>
      </c>
      <c r="EL104" s="13">
        <f t="shared" si="99"/>
        <v>103.09649786611838</v>
      </c>
      <c r="EM104" s="20">
        <f t="shared" si="73"/>
        <v>974.23695045015677</v>
      </c>
      <c r="EN104" s="59">
        <f t="shared" si="74"/>
        <v>1267.5702837834901</v>
      </c>
      <c r="EO104" s="59">
        <f ca="1">AVERAGE(OFFSET($EN$3,0,0,'Données projet'!$E$15+1,1))-AVERAGE(OFFSET($H$3,0,0,'Données projet'!$E$15+1,1))</f>
        <v>481.17250315093412</v>
      </c>
      <c r="EP104" s="59">
        <f t="shared" si="100"/>
        <v>413.48123190206832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70.212142959169327</v>
      </c>
      <c r="EW104" s="21">
        <f>EXP(-LN(2)/25)*EW103+(1-EXP(-LN(2)/25))/(LN(2)/25)*Calculateur!ER104*Calculateur!ET104*VLOOKUP('Données projet'!$B$15,Paramètres!$A$1:$I$89,3,0)*0.475*44/12</f>
        <v>9.1368073656036195</v>
      </c>
      <c r="EX104" s="21">
        <f>EXP(-LN(2)/2)*EX103+(1-EXP(-LN(2)/2))/(LN(2)/2)*ER104*EU104*VLOOKUP('Données projet'!$B$15,Paramètres!$A$1:$I$89,3,0)*0.475*44/12</f>
        <v>1.6164646231501796E-12</v>
      </c>
      <c r="EY104" s="22">
        <f t="shared" si="75"/>
        <v>79.348950324774563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401</v>
      </c>
      <c r="FF104" s="17">
        <f>FE104*VLOOKUP('Données projet'!$B$16,Paramètres!$A$1:$I$89,3,0)*VLOOKUP('Données projet'!$B$16,Paramètres!$A$1:$I$89,5,0)</f>
        <v>250.22399999999999</v>
      </c>
      <c r="FG104" s="13">
        <f t="shared" si="101"/>
        <v>60.633904580527918</v>
      </c>
      <c r="FH104" s="20">
        <f t="shared" si="76"/>
        <v>541.41085047775289</v>
      </c>
      <c r="FI104" s="59">
        <f t="shared" si="77"/>
        <v>834.74418381108626</v>
      </c>
      <c r="FJ104" s="59">
        <f ca="1">AVERAGE(OFFSET($FI$3,0,0,'Données projet'!$E$16+1,1))-AVERAGE(OFFSET($H$3,0,0,'Données projet'!$E$16+1,1))</f>
        <v>269.77739619445515</v>
      </c>
      <c r="FK104" s="59">
        <f t="shared" si="102"/>
        <v>347.56964743629885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33.999370580204186</v>
      </c>
      <c r="FR104" s="21">
        <f>EXP(-LN(2)/25)*FR103+(1-EXP(-LN(2)/25))/(LN(2)/25)*Calculateur!FM104*Calculateur!FO104*VLOOKUP('Données projet'!$B$16,Paramètres!$A$1:$I$89,3,0)*0.475*44/12</f>
        <v>12.812796387119219</v>
      </c>
      <c r="FS104" s="21">
        <f>EXP(-LN(2)/2)*FS103+(1-EXP(-LN(2)/2))/(LN(2)/2)*FM104*FP104*VLOOKUP('Données projet'!$B$16,Paramètres!$A$1:$I$89,3,0)*0.475*44/12</f>
        <v>5.1116113635770585E-13</v>
      </c>
      <c r="FT104" s="22">
        <f t="shared" si="78"/>
        <v>46.812166967323918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367.99999999999972</v>
      </c>
      <c r="O105" s="13">
        <f>N105*VLOOKUP('Données projet'!$B$9,Paramètres!$A$1:$I$89,3,0)*VLOOKUP('Données projet'!$B$9,Paramètres!$A$1:$I$89,5,0)</f>
        <v>292.78079999999977</v>
      </c>
      <c r="P105" s="13">
        <f t="shared" si="87"/>
        <v>69.660903052386217</v>
      </c>
      <c r="Q105" s="20">
        <f t="shared" si="107"/>
        <v>631.25263281623893</v>
      </c>
      <c r="R105" s="59">
        <f t="shared" si="55"/>
        <v>924.58596614957219</v>
      </c>
      <c r="S105" s="59">
        <f ca="1">AVERAGE(OFFSET($R$3,0,0,'Données projet'!$E$9+1,1))-AVERAGE(OFFSET($H$3,0,0,'Données projet'!$E$9+1,1))</f>
        <v>331.52724290297675</v>
      </c>
      <c r="T105" s="59">
        <f t="shared" si="88"/>
        <v>322.79102610158054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39.865045379816053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39.865045379816053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367.99999999999972</v>
      </c>
      <c r="AJ105" s="13">
        <f>AI105*VLOOKUP('Données projet'!$B$10,Paramètres!$A$1:$I$89,3,0)*VLOOKUP('Données projet'!$B$10,Paramètres!$A$1:$I$89,5,0)</f>
        <v>292.78079999999977</v>
      </c>
      <c r="AK105" s="13">
        <f t="shared" si="89"/>
        <v>69.660903052386217</v>
      </c>
      <c r="AL105" s="20">
        <f t="shared" si="58"/>
        <v>631.25263281623893</v>
      </c>
      <c r="AM105" s="59">
        <f t="shared" si="59"/>
        <v>924.58596614957219</v>
      </c>
      <c r="AN105" s="59">
        <f ca="1">AVERAGE(OFFSET($AM$3,0,0,'Données projet'!$E$10+1,1))-AVERAGE(OFFSET($H$3,0,0,'Données projet'!$E$10+1,1))</f>
        <v>331.52724290297675</v>
      </c>
      <c r="AO105" s="59">
        <f t="shared" si="90"/>
        <v>322.79102610158054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39.865045379816053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39.865045379816053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367.99999999999972</v>
      </c>
      <c r="BE105" s="13">
        <f>BD105*VLOOKUP('Données projet'!$B$11,Paramètres!$A$1:$I$89,3,0)*VLOOKUP('Données projet'!$B$11,Paramètres!$A$1:$I$89,5,0)</f>
        <v>321.48479999999984</v>
      </c>
      <c r="BF105" s="13">
        <f t="shared" si="91"/>
        <v>75.662211893590367</v>
      </c>
      <c r="BG105" s="20">
        <f t="shared" si="61"/>
        <v>691.69771238133626</v>
      </c>
      <c r="BH105" s="59">
        <f t="shared" si="62"/>
        <v>985.03104571466952</v>
      </c>
      <c r="BI105" s="59">
        <f ca="1">AVERAGE(OFFSET($BH$3,0,0,'Données projet'!$E$11+1,1))-AVERAGE(OFFSET($H$3,0,0,'Données projet'!$E$11+1,1))</f>
        <v>367.48156275901096</v>
      </c>
      <c r="BJ105" s="59">
        <f t="shared" si="92"/>
        <v>356.87322542996685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43.773383162150971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43.773383162150971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367.99999999999972</v>
      </c>
      <c r="BZ105" s="13">
        <f>BY105*VLOOKUP('Données projet'!$B$12,Paramètres!$A$1:$I$89,3,0)*VLOOKUP('Données projet'!$B$12,Paramètres!$A$1:$I$89,5,0)</f>
        <v>246.8543999999998</v>
      </c>
      <c r="CA105" s="13">
        <f t="shared" si="93"/>
        <v>59.911862368716115</v>
      </c>
      <c r="CB105" s="20">
        <f t="shared" si="64"/>
        <v>534.28457362551353</v>
      </c>
      <c r="CC105" s="59">
        <f t="shared" si="65"/>
        <v>827.61790695884679</v>
      </c>
      <c r="CD105" s="59">
        <f ca="1">AVERAGE(OFFSET($CC$3,0,0,'Données projet'!$E$12+1,1))-AVERAGE(OFFSET($H$3,0,0,'Données projet'!$E$12+1,1))</f>
        <v>273.84349636755343</v>
      </c>
      <c r="CE105" s="59">
        <f t="shared" si="94"/>
        <v>268.10688874775451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33.611704928080208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33.611704928080208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852.00000000000011</v>
      </c>
      <c r="CU105" s="17">
        <f>CT105*VLOOKUP('Données projet'!$B$13,Paramètres!$A$1:$I$89,3,0)*VLOOKUP('Données projet'!$B$13,Paramètres!$A$1:$I$89,5,0)</f>
        <v>420.88800000000009</v>
      </c>
      <c r="CV105" s="13">
        <f t="shared" si="95"/>
        <v>95.998759891259041</v>
      </c>
      <c r="CW105" s="20">
        <f t="shared" si="67"/>
        <v>900.24444014394294</v>
      </c>
      <c r="CX105" s="59">
        <f t="shared" si="68"/>
        <v>1193.5777734772762</v>
      </c>
      <c r="CY105" s="59">
        <f ca="1">AVERAGE(OFFSET($CX$3,0,0,'Données projet'!$E$13+1,1))-AVERAGE(OFFSET($H$3,0,0,'Données projet'!$E$13+1,1))</f>
        <v>434.08297999735811</v>
      </c>
      <c r="CZ105" s="59">
        <f t="shared" si="96"/>
        <v>371.04090283546122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102.85423593369921</v>
      </c>
      <c r="DG105" s="21">
        <f>EXP(-LN(2)/25)*DG104+(1-EXP(-LN(2)/25))/(LN(2)/25)*Calculateur!DB105*Calculateur!DD105*VLOOKUP('Données projet'!$B$13,Paramètres!$A$1:$I$89,3,0)*0.475*44/12</f>
        <v>7.0242251963294846</v>
      </c>
      <c r="DH105" s="21">
        <f>EXP(-LN(2)/2)*DH104+(1-EXP(-LN(2)/2))/(LN(2)/2)*DB105*DE105*VLOOKUP('Données projet'!$B$13,Paramètres!$A$1:$I$89,3,0)*0.475*44/12</f>
        <v>1.0937073268022319E-11</v>
      </c>
      <c r="DI105" s="22">
        <f t="shared" si="69"/>
        <v>109.87846113003964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614.99999999999989</v>
      </c>
      <c r="DP105" s="17">
        <f>DO105*VLOOKUP('Données projet'!$B$14,Paramètres!$A$1:$I$89,3,0)*VLOOKUP('Données projet'!$B$14,Paramètres!$A$1:$I$89,5,0)</f>
        <v>351.78</v>
      </c>
      <c r="DQ105" s="13">
        <f t="shared" si="97"/>
        <v>81.92892344316067</v>
      </c>
      <c r="DR105" s="20">
        <f t="shared" si="70"/>
        <v>755.37637499683808</v>
      </c>
      <c r="DS105" s="59">
        <f t="shared" si="71"/>
        <v>1048.7097083301715</v>
      </c>
      <c r="DT105" s="59">
        <f ca="1">AVERAGE(OFFSET($DS$3,0,0,'Données projet'!$E$14+1,1))-AVERAGE(OFFSET($H$3,0,0,'Données projet'!$E$14+1,1))</f>
        <v>362.57172983134313</v>
      </c>
      <c r="DU105" s="59">
        <f t="shared" si="98"/>
        <v>232.03250917542471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83.592760962424251</v>
      </c>
      <c r="EB105" s="21">
        <f>EXP(-LN(2)/25)*EB104+(1-EXP(-LN(2)/25))/(LN(2)/25)*Calculateur!DW105*Calculateur!DY105*VLOOKUP('Données projet'!$B$14,Paramètres!$A$1:$I$89,3,0)*0.475*44/12</f>
        <v>4.2347003575957674</v>
      </c>
      <c r="EC105" s="21">
        <f>EXP(-LN(2)/2)*EC104+(1-EXP(-LN(2)/2))/(LN(2)/2)*DW105*DZ105*VLOOKUP('Données projet'!$B$14,Paramètres!$A$1:$I$89,3,0)*0.475*44/12</f>
        <v>1.0896912656267033E-11</v>
      </c>
      <c r="ED105" s="22">
        <f t="shared" si="72"/>
        <v>87.82746132003092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763.00000000000057</v>
      </c>
      <c r="EK105" s="17">
        <f>EJ105*VLOOKUP('Données projet'!$B$15,Paramètres!$A$1:$I$89,3,0)*VLOOKUP('Données projet'!$B$15,Paramètres!$A$1:$I$89,5,0)</f>
        <v>456.2740000000004</v>
      </c>
      <c r="EL105" s="13">
        <f t="shared" si="99"/>
        <v>103.09649786611838</v>
      </c>
      <c r="EM105" s="20">
        <f t="shared" si="73"/>
        <v>974.23695045015677</v>
      </c>
      <c r="EN105" s="59">
        <f t="shared" si="74"/>
        <v>1267.5702837834901</v>
      </c>
      <c r="EO105" s="59">
        <f ca="1">AVERAGE(OFFSET($EN$3,0,0,'Données projet'!$E$15+1,1))-AVERAGE(OFFSET($H$3,0,0,'Données projet'!$E$15+1,1))</f>
        <v>481.17250315093412</v>
      </c>
      <c r="EP105" s="59">
        <f t="shared" si="100"/>
        <v>413.48123190206832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68.835325660918585</v>
      </c>
      <c r="EW105" s="21">
        <f>EXP(-LN(2)/25)*EW104+(1-EXP(-LN(2)/25))/(LN(2)/25)*Calculateur!ER105*Calculateur!ET105*VLOOKUP('Données projet'!$B$15,Paramètres!$A$1:$I$89,3,0)*0.475*44/12</f>
        <v>8.8869608877073709</v>
      </c>
      <c r="EX105" s="21">
        <f>EXP(-LN(2)/2)*EX104+(1-EXP(-LN(2)/2))/(LN(2)/2)*ER105*EU105*VLOOKUP('Données projet'!$B$15,Paramètres!$A$1:$I$89,3,0)*0.475*44/12</f>
        <v>1.143013096577649E-12</v>
      </c>
      <c r="EY105" s="22">
        <f t="shared" si="75"/>
        <v>77.722286548627096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401</v>
      </c>
      <c r="FF105" s="17">
        <f>FE105*VLOOKUP('Données projet'!$B$16,Paramètres!$A$1:$I$89,3,0)*VLOOKUP('Données projet'!$B$16,Paramètres!$A$1:$I$89,5,0)</f>
        <v>250.22399999999999</v>
      </c>
      <c r="FG105" s="13">
        <f t="shared" si="101"/>
        <v>60.633904580527918</v>
      </c>
      <c r="FH105" s="20">
        <f t="shared" si="76"/>
        <v>541.41085047775289</v>
      </c>
      <c r="FI105" s="59">
        <f t="shared" si="77"/>
        <v>834.74418381108626</v>
      </c>
      <c r="FJ105" s="59">
        <f ca="1">AVERAGE(OFFSET($FI$3,0,0,'Données projet'!$E$16+1,1))-AVERAGE(OFFSET($H$3,0,0,'Données projet'!$E$16+1,1))</f>
        <v>269.77739619445515</v>
      </c>
      <c r="FK105" s="59">
        <f t="shared" si="102"/>
        <v>347.56964743629885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33.33266366069477</v>
      </c>
      <c r="FR105" s="21">
        <f>EXP(-LN(2)/25)*FR104+(1-EXP(-LN(2)/25))/(LN(2)/25)*Calculateur!FM105*Calculateur!FO105*VLOOKUP('Données projet'!$B$16,Paramètres!$A$1:$I$89,3,0)*0.475*44/12</f>
        <v>12.462429796117766</v>
      </c>
      <c r="FS105" s="21">
        <f>EXP(-LN(2)/2)*FS104+(1-EXP(-LN(2)/2))/(LN(2)/2)*FM105*FP105*VLOOKUP('Données projet'!$B$16,Paramètres!$A$1:$I$89,3,0)*0.475*44/12</f>
        <v>3.614455057975553E-13</v>
      </c>
      <c r="FT105" s="22">
        <f t="shared" si="78"/>
        <v>45.7950934568129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367.99999999999972</v>
      </c>
      <c r="O106" s="13">
        <f>N106*VLOOKUP('Données projet'!$B$9,Paramètres!$A$1:$I$89,3,0)*VLOOKUP('Données projet'!$B$9,Paramètres!$A$1:$I$89,5,0)</f>
        <v>292.78079999999977</v>
      </c>
      <c r="P106" s="13">
        <f t="shared" si="87"/>
        <v>69.660903052386217</v>
      </c>
      <c r="Q106" s="20">
        <f t="shared" si="107"/>
        <v>631.25263281623893</v>
      </c>
      <c r="R106" s="59">
        <f t="shared" si="55"/>
        <v>924.58596614957219</v>
      </c>
      <c r="S106" s="59">
        <f ca="1">AVERAGE(OFFSET($R$3,0,0,'Données projet'!$E$9+1,1))-AVERAGE(OFFSET($H$3,0,0,'Données projet'!$E$9+1,1))</f>
        <v>331.52724290297675</v>
      </c>
      <c r="T106" s="59">
        <f t="shared" si="88"/>
        <v>322.79102610158054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39.083316155194609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39.083316155194609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367.99999999999972</v>
      </c>
      <c r="AJ106" s="13">
        <f>AI106*VLOOKUP('Données projet'!$B$10,Paramètres!$A$1:$I$89,3,0)*VLOOKUP('Données projet'!$B$10,Paramètres!$A$1:$I$89,5,0)</f>
        <v>292.78079999999977</v>
      </c>
      <c r="AK106" s="13">
        <f t="shared" si="89"/>
        <v>69.660903052386217</v>
      </c>
      <c r="AL106" s="20">
        <f t="shared" si="58"/>
        <v>631.25263281623893</v>
      </c>
      <c r="AM106" s="59">
        <f t="shared" si="59"/>
        <v>924.58596614957219</v>
      </c>
      <c r="AN106" s="59">
        <f ca="1">AVERAGE(OFFSET($AM$3,0,0,'Données projet'!$E$10+1,1))-AVERAGE(OFFSET($H$3,0,0,'Données projet'!$E$10+1,1))</f>
        <v>331.52724290297675</v>
      </c>
      <c r="AO106" s="59">
        <f t="shared" si="90"/>
        <v>322.79102610158054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39.083316155194609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39.083316155194609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367.99999999999972</v>
      </c>
      <c r="BE106" s="13">
        <f>BD106*VLOOKUP('Données projet'!$B$11,Paramètres!$A$1:$I$89,3,0)*VLOOKUP('Données projet'!$B$11,Paramètres!$A$1:$I$89,5,0)</f>
        <v>321.48479999999984</v>
      </c>
      <c r="BF106" s="13">
        <f t="shared" si="91"/>
        <v>75.662211893590367</v>
      </c>
      <c r="BG106" s="20">
        <f t="shared" si="61"/>
        <v>691.69771238133626</v>
      </c>
      <c r="BH106" s="59">
        <f t="shared" si="62"/>
        <v>985.03104571466952</v>
      </c>
      <c r="BI106" s="59">
        <f ca="1">AVERAGE(OFFSET($BH$3,0,0,'Données projet'!$E$11+1,1))-AVERAGE(OFFSET($H$3,0,0,'Données projet'!$E$11+1,1))</f>
        <v>367.48156275901096</v>
      </c>
      <c r="BJ106" s="59">
        <f t="shared" si="92"/>
        <v>356.87322542996685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42.915013817468598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42.915013817468598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367.99999999999972</v>
      </c>
      <c r="BZ106" s="13">
        <f>BY106*VLOOKUP('Données projet'!$B$12,Paramètres!$A$1:$I$89,3,0)*VLOOKUP('Données projet'!$B$12,Paramètres!$A$1:$I$89,5,0)</f>
        <v>246.8543999999998</v>
      </c>
      <c r="CA106" s="13">
        <f t="shared" si="93"/>
        <v>59.911862368716115</v>
      </c>
      <c r="CB106" s="20">
        <f t="shared" si="64"/>
        <v>534.28457362551353</v>
      </c>
      <c r="CC106" s="59">
        <f t="shared" si="65"/>
        <v>827.61790695884679</v>
      </c>
      <c r="CD106" s="59">
        <f ca="1">AVERAGE(OFFSET($CC$3,0,0,'Données projet'!$E$12+1,1))-AVERAGE(OFFSET($H$3,0,0,'Données projet'!$E$12+1,1))</f>
        <v>273.84349636755343</v>
      </c>
      <c r="CE106" s="59">
        <f t="shared" si="94"/>
        <v>268.10688874775451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32.952599895556247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32.952599895556247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852.00000000000011</v>
      </c>
      <c r="CU106" s="17">
        <f>CT106*VLOOKUP('Données projet'!$B$13,Paramètres!$A$1:$I$89,3,0)*VLOOKUP('Données projet'!$B$13,Paramètres!$A$1:$I$89,5,0)</f>
        <v>420.88800000000009</v>
      </c>
      <c r="CV106" s="13">
        <f t="shared" si="95"/>
        <v>95.998759891259041</v>
      </c>
      <c r="CW106" s="20">
        <f t="shared" si="67"/>
        <v>900.24444014394294</v>
      </c>
      <c r="CX106" s="59">
        <f t="shared" si="68"/>
        <v>1193.5777734772762</v>
      </c>
      <c r="CY106" s="59">
        <f ca="1">AVERAGE(OFFSET($CX$3,0,0,'Données projet'!$E$13+1,1))-AVERAGE(OFFSET($H$3,0,0,'Données projet'!$E$13+1,1))</f>
        <v>434.08297999735811</v>
      </c>
      <c r="CZ106" s="59">
        <f t="shared" si="96"/>
        <v>371.04090283546122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100.83732710192874</v>
      </c>
      <c r="DG106" s="21">
        <f>EXP(-LN(2)/25)*DG105+(1-EXP(-LN(2)/25))/(LN(2)/25)*Calculateur!DB106*Calculateur!DD106*VLOOKUP('Données projet'!$B$13,Paramètres!$A$1:$I$89,3,0)*0.475*44/12</f>
        <v>6.8321473889479059</v>
      </c>
      <c r="DH106" s="21">
        <f>EXP(-LN(2)/2)*DH105+(1-EXP(-LN(2)/2))/(LN(2)/2)*DB106*DE106*VLOOKUP('Données projet'!$B$13,Paramètres!$A$1:$I$89,3,0)*0.475*44/12</f>
        <v>7.7336786741526959E-12</v>
      </c>
      <c r="DI106" s="22">
        <f t="shared" si="69"/>
        <v>107.66947449088437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614.99999999999989</v>
      </c>
      <c r="DP106" s="17">
        <f>DO106*VLOOKUP('Données projet'!$B$14,Paramètres!$A$1:$I$89,3,0)*VLOOKUP('Données projet'!$B$14,Paramètres!$A$1:$I$89,5,0)</f>
        <v>351.78</v>
      </c>
      <c r="DQ106" s="13">
        <f t="shared" si="97"/>
        <v>81.92892344316067</v>
      </c>
      <c r="DR106" s="20">
        <f t="shared" si="70"/>
        <v>755.37637499683808</v>
      </c>
      <c r="DS106" s="59">
        <f t="shared" si="71"/>
        <v>1048.7097083301715</v>
      </c>
      <c r="DT106" s="59">
        <f ca="1">AVERAGE(OFFSET($DS$3,0,0,'Données projet'!$E$14+1,1))-AVERAGE(OFFSET($H$3,0,0,'Données projet'!$E$14+1,1))</f>
        <v>362.57172983134313</v>
      </c>
      <c r="DU106" s="59">
        <f t="shared" si="98"/>
        <v>232.03250917542471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81.953557906500791</v>
      </c>
      <c r="EB106" s="21">
        <f>EXP(-LN(2)/25)*EB105+(1-EXP(-LN(2)/25))/(LN(2)/25)*Calculateur!DW106*Calculateur!DY106*VLOOKUP('Données projet'!$B$14,Paramètres!$A$1:$I$89,3,0)*0.475*44/12</f>
        <v>4.118902253624098</v>
      </c>
      <c r="EC106" s="21">
        <f>EXP(-LN(2)/2)*EC105+(1-EXP(-LN(2)/2))/(LN(2)/2)*DW106*DZ106*VLOOKUP('Données projet'!$B$14,Paramètres!$A$1:$I$89,3,0)*0.475*44/12</f>
        <v>7.7052808332439329E-12</v>
      </c>
      <c r="ED106" s="22">
        <f t="shared" si="72"/>
        <v>86.072460160132593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763.00000000000057</v>
      </c>
      <c r="EK106" s="17">
        <f>EJ106*VLOOKUP('Données projet'!$B$15,Paramètres!$A$1:$I$89,3,0)*VLOOKUP('Données projet'!$B$15,Paramètres!$A$1:$I$89,5,0)</f>
        <v>456.2740000000004</v>
      </c>
      <c r="EL106" s="13">
        <f t="shared" si="99"/>
        <v>103.09649786611838</v>
      </c>
      <c r="EM106" s="20">
        <f t="shared" si="73"/>
        <v>974.23695045015677</v>
      </c>
      <c r="EN106" s="59">
        <f t="shared" si="74"/>
        <v>1267.5702837834901</v>
      </c>
      <c r="EO106" s="59">
        <f ca="1">AVERAGE(OFFSET($EN$3,0,0,'Données projet'!$E$15+1,1))-AVERAGE(OFFSET($H$3,0,0,'Données projet'!$E$15+1,1))</f>
        <v>481.17250315093412</v>
      </c>
      <c r="EP106" s="59">
        <f t="shared" si="100"/>
        <v>413.48123190206832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67.485506910110914</v>
      </c>
      <c r="EW106" s="21">
        <f>EXP(-LN(2)/25)*EW105+(1-EXP(-LN(2)/25))/(LN(2)/25)*Calculateur!ER106*Calculateur!ET106*VLOOKUP('Données projet'!$B$15,Paramètres!$A$1:$I$89,3,0)*0.475*44/12</f>
        <v>8.6439464748880503</v>
      </c>
      <c r="EX106" s="21">
        <f>EXP(-LN(2)/2)*EX105+(1-EXP(-LN(2)/2))/(LN(2)/2)*ER106*EU106*VLOOKUP('Données projet'!$B$15,Paramètres!$A$1:$I$89,3,0)*0.475*44/12</f>
        <v>8.082323115750898E-13</v>
      </c>
      <c r="EY106" s="22">
        <f t="shared" si="75"/>
        <v>76.129453384999778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401</v>
      </c>
      <c r="FF106" s="17">
        <f>FE106*VLOOKUP('Données projet'!$B$16,Paramètres!$A$1:$I$89,3,0)*VLOOKUP('Données projet'!$B$16,Paramètres!$A$1:$I$89,5,0)</f>
        <v>250.22399999999999</v>
      </c>
      <c r="FG106" s="13">
        <f t="shared" si="101"/>
        <v>60.633904580527918</v>
      </c>
      <c r="FH106" s="20">
        <f t="shared" si="76"/>
        <v>541.41085047775289</v>
      </c>
      <c r="FI106" s="59">
        <f t="shared" si="77"/>
        <v>834.74418381108626</v>
      </c>
      <c r="FJ106" s="59">
        <f ca="1">AVERAGE(OFFSET($FI$3,0,0,'Données projet'!$E$16+1,1))-AVERAGE(OFFSET($H$3,0,0,'Données projet'!$E$16+1,1))</f>
        <v>269.77739619445515</v>
      </c>
      <c r="FK106" s="59">
        <f t="shared" si="102"/>
        <v>347.56964743629885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32.679030457225871</v>
      </c>
      <c r="FR106" s="21">
        <f>EXP(-LN(2)/25)*FR105+(1-EXP(-LN(2)/25))/(LN(2)/25)*Calculateur!FM106*Calculateur!FO106*VLOOKUP('Données projet'!$B$16,Paramètres!$A$1:$I$89,3,0)*0.475*44/12</f>
        <v>12.121643997972226</v>
      </c>
      <c r="FS106" s="21">
        <f>EXP(-LN(2)/2)*FS105+(1-EXP(-LN(2)/2))/(LN(2)/2)*FM106*FP106*VLOOKUP('Données projet'!$B$16,Paramètres!$A$1:$I$89,3,0)*0.475*44/12</f>
        <v>2.5558056817885292E-13</v>
      </c>
      <c r="FT106" s="22">
        <f t="shared" si="78"/>
        <v>44.800674455198354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367.99999999999972</v>
      </c>
      <c r="O107" s="13">
        <f>N107*VLOOKUP('Données projet'!$B$9,Paramètres!$A$1:$I$89,3,0)*VLOOKUP('Données projet'!$B$9,Paramètres!$A$1:$I$89,5,0)</f>
        <v>292.78079999999977</v>
      </c>
      <c r="P107" s="13">
        <f t="shared" si="87"/>
        <v>69.660903052386217</v>
      </c>
      <c r="Q107" s="20">
        <f t="shared" si="107"/>
        <v>631.25263281623893</v>
      </c>
      <c r="R107" s="59">
        <f t="shared" si="55"/>
        <v>924.58596614957219</v>
      </c>
      <c r="S107" s="59">
        <f ca="1">AVERAGE(OFFSET($R$3,0,0,'Données projet'!$E$9+1,1))-AVERAGE(OFFSET($H$3,0,0,'Données projet'!$E$9+1,1))</f>
        <v>331.52724290297675</v>
      </c>
      <c r="T107" s="59">
        <f t="shared" si="88"/>
        <v>322.79102610158054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38.316916163860242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38.316916163860242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367.99999999999972</v>
      </c>
      <c r="AJ107" s="13">
        <f>AI107*VLOOKUP('Données projet'!$B$10,Paramètres!$A$1:$I$89,3,0)*VLOOKUP('Données projet'!$B$10,Paramètres!$A$1:$I$89,5,0)</f>
        <v>292.78079999999977</v>
      </c>
      <c r="AK107" s="13">
        <f t="shared" si="89"/>
        <v>69.660903052386217</v>
      </c>
      <c r="AL107" s="20">
        <f t="shared" si="58"/>
        <v>631.25263281623893</v>
      </c>
      <c r="AM107" s="59">
        <f t="shared" si="59"/>
        <v>924.58596614957219</v>
      </c>
      <c r="AN107" s="59">
        <f ca="1">AVERAGE(OFFSET($AM$3,0,0,'Données projet'!$E$10+1,1))-AVERAGE(OFFSET($H$3,0,0,'Données projet'!$E$10+1,1))</f>
        <v>331.52724290297675</v>
      </c>
      <c r="AO107" s="59">
        <f t="shared" si="90"/>
        <v>322.79102610158054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38.316916163860242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38.316916163860242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367.99999999999972</v>
      </c>
      <c r="BE107" s="13">
        <f>BD107*VLOOKUP('Données projet'!$B$11,Paramètres!$A$1:$I$89,3,0)*VLOOKUP('Données projet'!$B$11,Paramètres!$A$1:$I$89,5,0)</f>
        <v>321.48479999999984</v>
      </c>
      <c r="BF107" s="13">
        <f t="shared" si="91"/>
        <v>75.662211893590367</v>
      </c>
      <c r="BG107" s="20">
        <f t="shared" si="61"/>
        <v>691.69771238133626</v>
      </c>
      <c r="BH107" s="59">
        <f t="shared" si="62"/>
        <v>985.03104571466952</v>
      </c>
      <c r="BI107" s="59">
        <f ca="1">AVERAGE(OFFSET($BH$3,0,0,'Données projet'!$E$11+1,1))-AVERAGE(OFFSET($H$3,0,0,'Données projet'!$E$11+1,1))</f>
        <v>367.48156275901096</v>
      </c>
      <c r="BJ107" s="59">
        <f t="shared" si="92"/>
        <v>356.87322542996685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42.073476572081844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42.073476572081844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367.99999999999972</v>
      </c>
      <c r="BZ107" s="13">
        <f>BY107*VLOOKUP('Données projet'!$B$12,Paramètres!$A$1:$I$89,3,0)*VLOOKUP('Données projet'!$B$12,Paramètres!$A$1:$I$89,5,0)</f>
        <v>246.8543999999998</v>
      </c>
      <c r="CA107" s="13">
        <f t="shared" si="93"/>
        <v>59.911862368716115</v>
      </c>
      <c r="CB107" s="20">
        <f t="shared" si="64"/>
        <v>534.28457362551353</v>
      </c>
      <c r="CC107" s="59">
        <f t="shared" si="65"/>
        <v>827.61790695884679</v>
      </c>
      <c r="CD107" s="59">
        <f ca="1">AVERAGE(OFFSET($CC$3,0,0,'Données projet'!$E$12+1,1))-AVERAGE(OFFSET($H$3,0,0,'Données projet'!$E$12+1,1))</f>
        <v>273.84349636755343</v>
      </c>
      <c r="CE107" s="59">
        <f t="shared" si="94"/>
        <v>268.10688874775451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32.306419510705702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32.306419510705702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852.00000000000011</v>
      </c>
      <c r="CU107" s="17">
        <f>CT107*VLOOKUP('Données projet'!$B$13,Paramètres!$A$1:$I$89,3,0)*VLOOKUP('Données projet'!$B$13,Paramètres!$A$1:$I$89,5,0)</f>
        <v>420.88800000000009</v>
      </c>
      <c r="CV107" s="13">
        <f t="shared" si="95"/>
        <v>95.998759891259041</v>
      </c>
      <c r="CW107" s="20">
        <f t="shared" si="67"/>
        <v>900.24444014394294</v>
      </c>
      <c r="CX107" s="59">
        <f t="shared" si="68"/>
        <v>1193.5777734772762</v>
      </c>
      <c r="CY107" s="59">
        <f ca="1">AVERAGE(OFFSET($CX$3,0,0,'Données projet'!$E$13+1,1))-AVERAGE(OFFSET($H$3,0,0,'Données projet'!$E$13+1,1))</f>
        <v>434.08297999735811</v>
      </c>
      <c r="CZ107" s="59">
        <f t="shared" si="96"/>
        <v>371.04090283546122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98.859968622156359</v>
      </c>
      <c r="DG107" s="21">
        <f>EXP(-LN(2)/25)*DG106+(1-EXP(-LN(2)/25))/(LN(2)/25)*Calculateur!DB107*Calculateur!DD107*VLOOKUP('Données projet'!$B$13,Paramètres!$A$1:$I$89,3,0)*0.475*44/12</f>
        <v>6.6453219593101096</v>
      </c>
      <c r="DH107" s="21">
        <f>EXP(-LN(2)/2)*DH106+(1-EXP(-LN(2)/2))/(LN(2)/2)*DB107*DE107*VLOOKUP('Données projet'!$B$13,Paramètres!$A$1:$I$89,3,0)*0.475*44/12</f>
        <v>5.4685366340111595E-12</v>
      </c>
      <c r="DI107" s="22">
        <f t="shared" si="69"/>
        <v>105.50529058147194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614.99999999999989</v>
      </c>
      <c r="DP107" s="17">
        <f>DO107*VLOOKUP('Données projet'!$B$14,Paramètres!$A$1:$I$89,3,0)*VLOOKUP('Données projet'!$B$14,Paramètres!$A$1:$I$89,5,0)</f>
        <v>351.78</v>
      </c>
      <c r="DQ107" s="13">
        <f t="shared" si="97"/>
        <v>81.92892344316067</v>
      </c>
      <c r="DR107" s="20">
        <f t="shared" si="70"/>
        <v>755.37637499683808</v>
      </c>
      <c r="DS107" s="59">
        <f t="shared" si="71"/>
        <v>1048.7097083301715</v>
      </c>
      <c r="DT107" s="59">
        <f ca="1">AVERAGE(OFFSET($DS$3,0,0,'Données projet'!$E$14+1,1))-AVERAGE(OFFSET($H$3,0,0,'Données projet'!$E$14+1,1))</f>
        <v>362.57172983134313</v>
      </c>
      <c r="DU107" s="59">
        <f t="shared" si="98"/>
        <v>232.03250917542471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80.346498622688856</v>
      </c>
      <c r="EB107" s="21">
        <f>EXP(-LN(2)/25)*EB106+(1-EXP(-LN(2)/25))/(LN(2)/25)*Calculateur!DW107*Calculateur!DY107*VLOOKUP('Données projet'!$B$14,Paramètres!$A$1:$I$89,3,0)*0.475*44/12</f>
        <v>4.0062706548950917</v>
      </c>
      <c r="EC107" s="21">
        <f>EXP(-LN(2)/2)*EC106+(1-EXP(-LN(2)/2))/(LN(2)/2)*DW107*DZ107*VLOOKUP('Données projet'!$B$14,Paramètres!$A$1:$I$89,3,0)*0.475*44/12</f>
        <v>5.4484563281335164E-12</v>
      </c>
      <c r="ED107" s="22">
        <f t="shared" si="72"/>
        <v>84.352769277589388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763.00000000000057</v>
      </c>
      <c r="EK107" s="17">
        <f>EJ107*VLOOKUP('Données projet'!$B$15,Paramètres!$A$1:$I$89,3,0)*VLOOKUP('Données projet'!$B$15,Paramètres!$A$1:$I$89,5,0)</f>
        <v>456.2740000000004</v>
      </c>
      <c r="EL107" s="13">
        <f t="shared" si="99"/>
        <v>103.09649786611838</v>
      </c>
      <c r="EM107" s="20">
        <f t="shared" si="73"/>
        <v>974.23695045015677</v>
      </c>
      <c r="EN107" s="59">
        <f t="shared" si="74"/>
        <v>1267.5702837834901</v>
      </c>
      <c r="EO107" s="59">
        <f ca="1">AVERAGE(OFFSET($EN$3,0,0,'Données projet'!$E$15+1,1))-AVERAGE(OFFSET($H$3,0,0,'Données projet'!$E$15+1,1))</f>
        <v>481.17250315093412</v>
      </c>
      <c r="EP107" s="59">
        <f t="shared" si="100"/>
        <v>413.48123190206832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66.162157281698441</v>
      </c>
      <c r="EW107" s="21">
        <f>EXP(-LN(2)/25)*EW106+(1-EXP(-LN(2)/25))/(LN(2)/25)*Calculateur!ER107*Calculateur!ET107*VLOOKUP('Données projet'!$B$15,Paramètres!$A$1:$I$89,3,0)*0.475*44/12</f>
        <v>8.407577303966848</v>
      </c>
      <c r="EX107" s="21">
        <f>EXP(-LN(2)/2)*EX106+(1-EXP(-LN(2)/2))/(LN(2)/2)*ER107*EU107*VLOOKUP('Données projet'!$B$15,Paramètres!$A$1:$I$89,3,0)*0.475*44/12</f>
        <v>5.7150654828882452E-13</v>
      </c>
      <c r="EY107" s="22">
        <f t="shared" si="75"/>
        <v>74.569734585665856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401</v>
      </c>
      <c r="FF107" s="17">
        <f>FE107*VLOOKUP('Données projet'!$B$16,Paramètres!$A$1:$I$89,3,0)*VLOOKUP('Données projet'!$B$16,Paramètres!$A$1:$I$89,5,0)</f>
        <v>250.22399999999999</v>
      </c>
      <c r="FG107" s="13">
        <f t="shared" si="101"/>
        <v>60.633904580527918</v>
      </c>
      <c r="FH107" s="20">
        <f t="shared" si="76"/>
        <v>541.41085047775289</v>
      </c>
      <c r="FI107" s="59">
        <f t="shared" si="77"/>
        <v>834.74418381108626</v>
      </c>
      <c r="FJ107" s="59">
        <f ca="1">AVERAGE(OFFSET($FI$3,0,0,'Données projet'!$E$16+1,1))-AVERAGE(OFFSET($H$3,0,0,'Données projet'!$E$16+1,1))</f>
        <v>269.77739619445515</v>
      </c>
      <c r="FK107" s="59">
        <f t="shared" si="102"/>
        <v>347.56964743629885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32.038214602200107</v>
      </c>
      <c r="FR107" s="21">
        <f>EXP(-LN(2)/25)*FR106+(1-EXP(-LN(2)/25))/(LN(2)/25)*Calculateur!FM107*Calculateur!FO107*VLOOKUP('Données projet'!$B$16,Paramètres!$A$1:$I$89,3,0)*0.475*44/12</f>
        <v>11.790177005398123</v>
      </c>
      <c r="FS107" s="21">
        <f>EXP(-LN(2)/2)*FS106+(1-EXP(-LN(2)/2))/(LN(2)/2)*FM107*FP107*VLOOKUP('Données projet'!$B$16,Paramètres!$A$1:$I$89,3,0)*0.475*44/12</f>
        <v>1.8072275289877765E-13</v>
      </c>
      <c r="FT107" s="22">
        <f t="shared" si="78"/>
        <v>43.828391607598405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367.99999999999972</v>
      </c>
      <c r="O108" s="13">
        <f>N108*VLOOKUP('Données projet'!$B$9,Paramètres!$A$1:$I$89,3,0)*VLOOKUP('Données projet'!$B$9,Paramètres!$A$1:$I$89,5,0)</f>
        <v>292.78079999999977</v>
      </c>
      <c r="P108" s="13">
        <f t="shared" si="87"/>
        <v>69.660903052386217</v>
      </c>
      <c r="Q108" s="20">
        <f t="shared" si="107"/>
        <v>631.25263281623893</v>
      </c>
      <c r="R108" s="59">
        <f t="shared" si="55"/>
        <v>924.58596614957219</v>
      </c>
      <c r="S108" s="59">
        <f ca="1">AVERAGE(OFFSET($R$3,0,0,'Données projet'!$E$9+1,1))-AVERAGE(OFFSET($H$3,0,0,'Données projet'!$E$9+1,1))</f>
        <v>331.52724290297675</v>
      </c>
      <c r="T108" s="59">
        <f t="shared" si="88"/>
        <v>322.79102610158054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37.565544808898103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37.565544808898103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367.99999999999972</v>
      </c>
      <c r="AJ108" s="13">
        <f>AI108*VLOOKUP('Données projet'!$B$10,Paramètres!$A$1:$I$89,3,0)*VLOOKUP('Données projet'!$B$10,Paramètres!$A$1:$I$89,5,0)</f>
        <v>292.78079999999977</v>
      </c>
      <c r="AK108" s="13">
        <f t="shared" si="89"/>
        <v>69.660903052386217</v>
      </c>
      <c r="AL108" s="20">
        <f t="shared" si="58"/>
        <v>631.25263281623893</v>
      </c>
      <c r="AM108" s="59">
        <f t="shared" si="59"/>
        <v>924.58596614957219</v>
      </c>
      <c r="AN108" s="59">
        <f ca="1">AVERAGE(OFFSET($AM$3,0,0,'Données projet'!$E$10+1,1))-AVERAGE(OFFSET($H$3,0,0,'Données projet'!$E$10+1,1))</f>
        <v>331.52724290297675</v>
      </c>
      <c r="AO108" s="59">
        <f t="shared" si="90"/>
        <v>322.79102610158054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37.565544808898103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37.565544808898103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367.99999999999972</v>
      </c>
      <c r="BE108" s="13">
        <f>BD108*VLOOKUP('Données projet'!$B$11,Paramètres!$A$1:$I$89,3,0)*VLOOKUP('Données projet'!$B$11,Paramètres!$A$1:$I$89,5,0)</f>
        <v>321.48479999999984</v>
      </c>
      <c r="BF108" s="13">
        <f t="shared" si="91"/>
        <v>75.662211893590367</v>
      </c>
      <c r="BG108" s="20">
        <f t="shared" si="61"/>
        <v>691.69771238133626</v>
      </c>
      <c r="BH108" s="59">
        <f t="shared" si="62"/>
        <v>985.03104571466952</v>
      </c>
      <c r="BI108" s="59">
        <f ca="1">AVERAGE(OFFSET($BH$3,0,0,'Données projet'!$E$11+1,1))-AVERAGE(OFFSET($H$3,0,0,'Données projet'!$E$11+1,1))</f>
        <v>367.48156275901096</v>
      </c>
      <c r="BJ108" s="59">
        <f t="shared" si="92"/>
        <v>356.87322542996685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41.248441358790089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41.248441358790089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367.99999999999972</v>
      </c>
      <c r="BZ108" s="13">
        <f>BY108*VLOOKUP('Données projet'!$B$12,Paramètres!$A$1:$I$89,3,0)*VLOOKUP('Données projet'!$B$12,Paramètres!$A$1:$I$89,5,0)</f>
        <v>246.8543999999998</v>
      </c>
      <c r="CA108" s="13">
        <f t="shared" si="93"/>
        <v>59.911862368716115</v>
      </c>
      <c r="CB108" s="20">
        <f t="shared" si="64"/>
        <v>534.28457362551353</v>
      </c>
      <c r="CC108" s="59">
        <f t="shared" si="65"/>
        <v>827.61790695884679</v>
      </c>
      <c r="CD108" s="59">
        <f ca="1">AVERAGE(OFFSET($CC$3,0,0,'Données projet'!$E$12+1,1))-AVERAGE(OFFSET($H$3,0,0,'Données projet'!$E$12+1,1))</f>
        <v>273.84349636755343</v>
      </c>
      <c r="CE108" s="59">
        <f t="shared" si="94"/>
        <v>268.10688874775451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31.672910329070959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31.672910329070959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852.00000000000011</v>
      </c>
      <c r="CU108" s="17">
        <f>CT108*VLOOKUP('Données projet'!$B$13,Paramètres!$A$1:$I$89,3,0)*VLOOKUP('Données projet'!$B$13,Paramètres!$A$1:$I$89,5,0)</f>
        <v>420.88800000000009</v>
      </c>
      <c r="CV108" s="13">
        <f t="shared" si="95"/>
        <v>95.998759891259041</v>
      </c>
      <c r="CW108" s="20">
        <f t="shared" si="67"/>
        <v>900.24444014394294</v>
      </c>
      <c r="CX108" s="59">
        <f t="shared" si="68"/>
        <v>1193.5777734772762</v>
      </c>
      <c r="CY108" s="59">
        <f ca="1">AVERAGE(OFFSET($CX$3,0,0,'Données projet'!$E$13+1,1))-AVERAGE(OFFSET($H$3,0,0,'Données projet'!$E$13+1,1))</f>
        <v>434.08297999735811</v>
      </c>
      <c r="CZ108" s="59">
        <f t="shared" si="96"/>
        <v>371.04090283546122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96.92138493610274</v>
      </c>
      <c r="DG108" s="21">
        <f>EXP(-LN(2)/25)*DG107+(1-EXP(-LN(2)/25))/(LN(2)/25)*Calculateur!DB108*Calculateur!DD108*VLOOKUP('Données projet'!$B$13,Paramètres!$A$1:$I$89,3,0)*0.475*44/12</f>
        <v>6.4636052808704809</v>
      </c>
      <c r="DH108" s="21">
        <f>EXP(-LN(2)/2)*DH107+(1-EXP(-LN(2)/2))/(LN(2)/2)*DB108*DE108*VLOOKUP('Données projet'!$B$13,Paramètres!$A$1:$I$89,3,0)*0.475*44/12</f>
        <v>3.8668393370763479E-12</v>
      </c>
      <c r="DI108" s="22">
        <f t="shared" si="69"/>
        <v>103.38499021697709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614.99999999999989</v>
      </c>
      <c r="DP108" s="17">
        <f>DO108*VLOOKUP('Données projet'!$B$14,Paramètres!$A$1:$I$89,3,0)*VLOOKUP('Données projet'!$B$14,Paramètres!$A$1:$I$89,5,0)</f>
        <v>351.78</v>
      </c>
      <c r="DQ108" s="13">
        <f t="shared" si="97"/>
        <v>81.92892344316067</v>
      </c>
      <c r="DR108" s="20">
        <f t="shared" si="70"/>
        <v>755.37637499683808</v>
      </c>
      <c r="DS108" s="59">
        <f t="shared" si="71"/>
        <v>1048.7097083301715</v>
      </c>
      <c r="DT108" s="59">
        <f ca="1">AVERAGE(OFFSET($DS$3,0,0,'Données projet'!$E$14+1,1))-AVERAGE(OFFSET($H$3,0,0,'Données projet'!$E$14+1,1))</f>
        <v>362.57172983134313</v>
      </c>
      <c r="DU108" s="59">
        <f t="shared" si="98"/>
        <v>232.03250917542471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78.770952791223095</v>
      </c>
      <c r="EB108" s="21">
        <f>EXP(-LN(2)/25)*EB107+(1-EXP(-LN(2)/25))/(LN(2)/25)*Calculateur!DW108*Calculateur!DY108*VLOOKUP('Données projet'!$B$14,Paramètres!$A$1:$I$89,3,0)*0.475*44/12</f>
        <v>3.8967189731563683</v>
      </c>
      <c r="EC108" s="21">
        <f>EXP(-LN(2)/2)*EC107+(1-EXP(-LN(2)/2))/(LN(2)/2)*DW108*DZ108*VLOOKUP('Données projet'!$B$14,Paramètres!$A$1:$I$89,3,0)*0.475*44/12</f>
        <v>3.8526404166219665E-12</v>
      </c>
      <c r="ED108" s="22">
        <f t="shared" si="72"/>
        <v>82.667671764383314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763.00000000000057</v>
      </c>
      <c r="EK108" s="17">
        <f>EJ108*VLOOKUP('Données projet'!$B$15,Paramètres!$A$1:$I$89,3,0)*VLOOKUP('Données projet'!$B$15,Paramètres!$A$1:$I$89,5,0)</f>
        <v>456.2740000000004</v>
      </c>
      <c r="EL108" s="13">
        <f t="shared" si="99"/>
        <v>103.09649786611838</v>
      </c>
      <c r="EM108" s="20">
        <f t="shared" si="73"/>
        <v>974.23695045015677</v>
      </c>
      <c r="EN108" s="59">
        <f t="shared" si="74"/>
        <v>1267.5702837834901</v>
      </c>
      <c r="EO108" s="59">
        <f ca="1">AVERAGE(OFFSET($EN$3,0,0,'Données projet'!$E$15+1,1))-AVERAGE(OFFSET($H$3,0,0,'Données projet'!$E$15+1,1))</f>
        <v>481.17250315093412</v>
      </c>
      <c r="EP108" s="59">
        <f t="shared" si="100"/>
        <v>413.48123190206832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64.864757732335562</v>
      </c>
      <c r="EW108" s="21">
        <f>EXP(-LN(2)/25)*EW107+(1-EXP(-LN(2)/25))/(LN(2)/25)*Calculateur!ER108*Calculateur!ET108*VLOOKUP('Données projet'!$B$15,Paramètres!$A$1:$I$89,3,0)*0.475*44/12</f>
        <v>8.1776716604545996</v>
      </c>
      <c r="EX108" s="21">
        <f>EXP(-LN(2)/2)*EX107+(1-EXP(-LN(2)/2))/(LN(2)/2)*ER108*EU108*VLOOKUP('Données projet'!$B$15,Paramètres!$A$1:$I$89,3,0)*0.475*44/12</f>
        <v>4.041161557875449E-13</v>
      </c>
      <c r="EY108" s="22">
        <f t="shared" si="75"/>
        <v>73.042429392790552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401</v>
      </c>
      <c r="FF108" s="17">
        <f>FE108*VLOOKUP('Données projet'!$B$16,Paramètres!$A$1:$I$89,3,0)*VLOOKUP('Données projet'!$B$16,Paramètres!$A$1:$I$89,5,0)</f>
        <v>250.22399999999999</v>
      </c>
      <c r="FG108" s="13">
        <f t="shared" si="101"/>
        <v>60.633904580527918</v>
      </c>
      <c r="FH108" s="20">
        <f t="shared" si="76"/>
        <v>541.41085047775289</v>
      </c>
      <c r="FI108" s="59">
        <f t="shared" si="77"/>
        <v>834.74418381108626</v>
      </c>
      <c r="FJ108" s="59">
        <f ca="1">AVERAGE(OFFSET($FI$3,0,0,'Données projet'!$E$16+1,1))-AVERAGE(OFFSET($H$3,0,0,'Données projet'!$E$16+1,1))</f>
        <v>269.77739619445515</v>
      </c>
      <c r="FK108" s="59">
        <f t="shared" si="102"/>
        <v>347.56964743629885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31.40996475523232</v>
      </c>
      <c r="FR108" s="21">
        <f>EXP(-LN(2)/25)*FR107+(1-EXP(-LN(2)/25))/(LN(2)/25)*Calculateur!FM108*Calculateur!FO108*VLOOKUP('Données projet'!$B$16,Paramètres!$A$1:$I$89,3,0)*0.475*44/12</f>
        <v>11.467773995167049</v>
      </c>
      <c r="FS108" s="21">
        <f>EXP(-LN(2)/2)*FS107+(1-EXP(-LN(2)/2))/(LN(2)/2)*FM108*FP108*VLOOKUP('Données projet'!$B$16,Paramètres!$A$1:$I$89,3,0)*0.475*44/12</f>
        <v>1.2779028408942646E-13</v>
      </c>
      <c r="FT108" s="22">
        <f t="shared" si="78"/>
        <v>42.877738750399494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367.99999999999972</v>
      </c>
      <c r="O109" s="13">
        <f>N109*VLOOKUP('Données projet'!$B$9,Paramètres!$A$1:$I$89,3,0)*VLOOKUP('Données projet'!$B$9,Paramètres!$A$1:$I$89,5,0)</f>
        <v>292.78079999999977</v>
      </c>
      <c r="P109" s="13">
        <f t="shared" si="87"/>
        <v>69.660903052386217</v>
      </c>
      <c r="Q109" s="20">
        <f t="shared" si="107"/>
        <v>631.25263281623893</v>
      </c>
      <c r="R109" s="59">
        <f t="shared" si="55"/>
        <v>924.58596614957219</v>
      </c>
      <c r="S109" s="59">
        <f ca="1">AVERAGE(OFFSET($R$3,0,0,'Données projet'!$E$9+1,1))-AVERAGE(OFFSET($H$3,0,0,'Données projet'!$E$9+1,1))</f>
        <v>331.52724290297675</v>
      </c>
      <c r="T109" s="59">
        <f t="shared" si="88"/>
        <v>322.79102610158054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36.8289073879155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36.8289073879155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367.99999999999972</v>
      </c>
      <c r="AJ109" s="13">
        <f>AI109*VLOOKUP('Données projet'!$B$10,Paramètres!$A$1:$I$89,3,0)*VLOOKUP('Données projet'!$B$10,Paramètres!$A$1:$I$89,5,0)</f>
        <v>292.78079999999977</v>
      </c>
      <c r="AK109" s="13">
        <f t="shared" si="89"/>
        <v>69.660903052386217</v>
      </c>
      <c r="AL109" s="20">
        <f t="shared" si="58"/>
        <v>631.25263281623893</v>
      </c>
      <c r="AM109" s="59">
        <f t="shared" si="59"/>
        <v>924.58596614957219</v>
      </c>
      <c r="AN109" s="59">
        <f ca="1">AVERAGE(OFFSET($AM$3,0,0,'Données projet'!$E$10+1,1))-AVERAGE(OFFSET($H$3,0,0,'Données projet'!$E$10+1,1))</f>
        <v>331.52724290297675</v>
      </c>
      <c r="AO109" s="59">
        <f t="shared" si="90"/>
        <v>322.79102610158054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36.8289073879155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36.8289073879155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367.99999999999972</v>
      </c>
      <c r="BE109" s="13">
        <f>BD109*VLOOKUP('Données projet'!$B$11,Paramètres!$A$1:$I$89,3,0)*VLOOKUP('Données projet'!$B$11,Paramètres!$A$1:$I$89,5,0)</f>
        <v>321.48479999999984</v>
      </c>
      <c r="BF109" s="13">
        <f t="shared" si="91"/>
        <v>75.662211893590367</v>
      </c>
      <c r="BG109" s="20">
        <f t="shared" si="61"/>
        <v>691.69771238133626</v>
      </c>
      <c r="BH109" s="59">
        <f t="shared" si="62"/>
        <v>985.03104571466952</v>
      </c>
      <c r="BI109" s="59">
        <f ca="1">AVERAGE(OFFSET($BH$3,0,0,'Données projet'!$E$11+1,1))-AVERAGE(OFFSET($H$3,0,0,'Données projet'!$E$11+1,1))</f>
        <v>367.48156275901096</v>
      </c>
      <c r="BJ109" s="59">
        <f t="shared" si="92"/>
        <v>356.87322542996685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40.439584582809189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40.439584582809189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367.99999999999972</v>
      </c>
      <c r="BZ109" s="13">
        <f>BY109*VLOOKUP('Données projet'!$B$12,Paramètres!$A$1:$I$89,3,0)*VLOOKUP('Données projet'!$B$12,Paramètres!$A$1:$I$89,5,0)</f>
        <v>246.8543999999998</v>
      </c>
      <c r="CA109" s="13">
        <f t="shared" si="93"/>
        <v>59.911862368716115</v>
      </c>
      <c r="CB109" s="20">
        <f t="shared" si="64"/>
        <v>534.28457362551353</v>
      </c>
      <c r="CC109" s="59">
        <f t="shared" si="65"/>
        <v>827.61790695884679</v>
      </c>
      <c r="CD109" s="59">
        <f ca="1">AVERAGE(OFFSET($CC$3,0,0,'Données projet'!$E$12+1,1))-AVERAGE(OFFSET($H$3,0,0,'Données projet'!$E$12+1,1))</f>
        <v>273.84349636755343</v>
      </c>
      <c r="CE109" s="59">
        <f t="shared" si="94"/>
        <v>268.10688874775451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31.051823876085628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31.051823876085628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852.00000000000011</v>
      </c>
      <c r="CU109" s="17">
        <f>CT109*VLOOKUP('Données projet'!$B$13,Paramètres!$A$1:$I$89,3,0)*VLOOKUP('Données projet'!$B$13,Paramètres!$A$1:$I$89,5,0)</f>
        <v>420.88800000000009</v>
      </c>
      <c r="CV109" s="13">
        <f t="shared" si="95"/>
        <v>95.998759891259041</v>
      </c>
      <c r="CW109" s="20">
        <f t="shared" si="67"/>
        <v>900.24444014394294</v>
      </c>
      <c r="CX109" s="59">
        <f t="shared" si="68"/>
        <v>1193.5777734772762</v>
      </c>
      <c r="CY109" s="59">
        <f ca="1">AVERAGE(OFFSET($CX$3,0,0,'Données projet'!$E$13+1,1))-AVERAGE(OFFSET($H$3,0,0,'Données projet'!$E$13+1,1))</f>
        <v>434.08297999735811</v>
      </c>
      <c r="CZ109" s="59">
        <f t="shared" si="96"/>
        <v>371.04090283546122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95.020815693713331</v>
      </c>
      <c r="DG109" s="21">
        <f>EXP(-LN(2)/25)*DG108+(1-EXP(-LN(2)/25))/(LN(2)/25)*Calculateur!DB109*Calculateur!DD109*VLOOKUP('Données projet'!$B$13,Paramètres!$A$1:$I$89,3,0)*0.475*44/12</f>
        <v>6.2868576545588484</v>
      </c>
      <c r="DH109" s="21">
        <f>EXP(-LN(2)/2)*DH108+(1-EXP(-LN(2)/2))/(LN(2)/2)*DB109*DE109*VLOOKUP('Données projet'!$B$13,Paramètres!$A$1:$I$89,3,0)*0.475*44/12</f>
        <v>2.7342683170055797E-12</v>
      </c>
      <c r="DI109" s="22">
        <f t="shared" si="69"/>
        <v>101.3076733482749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614.99999999999989</v>
      </c>
      <c r="DP109" s="17">
        <f>DO109*VLOOKUP('Données projet'!$B$14,Paramètres!$A$1:$I$89,3,0)*VLOOKUP('Données projet'!$B$14,Paramètres!$A$1:$I$89,5,0)</f>
        <v>351.78</v>
      </c>
      <c r="DQ109" s="13">
        <f t="shared" si="97"/>
        <v>81.92892344316067</v>
      </c>
      <c r="DR109" s="20">
        <f t="shared" si="70"/>
        <v>755.37637499683808</v>
      </c>
      <c r="DS109" s="59">
        <f t="shared" si="71"/>
        <v>1048.7097083301715</v>
      </c>
      <c r="DT109" s="59">
        <f ca="1">AVERAGE(OFFSET($DS$3,0,0,'Données projet'!$E$14+1,1))-AVERAGE(OFFSET($H$3,0,0,'Données projet'!$E$14+1,1))</f>
        <v>362.57172983134313</v>
      </c>
      <c r="DU109" s="59">
        <f t="shared" si="98"/>
        <v>232.03250917542471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77.226302452524308</v>
      </c>
      <c r="EB109" s="21">
        <f>EXP(-LN(2)/25)*EB108+(1-EXP(-LN(2)/25))/(LN(2)/25)*Calculateur!DW109*Calculateur!DY109*VLOOKUP('Données projet'!$B$14,Paramètres!$A$1:$I$89,3,0)*0.475*44/12</f>
        <v>3.7901629879158625</v>
      </c>
      <c r="EC109" s="21">
        <f>EXP(-LN(2)/2)*EC108+(1-EXP(-LN(2)/2))/(LN(2)/2)*DW109*DZ109*VLOOKUP('Données projet'!$B$14,Paramètres!$A$1:$I$89,3,0)*0.475*44/12</f>
        <v>2.7242281640667582E-12</v>
      </c>
      <c r="ED109" s="22">
        <f t="shared" si="72"/>
        <v>81.0164654404429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763.00000000000057</v>
      </c>
      <c r="EK109" s="17">
        <f>EJ109*VLOOKUP('Données projet'!$B$15,Paramètres!$A$1:$I$89,3,0)*VLOOKUP('Données projet'!$B$15,Paramètres!$A$1:$I$89,5,0)</f>
        <v>456.2740000000004</v>
      </c>
      <c r="EL109" s="13">
        <f t="shared" si="99"/>
        <v>103.09649786611838</v>
      </c>
      <c r="EM109" s="20">
        <f t="shared" si="73"/>
        <v>974.23695045015677</v>
      </c>
      <c r="EN109" s="59">
        <f t="shared" si="74"/>
        <v>1267.5702837834901</v>
      </c>
      <c r="EO109" s="59">
        <f ca="1">AVERAGE(OFFSET($EN$3,0,0,'Données projet'!$E$15+1,1))-AVERAGE(OFFSET($H$3,0,0,'Données projet'!$E$15+1,1))</f>
        <v>481.17250315093412</v>
      </c>
      <c r="EP109" s="59">
        <f t="shared" si="100"/>
        <v>413.48123190206832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63.592799396800096</v>
      </c>
      <c r="EW109" s="21">
        <f>EXP(-LN(2)/25)*EW108+(1-EXP(-LN(2)/25))/(LN(2)/25)*Calculateur!ER109*Calculateur!ET109*VLOOKUP('Données projet'!$B$15,Paramètres!$A$1:$I$89,3,0)*0.475*44/12</f>
        <v>7.9540527988544065</v>
      </c>
      <c r="EX109" s="21">
        <f>EXP(-LN(2)/2)*EX108+(1-EXP(-LN(2)/2))/(LN(2)/2)*ER109*EU109*VLOOKUP('Données projet'!$B$15,Paramètres!$A$1:$I$89,3,0)*0.475*44/12</f>
        <v>2.8575327414441226E-13</v>
      </c>
      <c r="EY109" s="22">
        <f t="shared" si="75"/>
        <v>71.546852195654793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401</v>
      </c>
      <c r="FF109" s="17">
        <f>FE109*VLOOKUP('Données projet'!$B$16,Paramètres!$A$1:$I$89,3,0)*VLOOKUP('Données projet'!$B$16,Paramètres!$A$1:$I$89,5,0)</f>
        <v>250.22399999999999</v>
      </c>
      <c r="FG109" s="13">
        <f t="shared" si="101"/>
        <v>60.633904580527918</v>
      </c>
      <c r="FH109" s="20">
        <f t="shared" si="76"/>
        <v>541.41085047775289</v>
      </c>
      <c r="FI109" s="59">
        <f t="shared" si="77"/>
        <v>834.74418381108626</v>
      </c>
      <c r="FJ109" s="59">
        <f ca="1">AVERAGE(OFFSET($FI$3,0,0,'Données projet'!$E$16+1,1))-AVERAGE(OFFSET($H$3,0,0,'Données projet'!$E$16+1,1))</f>
        <v>269.77739619445515</v>
      </c>
      <c r="FK109" s="59">
        <f t="shared" si="102"/>
        <v>347.56964743629885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30.794034504569002</v>
      </c>
      <c r="FR109" s="21">
        <f>EXP(-LN(2)/25)*FR108+(1-EXP(-LN(2)/25))/(LN(2)/25)*Calculateur!FM109*Calculateur!FO109*VLOOKUP('Données projet'!$B$16,Paramètres!$A$1:$I$89,3,0)*0.475*44/12</f>
        <v>11.154187112205181</v>
      </c>
      <c r="FS109" s="21">
        <f>EXP(-LN(2)/2)*FS108+(1-EXP(-LN(2)/2))/(LN(2)/2)*FM109*FP109*VLOOKUP('Données projet'!$B$16,Paramètres!$A$1:$I$89,3,0)*0.475*44/12</f>
        <v>9.0361376449388825E-14</v>
      </c>
      <c r="FT109" s="22">
        <f t="shared" si="78"/>
        <v>41.948221616774276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367.99999999999972</v>
      </c>
      <c r="O110" s="13">
        <f>N110*VLOOKUP('Données projet'!$B$9,Paramètres!$A$1:$I$89,3,0)*VLOOKUP('Données projet'!$B$9,Paramètres!$A$1:$I$89,5,0)</f>
        <v>292.78079999999977</v>
      </c>
      <c r="P110" s="13">
        <f t="shared" si="87"/>
        <v>69.660903052386217</v>
      </c>
      <c r="Q110" s="20">
        <f t="shared" si="107"/>
        <v>631.25263281623893</v>
      </c>
      <c r="R110" s="59">
        <f t="shared" si="55"/>
        <v>924.58596614957219</v>
      </c>
      <c r="S110" s="59">
        <f ca="1">AVERAGE(OFFSET($R$3,0,0,'Données projet'!$E$9+1,1))-AVERAGE(OFFSET($H$3,0,0,'Données projet'!$E$9+1,1))</f>
        <v>331.52724290297675</v>
      </c>
      <c r="T110" s="59">
        <f t="shared" si="88"/>
        <v>322.79102610158054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36.106714977453905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36.106714977453905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367.99999999999972</v>
      </c>
      <c r="AJ110" s="13">
        <f>AI110*VLOOKUP('Données projet'!$B$10,Paramètres!$A$1:$I$89,3,0)*VLOOKUP('Données projet'!$B$10,Paramètres!$A$1:$I$89,5,0)</f>
        <v>292.78079999999977</v>
      </c>
      <c r="AK110" s="13">
        <f t="shared" si="89"/>
        <v>69.660903052386217</v>
      </c>
      <c r="AL110" s="20">
        <f t="shared" si="58"/>
        <v>631.25263281623893</v>
      </c>
      <c r="AM110" s="59">
        <f t="shared" si="59"/>
        <v>924.58596614957219</v>
      </c>
      <c r="AN110" s="59">
        <f ca="1">AVERAGE(OFFSET($AM$3,0,0,'Données projet'!$E$10+1,1))-AVERAGE(OFFSET($H$3,0,0,'Données projet'!$E$10+1,1))</f>
        <v>331.52724290297675</v>
      </c>
      <c r="AO110" s="59">
        <f t="shared" si="90"/>
        <v>322.79102610158054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36.106714977453905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36.106714977453905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367.99999999999972</v>
      </c>
      <c r="BE110" s="13">
        <f>BD110*VLOOKUP('Données projet'!$B$11,Paramètres!$A$1:$I$89,3,0)*VLOOKUP('Données projet'!$B$11,Paramètres!$A$1:$I$89,5,0)</f>
        <v>321.48479999999984</v>
      </c>
      <c r="BF110" s="13">
        <f t="shared" si="91"/>
        <v>75.662211893590367</v>
      </c>
      <c r="BG110" s="20">
        <f t="shared" si="61"/>
        <v>691.69771238133626</v>
      </c>
      <c r="BH110" s="59">
        <f t="shared" si="62"/>
        <v>985.03104571466952</v>
      </c>
      <c r="BI110" s="59">
        <f ca="1">AVERAGE(OFFSET($BH$3,0,0,'Données projet'!$E$11+1,1))-AVERAGE(OFFSET($H$3,0,0,'Données projet'!$E$11+1,1))</f>
        <v>367.48156275901096</v>
      </c>
      <c r="BJ110" s="59">
        <f t="shared" si="92"/>
        <v>356.87322542996685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39.646588994851363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39.646588994851363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367.99999999999972</v>
      </c>
      <c r="BZ110" s="13">
        <f>BY110*VLOOKUP('Données projet'!$B$12,Paramètres!$A$1:$I$89,3,0)*VLOOKUP('Données projet'!$B$12,Paramètres!$A$1:$I$89,5,0)</f>
        <v>246.8543999999998</v>
      </c>
      <c r="CA110" s="13">
        <f t="shared" si="93"/>
        <v>59.911862368716115</v>
      </c>
      <c r="CB110" s="20">
        <f t="shared" si="64"/>
        <v>534.28457362551353</v>
      </c>
      <c r="CC110" s="59">
        <f t="shared" si="65"/>
        <v>827.61790695884679</v>
      </c>
      <c r="CD110" s="59">
        <f ca="1">AVERAGE(OFFSET($CC$3,0,0,'Données projet'!$E$12+1,1))-AVERAGE(OFFSET($H$3,0,0,'Données projet'!$E$12+1,1))</f>
        <v>273.84349636755343</v>
      </c>
      <c r="CE110" s="59">
        <f t="shared" si="94"/>
        <v>268.10688874775451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30.442916549618008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30.442916549618008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852.00000000000011</v>
      </c>
      <c r="CU110" s="17">
        <f>CT110*VLOOKUP('Données projet'!$B$13,Paramètres!$A$1:$I$89,3,0)*VLOOKUP('Données projet'!$B$13,Paramètres!$A$1:$I$89,5,0)</f>
        <v>420.88800000000009</v>
      </c>
      <c r="CV110" s="13">
        <f t="shared" si="95"/>
        <v>95.998759891259041</v>
      </c>
      <c r="CW110" s="20">
        <f t="shared" si="67"/>
        <v>900.24444014394294</v>
      </c>
      <c r="CX110" s="59">
        <f t="shared" si="68"/>
        <v>1193.5777734772762</v>
      </c>
      <c r="CY110" s="59">
        <f ca="1">AVERAGE(OFFSET($CX$3,0,0,'Données projet'!$E$13+1,1))-AVERAGE(OFFSET($H$3,0,0,'Données projet'!$E$13+1,1))</f>
        <v>434.08297999735811</v>
      </c>
      <c r="CZ110" s="59">
        <f t="shared" si="96"/>
        <v>371.04090283546122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93.157515454934412</v>
      </c>
      <c r="DG110" s="21">
        <f>EXP(-LN(2)/25)*DG109+(1-EXP(-LN(2)/25))/(LN(2)/25)*Calculateur!DB110*Calculateur!DD110*VLOOKUP('Données projet'!$B$13,Paramètres!$A$1:$I$89,3,0)*0.475*44/12</f>
        <v>6.1149432013834613</v>
      </c>
      <c r="DH110" s="21">
        <f>EXP(-LN(2)/2)*DH109+(1-EXP(-LN(2)/2))/(LN(2)/2)*DB110*DE110*VLOOKUP('Données projet'!$B$13,Paramètres!$A$1:$I$89,3,0)*0.475*44/12</f>
        <v>1.933419668538174E-12</v>
      </c>
      <c r="DI110" s="22">
        <f t="shared" si="69"/>
        <v>99.272458656319799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614.99999999999989</v>
      </c>
      <c r="DP110" s="17">
        <f>DO110*VLOOKUP('Données projet'!$B$14,Paramètres!$A$1:$I$89,3,0)*VLOOKUP('Données projet'!$B$14,Paramètres!$A$1:$I$89,5,0)</f>
        <v>351.78</v>
      </c>
      <c r="DQ110" s="13">
        <f t="shared" si="97"/>
        <v>81.92892344316067</v>
      </c>
      <c r="DR110" s="20">
        <f t="shared" si="70"/>
        <v>755.37637499683808</v>
      </c>
      <c r="DS110" s="59">
        <f t="shared" si="71"/>
        <v>1048.7097083301715</v>
      </c>
      <c r="DT110" s="59">
        <f ca="1">AVERAGE(OFFSET($DS$3,0,0,'Données projet'!$E$14+1,1))-AVERAGE(OFFSET($H$3,0,0,'Données projet'!$E$14+1,1))</f>
        <v>362.57172983134313</v>
      </c>
      <c r="DU110" s="59">
        <f t="shared" si="98"/>
        <v>232.03250917542471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75.711941764823735</v>
      </c>
      <c r="EB110" s="21">
        <f>EXP(-LN(2)/25)*EB109+(1-EXP(-LN(2)/25))/(LN(2)/25)*Calculateur!DW110*Calculateur!DY110*VLOOKUP('Données projet'!$B$14,Paramètres!$A$1:$I$89,3,0)*0.475*44/12</f>
        <v>3.6865207816952941</v>
      </c>
      <c r="EC110" s="21">
        <f>EXP(-LN(2)/2)*EC109+(1-EXP(-LN(2)/2))/(LN(2)/2)*DW110*DZ110*VLOOKUP('Données projet'!$B$14,Paramètres!$A$1:$I$89,3,0)*0.475*44/12</f>
        <v>1.9263202083109832E-12</v>
      </c>
      <c r="ED110" s="22">
        <f t="shared" si="72"/>
        <v>79.39846254652096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763.00000000000057</v>
      </c>
      <c r="EK110" s="17">
        <f>EJ110*VLOOKUP('Données projet'!$B$15,Paramètres!$A$1:$I$89,3,0)*VLOOKUP('Données projet'!$B$15,Paramètres!$A$1:$I$89,5,0)</f>
        <v>456.2740000000004</v>
      </c>
      <c r="EL110" s="13">
        <f t="shared" si="99"/>
        <v>103.09649786611838</v>
      </c>
      <c r="EM110" s="20">
        <f t="shared" si="73"/>
        <v>974.23695045015677</v>
      </c>
      <c r="EN110" s="59">
        <f t="shared" si="74"/>
        <v>1267.5702837834901</v>
      </c>
      <c r="EO110" s="59">
        <f ca="1">AVERAGE(OFFSET($EN$3,0,0,'Données projet'!$E$15+1,1))-AVERAGE(OFFSET($H$3,0,0,'Données projet'!$E$15+1,1))</f>
        <v>481.17250315093412</v>
      </c>
      <c r="EP110" s="59">
        <f t="shared" si="100"/>
        <v>413.48123190206832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62.345783388406502</v>
      </c>
      <c r="EW110" s="21">
        <f>EXP(-LN(2)/25)*EW109+(1-EXP(-LN(2)/25))/(LN(2)/25)*Calculateur!ER110*Calculateur!ET110*VLOOKUP('Données projet'!$B$15,Paramètres!$A$1:$I$89,3,0)*0.475*44/12</f>
        <v>7.7365488067842749</v>
      </c>
      <c r="EX110" s="21">
        <f>EXP(-LN(2)/2)*EX109+(1-EXP(-LN(2)/2))/(LN(2)/2)*ER110*EU110*VLOOKUP('Données projet'!$B$15,Paramètres!$A$1:$I$89,3,0)*0.475*44/12</f>
        <v>2.0205807789377245E-13</v>
      </c>
      <c r="EY110" s="22">
        <f t="shared" si="75"/>
        <v>70.082332195190972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401</v>
      </c>
      <c r="FF110" s="17">
        <f>FE110*VLOOKUP('Données projet'!$B$16,Paramètres!$A$1:$I$89,3,0)*VLOOKUP('Données projet'!$B$16,Paramètres!$A$1:$I$89,5,0)</f>
        <v>250.22399999999999</v>
      </c>
      <c r="FG110" s="13">
        <f t="shared" si="101"/>
        <v>60.633904580527918</v>
      </c>
      <c r="FH110" s="20">
        <f t="shared" si="76"/>
        <v>541.41085047775289</v>
      </c>
      <c r="FI110" s="59">
        <f t="shared" si="77"/>
        <v>834.74418381108626</v>
      </c>
      <c r="FJ110" s="59">
        <f ca="1">AVERAGE(OFFSET($FI$3,0,0,'Données projet'!$E$16+1,1))-AVERAGE(OFFSET($H$3,0,0,'Données projet'!$E$16+1,1))</f>
        <v>269.77739619445515</v>
      </c>
      <c r="FK110" s="59">
        <f t="shared" si="102"/>
        <v>347.56964743629885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30.190182270440832</v>
      </c>
      <c r="FR110" s="21">
        <f>EXP(-LN(2)/25)*FR109+(1-EXP(-LN(2)/25))/(LN(2)/25)*Calculateur!FM110*Calculateur!FO110*VLOOKUP('Données projet'!$B$16,Paramètres!$A$1:$I$89,3,0)*0.475*44/12</f>
        <v>10.849175279048723</v>
      </c>
      <c r="FS110" s="21">
        <f>EXP(-LN(2)/2)*FS109+(1-EXP(-LN(2)/2))/(LN(2)/2)*FM110*FP110*VLOOKUP('Données projet'!$B$16,Paramètres!$A$1:$I$89,3,0)*0.475*44/12</f>
        <v>6.3895142044713231E-14</v>
      </c>
      <c r="FT110" s="22">
        <f t="shared" si="78"/>
        <v>41.039357549489615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367.99999999999972</v>
      </c>
      <c r="O111" s="13">
        <f>N111*VLOOKUP('Données projet'!$B$9,Paramètres!$A$1:$I$89,3,0)*VLOOKUP('Données projet'!$B$9,Paramètres!$A$1:$I$89,5,0)</f>
        <v>292.78079999999977</v>
      </c>
      <c r="P111" s="13">
        <f t="shared" si="87"/>
        <v>69.660903052386217</v>
      </c>
      <c r="Q111" s="20">
        <f t="shared" si="107"/>
        <v>631.25263281623893</v>
      </c>
      <c r="R111" s="59">
        <f t="shared" si="55"/>
        <v>924.58596614957219</v>
      </c>
      <c r="S111" s="59">
        <f ca="1">AVERAGE(OFFSET($R$3,0,0,'Données projet'!$E$9+1,1))-AVERAGE(OFFSET($H$3,0,0,'Données projet'!$E$9+1,1))</f>
        <v>331.52724290297675</v>
      </c>
      <c r="T111" s="59">
        <f t="shared" si="88"/>
        <v>322.79102610158054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35.398684319667588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35.398684319667588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367.99999999999972</v>
      </c>
      <c r="AJ111" s="13">
        <f>AI111*VLOOKUP('Données projet'!$B$10,Paramètres!$A$1:$I$89,3,0)*VLOOKUP('Données projet'!$B$10,Paramètres!$A$1:$I$89,5,0)</f>
        <v>292.78079999999977</v>
      </c>
      <c r="AK111" s="13">
        <f t="shared" si="89"/>
        <v>69.660903052386217</v>
      </c>
      <c r="AL111" s="20">
        <f t="shared" si="58"/>
        <v>631.25263281623893</v>
      </c>
      <c r="AM111" s="59">
        <f t="shared" si="59"/>
        <v>924.58596614957219</v>
      </c>
      <c r="AN111" s="59">
        <f ca="1">AVERAGE(OFFSET($AM$3,0,0,'Données projet'!$E$10+1,1))-AVERAGE(OFFSET($H$3,0,0,'Données projet'!$E$10+1,1))</f>
        <v>331.52724290297675</v>
      </c>
      <c r="AO111" s="59">
        <f t="shared" si="90"/>
        <v>322.79102610158054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35.398684319667588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35.398684319667588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367.99999999999972</v>
      </c>
      <c r="BE111" s="13">
        <f>BD111*VLOOKUP('Données projet'!$B$11,Paramètres!$A$1:$I$89,3,0)*VLOOKUP('Données projet'!$B$11,Paramètres!$A$1:$I$89,5,0)</f>
        <v>321.48479999999984</v>
      </c>
      <c r="BF111" s="13">
        <f t="shared" si="91"/>
        <v>75.662211893590367</v>
      </c>
      <c r="BG111" s="20">
        <f t="shared" si="61"/>
        <v>691.69771238133626</v>
      </c>
      <c r="BH111" s="59">
        <f t="shared" si="62"/>
        <v>985.03104571466952</v>
      </c>
      <c r="BI111" s="59">
        <f ca="1">AVERAGE(OFFSET($BH$3,0,0,'Données projet'!$E$11+1,1))-AVERAGE(OFFSET($H$3,0,0,'Données projet'!$E$11+1,1))</f>
        <v>367.48156275901096</v>
      </c>
      <c r="BJ111" s="59">
        <f t="shared" si="92"/>
        <v>356.87322542996685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38.869143566693836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38.869143566693836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367.99999999999972</v>
      </c>
      <c r="BZ111" s="13">
        <f>BY111*VLOOKUP('Données projet'!$B$12,Paramètres!$A$1:$I$89,3,0)*VLOOKUP('Données projet'!$B$12,Paramètres!$A$1:$I$89,5,0)</f>
        <v>246.8543999999998</v>
      </c>
      <c r="CA111" s="13">
        <f t="shared" si="93"/>
        <v>59.911862368716115</v>
      </c>
      <c r="CB111" s="20">
        <f t="shared" si="64"/>
        <v>534.28457362551353</v>
      </c>
      <c r="CC111" s="59">
        <f t="shared" si="65"/>
        <v>827.61790695884679</v>
      </c>
      <c r="CD111" s="59">
        <f ca="1">AVERAGE(OFFSET($CC$3,0,0,'Données projet'!$E$12+1,1))-AVERAGE(OFFSET($H$3,0,0,'Données projet'!$E$12+1,1))</f>
        <v>273.84349636755343</v>
      </c>
      <c r="CE111" s="59">
        <f t="shared" si="94"/>
        <v>268.10688874775451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29.845949524425624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29.845949524425624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852.00000000000011</v>
      </c>
      <c r="CU111" s="17">
        <f>CT111*VLOOKUP('Données projet'!$B$13,Paramètres!$A$1:$I$89,3,0)*VLOOKUP('Données projet'!$B$13,Paramètres!$A$1:$I$89,5,0)</f>
        <v>420.88800000000009</v>
      </c>
      <c r="CV111" s="13">
        <f t="shared" si="95"/>
        <v>95.998759891259041</v>
      </c>
      <c r="CW111" s="20">
        <f t="shared" si="67"/>
        <v>900.24444014394294</v>
      </c>
      <c r="CX111" s="59">
        <f t="shared" si="68"/>
        <v>1193.5777734772762</v>
      </c>
      <c r="CY111" s="59">
        <f ca="1">AVERAGE(OFFSET($CX$3,0,0,'Données projet'!$E$13+1,1))-AVERAGE(OFFSET($H$3,0,0,'Données projet'!$E$13+1,1))</f>
        <v>434.08297999735811</v>
      </c>
      <c r="CZ111" s="59">
        <f t="shared" si="96"/>
        <v>371.04090283546122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91.33075339733702</v>
      </c>
      <c r="DG111" s="21">
        <f>EXP(-LN(2)/25)*DG110+(1-EXP(-LN(2)/25))/(LN(2)/25)*Calculateur!DB111*Calculateur!DD111*VLOOKUP('Données projet'!$B$13,Paramètres!$A$1:$I$89,3,0)*0.475*44/12</f>
        <v>5.9477297579707438</v>
      </c>
      <c r="DH111" s="21">
        <f>EXP(-LN(2)/2)*DH110+(1-EXP(-LN(2)/2))/(LN(2)/2)*DB111*DE111*VLOOKUP('Données projet'!$B$13,Paramètres!$A$1:$I$89,3,0)*0.475*44/12</f>
        <v>1.3671341585027899E-12</v>
      </c>
      <c r="DI111" s="22">
        <f t="shared" si="69"/>
        <v>97.278483155309132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614.99999999999989</v>
      </c>
      <c r="DP111" s="17">
        <f>DO111*VLOOKUP('Données projet'!$B$14,Paramètres!$A$1:$I$89,3,0)*VLOOKUP('Données projet'!$B$14,Paramètres!$A$1:$I$89,5,0)</f>
        <v>351.78</v>
      </c>
      <c r="DQ111" s="13">
        <f t="shared" si="97"/>
        <v>81.92892344316067</v>
      </c>
      <c r="DR111" s="20">
        <f t="shared" si="70"/>
        <v>755.37637499683808</v>
      </c>
      <c r="DS111" s="59">
        <f t="shared" si="71"/>
        <v>1048.7097083301715</v>
      </c>
      <c r="DT111" s="59">
        <f ca="1">AVERAGE(OFFSET($DS$3,0,0,'Données projet'!$E$14+1,1))-AVERAGE(OFFSET($H$3,0,0,'Données projet'!$E$14+1,1))</f>
        <v>362.57172983134313</v>
      </c>
      <c r="DU111" s="59">
        <f t="shared" si="98"/>
        <v>232.03250917542471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74.227276766540143</v>
      </c>
      <c r="EB111" s="21">
        <f>EXP(-LN(2)/25)*EB110+(1-EXP(-LN(2)/25))/(LN(2)/25)*Calculateur!DW111*Calculateur!DY111*VLOOKUP('Données projet'!$B$14,Paramètres!$A$1:$I$89,3,0)*0.475*44/12</f>
        <v>3.5857126770541341</v>
      </c>
      <c r="EC111" s="21">
        <f>EXP(-LN(2)/2)*EC110+(1-EXP(-LN(2)/2))/(LN(2)/2)*DW111*DZ111*VLOOKUP('Données projet'!$B$14,Paramètres!$A$1:$I$89,3,0)*0.475*44/12</f>
        <v>1.3621140820333791E-12</v>
      </c>
      <c r="ED111" s="22">
        <f t="shared" si="72"/>
        <v>77.81298944359564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763.00000000000057</v>
      </c>
      <c r="EK111" s="17">
        <f>EJ111*VLOOKUP('Données projet'!$B$15,Paramètres!$A$1:$I$89,3,0)*VLOOKUP('Données projet'!$B$15,Paramètres!$A$1:$I$89,5,0)</f>
        <v>456.2740000000004</v>
      </c>
      <c r="EL111" s="13">
        <f t="shared" si="99"/>
        <v>103.09649786611838</v>
      </c>
      <c r="EM111" s="20">
        <f t="shared" si="73"/>
        <v>974.23695045015677</v>
      </c>
      <c r="EN111" s="59">
        <f t="shared" si="74"/>
        <v>1267.5702837834901</v>
      </c>
      <c r="EO111" s="59">
        <f ca="1">AVERAGE(OFFSET($EN$3,0,0,'Données projet'!$E$15+1,1))-AVERAGE(OFFSET($H$3,0,0,'Données projet'!$E$15+1,1))</f>
        <v>481.17250315093412</v>
      </c>
      <c r="EP111" s="59">
        <f t="shared" si="100"/>
        <v>413.48123190206832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61.123220603332847</v>
      </c>
      <c r="EW111" s="21">
        <f>EXP(-LN(2)/25)*EW110+(1-EXP(-LN(2)/25))/(LN(2)/25)*Calculateur!ER111*Calculateur!ET111*VLOOKUP('Données projet'!$B$15,Paramètres!$A$1:$I$89,3,0)*0.475*44/12</f>
        <v>7.524992472815339</v>
      </c>
      <c r="EX111" s="21">
        <f>EXP(-LN(2)/2)*EX110+(1-EXP(-LN(2)/2))/(LN(2)/2)*ER111*EU111*VLOOKUP('Données projet'!$B$15,Paramètres!$A$1:$I$89,3,0)*0.475*44/12</f>
        <v>1.4287663707220613E-13</v>
      </c>
      <c r="EY111" s="22">
        <f t="shared" si="75"/>
        <v>68.648213076148323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401</v>
      </c>
      <c r="FF111" s="17">
        <f>FE111*VLOOKUP('Données projet'!$B$16,Paramètres!$A$1:$I$89,3,0)*VLOOKUP('Données projet'!$B$16,Paramètres!$A$1:$I$89,5,0)</f>
        <v>250.22399999999999</v>
      </c>
      <c r="FG111" s="13">
        <f t="shared" si="101"/>
        <v>60.633904580527918</v>
      </c>
      <c r="FH111" s="20">
        <f t="shared" si="76"/>
        <v>541.41085047775289</v>
      </c>
      <c r="FI111" s="59">
        <f t="shared" si="77"/>
        <v>834.74418381108626</v>
      </c>
      <c r="FJ111" s="59">
        <f ca="1">AVERAGE(OFFSET($FI$3,0,0,'Données projet'!$E$16+1,1))-AVERAGE(OFFSET($H$3,0,0,'Données projet'!$E$16+1,1))</f>
        <v>269.77739619445515</v>
      </c>
      <c r="FK111" s="59">
        <f t="shared" si="102"/>
        <v>347.56964743629885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29.598171210310422</v>
      </c>
      <c r="FR111" s="21">
        <f>EXP(-LN(2)/25)*FR110+(1-EXP(-LN(2)/25))/(LN(2)/25)*Calculateur!FM111*Calculateur!FO111*VLOOKUP('Données projet'!$B$16,Paramètres!$A$1:$I$89,3,0)*0.475*44/12</f>
        <v>10.552504010509804</v>
      </c>
      <c r="FS111" s="21">
        <f>EXP(-LN(2)/2)*FS110+(1-EXP(-LN(2)/2))/(LN(2)/2)*FM111*FP111*VLOOKUP('Données projet'!$B$16,Paramètres!$A$1:$I$89,3,0)*0.475*44/12</f>
        <v>4.5180688224694412E-14</v>
      </c>
      <c r="FT111" s="22">
        <f t="shared" si="78"/>
        <v>40.150675220820268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367.99999999999972</v>
      </c>
      <c r="O112" s="13">
        <f>N112*VLOOKUP('Données projet'!$B$9,Paramètres!$A$1:$I$89,3,0)*VLOOKUP('Données projet'!$B$9,Paramètres!$A$1:$I$89,5,0)</f>
        <v>292.78079999999977</v>
      </c>
      <c r="P112" s="13">
        <f t="shared" si="87"/>
        <v>69.660903052386217</v>
      </c>
      <c r="Q112" s="20">
        <f t="shared" si="107"/>
        <v>631.25263281623893</v>
      </c>
      <c r="R112" s="59">
        <f t="shared" si="55"/>
        <v>924.58596614957219</v>
      </c>
      <c r="S112" s="59">
        <f ca="1">AVERAGE(OFFSET($R$3,0,0,'Données projet'!$E$9+1,1))-AVERAGE(OFFSET($H$3,0,0,'Données projet'!$E$9+1,1))</f>
        <v>331.52724290297675</v>
      </c>
      <c r="T112" s="59">
        <f t="shared" si="88"/>
        <v>322.79102610158054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34.704537711224404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34.704537711224404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367.99999999999972</v>
      </c>
      <c r="AJ112" s="13">
        <f>AI112*VLOOKUP('Données projet'!$B$10,Paramètres!$A$1:$I$89,3,0)*VLOOKUP('Données projet'!$B$10,Paramètres!$A$1:$I$89,5,0)</f>
        <v>292.78079999999977</v>
      </c>
      <c r="AK112" s="13">
        <f t="shared" si="89"/>
        <v>69.660903052386217</v>
      </c>
      <c r="AL112" s="20">
        <f t="shared" si="58"/>
        <v>631.25263281623893</v>
      </c>
      <c r="AM112" s="59">
        <f t="shared" si="59"/>
        <v>924.58596614957219</v>
      </c>
      <c r="AN112" s="59">
        <f ca="1">AVERAGE(OFFSET($AM$3,0,0,'Données projet'!$E$10+1,1))-AVERAGE(OFFSET($H$3,0,0,'Données projet'!$E$10+1,1))</f>
        <v>331.52724290297675</v>
      </c>
      <c r="AO112" s="59">
        <f t="shared" si="90"/>
        <v>322.79102610158054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34.704537711224404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34.704537711224404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367.99999999999972</v>
      </c>
      <c r="BE112" s="13">
        <f>BD112*VLOOKUP('Données projet'!$B$11,Paramètres!$A$1:$I$89,3,0)*VLOOKUP('Données projet'!$B$11,Paramètres!$A$1:$I$89,5,0)</f>
        <v>321.48479999999984</v>
      </c>
      <c r="BF112" s="13">
        <f t="shared" si="91"/>
        <v>75.662211893590367</v>
      </c>
      <c r="BG112" s="20">
        <f t="shared" si="61"/>
        <v>691.69771238133626</v>
      </c>
      <c r="BH112" s="59">
        <f t="shared" si="62"/>
        <v>985.03104571466952</v>
      </c>
      <c r="BI112" s="59">
        <f ca="1">AVERAGE(OFFSET($BH$3,0,0,'Données projet'!$E$11+1,1))-AVERAGE(OFFSET($H$3,0,0,'Données projet'!$E$11+1,1))</f>
        <v>367.48156275901096</v>
      </c>
      <c r="BJ112" s="59">
        <f t="shared" si="92"/>
        <v>356.87322542996685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38.10694336918759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38.10694336918759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367.99999999999972</v>
      </c>
      <c r="BZ112" s="13">
        <f>BY112*VLOOKUP('Données projet'!$B$12,Paramètres!$A$1:$I$89,3,0)*VLOOKUP('Données projet'!$B$12,Paramètres!$A$1:$I$89,5,0)</f>
        <v>246.8543999999998</v>
      </c>
      <c r="CA112" s="13">
        <f t="shared" si="93"/>
        <v>59.911862368716115</v>
      </c>
      <c r="CB112" s="20">
        <f t="shared" si="64"/>
        <v>534.28457362551353</v>
      </c>
      <c r="CC112" s="59">
        <f t="shared" si="65"/>
        <v>827.61790695884679</v>
      </c>
      <c r="CD112" s="59">
        <f ca="1">AVERAGE(OFFSET($CC$3,0,0,'Données projet'!$E$12+1,1))-AVERAGE(OFFSET($H$3,0,0,'Données projet'!$E$12+1,1))</f>
        <v>273.84349636755343</v>
      </c>
      <c r="CE112" s="59">
        <f t="shared" si="94"/>
        <v>268.10688874775451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29.260688658483328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29.260688658483328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852.00000000000011</v>
      </c>
      <c r="CU112" s="17">
        <f>CT112*VLOOKUP('Données projet'!$B$13,Paramètres!$A$1:$I$89,3,0)*VLOOKUP('Données projet'!$B$13,Paramètres!$A$1:$I$89,5,0)</f>
        <v>420.88800000000009</v>
      </c>
      <c r="CV112" s="13">
        <f t="shared" si="95"/>
        <v>95.998759891259041</v>
      </c>
      <c r="CW112" s="20">
        <f t="shared" si="67"/>
        <v>900.24444014394294</v>
      </c>
      <c r="CX112" s="59">
        <f t="shared" si="68"/>
        <v>1193.5777734772762</v>
      </c>
      <c r="CY112" s="59">
        <f ca="1">AVERAGE(OFFSET($CX$3,0,0,'Données projet'!$E$13+1,1))-AVERAGE(OFFSET($H$3,0,0,'Données projet'!$E$13+1,1))</f>
        <v>434.08297999735811</v>
      </c>
      <c r="CZ112" s="59">
        <f t="shared" si="96"/>
        <v>371.04090283546122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89.539813029474274</v>
      </c>
      <c r="DG112" s="21">
        <f>EXP(-LN(2)/25)*DG111+(1-EXP(-LN(2)/25))/(LN(2)/25)*Calculateur!DB112*Calculateur!DD112*VLOOKUP('Données projet'!$B$13,Paramètres!$A$1:$I$89,3,0)*0.475*44/12</f>
        <v>5.7850887749615199</v>
      </c>
      <c r="DH112" s="21">
        <f>EXP(-LN(2)/2)*DH111+(1-EXP(-LN(2)/2))/(LN(2)/2)*DB112*DE112*VLOOKUP('Données projet'!$B$13,Paramètres!$A$1:$I$89,3,0)*0.475*44/12</f>
        <v>9.6670983426908699E-13</v>
      </c>
      <c r="DI112" s="22">
        <f t="shared" si="69"/>
        <v>95.324901804436763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614.99999999999989</v>
      </c>
      <c r="DP112" s="17">
        <f>DO112*VLOOKUP('Données projet'!$B$14,Paramètres!$A$1:$I$89,3,0)*VLOOKUP('Données projet'!$B$14,Paramètres!$A$1:$I$89,5,0)</f>
        <v>351.78</v>
      </c>
      <c r="DQ112" s="13">
        <f t="shared" si="97"/>
        <v>81.92892344316067</v>
      </c>
      <c r="DR112" s="20">
        <f t="shared" si="70"/>
        <v>755.37637499683808</v>
      </c>
      <c r="DS112" s="59">
        <f t="shared" si="71"/>
        <v>1048.7097083301715</v>
      </c>
      <c r="DT112" s="59">
        <f ca="1">AVERAGE(OFFSET($DS$3,0,0,'Données projet'!$E$14+1,1))-AVERAGE(OFFSET($H$3,0,0,'Données projet'!$E$14+1,1))</f>
        <v>362.57172983134313</v>
      </c>
      <c r="DU112" s="59">
        <f t="shared" si="98"/>
        <v>232.03250917542471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72.771725143316672</v>
      </c>
      <c r="EB112" s="21">
        <f>EXP(-LN(2)/25)*EB111+(1-EXP(-LN(2)/25))/(LN(2)/25)*Calculateur!DW112*Calculateur!DY112*VLOOKUP('Données projet'!$B$14,Paramètres!$A$1:$I$89,3,0)*0.475*44/12</f>
        <v>3.4876611753356546</v>
      </c>
      <c r="EC112" s="21">
        <f>EXP(-LN(2)/2)*EC111+(1-EXP(-LN(2)/2))/(LN(2)/2)*DW112*DZ112*VLOOKUP('Données projet'!$B$14,Paramètres!$A$1:$I$89,3,0)*0.475*44/12</f>
        <v>9.6316010415549162E-13</v>
      </c>
      <c r="ED112" s="22">
        <f t="shared" si="72"/>
        <v>76.259386318653299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763.00000000000057</v>
      </c>
      <c r="EK112" s="17">
        <f>EJ112*VLOOKUP('Données projet'!$B$15,Paramètres!$A$1:$I$89,3,0)*VLOOKUP('Données projet'!$B$15,Paramètres!$A$1:$I$89,5,0)</f>
        <v>456.2740000000004</v>
      </c>
      <c r="EL112" s="13">
        <f t="shared" si="99"/>
        <v>103.09649786611838</v>
      </c>
      <c r="EM112" s="20">
        <f t="shared" si="73"/>
        <v>974.23695045015677</v>
      </c>
      <c r="EN112" s="59">
        <f t="shared" si="74"/>
        <v>1267.5702837834901</v>
      </c>
      <c r="EO112" s="59">
        <f ca="1">AVERAGE(OFFSET($EN$3,0,0,'Données projet'!$E$15+1,1))-AVERAGE(OFFSET($H$3,0,0,'Données projet'!$E$15+1,1))</f>
        <v>481.17250315093412</v>
      </c>
      <c r="EP112" s="59">
        <f t="shared" si="100"/>
        <v>413.48123190206832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59.924631528784815</v>
      </c>
      <c r="EW112" s="21">
        <f>EXP(-LN(2)/25)*EW111+(1-EXP(-LN(2)/25))/(LN(2)/25)*Calculateur!ER112*Calculateur!ET112*VLOOKUP('Données projet'!$B$15,Paramètres!$A$1:$I$89,3,0)*0.475*44/12</f>
        <v>7.3192211579240478</v>
      </c>
      <c r="EX112" s="21">
        <f>EXP(-LN(2)/2)*EX111+(1-EXP(-LN(2)/2))/(LN(2)/2)*ER112*EU112*VLOOKUP('Données projet'!$B$15,Paramètres!$A$1:$I$89,3,0)*0.475*44/12</f>
        <v>1.0102903894688622E-13</v>
      </c>
      <c r="EY112" s="22">
        <f t="shared" si="75"/>
        <v>67.243852686708962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401</v>
      </c>
      <c r="FF112" s="17">
        <f>FE112*VLOOKUP('Données projet'!$B$16,Paramètres!$A$1:$I$89,3,0)*VLOOKUP('Données projet'!$B$16,Paramètres!$A$1:$I$89,5,0)</f>
        <v>250.22399999999999</v>
      </c>
      <c r="FG112" s="13">
        <f t="shared" si="101"/>
        <v>60.633904580527918</v>
      </c>
      <c r="FH112" s="20">
        <f t="shared" si="76"/>
        <v>541.41085047775289</v>
      </c>
      <c r="FI112" s="59">
        <f t="shared" si="77"/>
        <v>834.74418381108626</v>
      </c>
      <c r="FJ112" s="59">
        <f ca="1">AVERAGE(OFFSET($FI$3,0,0,'Données projet'!$E$16+1,1))-AVERAGE(OFFSET($H$3,0,0,'Données projet'!$E$16+1,1))</f>
        <v>269.77739619445515</v>
      </c>
      <c r="FK112" s="59">
        <f t="shared" si="102"/>
        <v>347.56964743629885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29.017769125978077</v>
      </c>
      <c r="FR112" s="21">
        <f>EXP(-LN(2)/25)*FR111+(1-EXP(-LN(2)/25))/(LN(2)/25)*Calculateur!FM112*Calculateur!FO112*VLOOKUP('Données projet'!$B$16,Paramètres!$A$1:$I$89,3,0)*0.475*44/12</f>
        <v>10.263945233410345</v>
      </c>
      <c r="FS112" s="21">
        <f>EXP(-LN(2)/2)*FS111+(1-EXP(-LN(2)/2))/(LN(2)/2)*FM112*FP112*VLOOKUP('Données projet'!$B$16,Paramètres!$A$1:$I$89,3,0)*0.475*44/12</f>
        <v>3.1947571022356615E-14</v>
      </c>
      <c r="FT112" s="22">
        <f t="shared" si="78"/>
        <v>39.281714359388452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367.99999999999972</v>
      </c>
      <c r="O113" s="13">
        <f>N113*VLOOKUP('Données projet'!$B$9,Paramètres!$A$1:$I$89,3,0)*VLOOKUP('Données projet'!$B$9,Paramètres!$A$1:$I$89,5,0)</f>
        <v>292.78079999999977</v>
      </c>
      <c r="P113" s="13">
        <f t="shared" si="87"/>
        <v>69.660903052386217</v>
      </c>
      <c r="Q113" s="20">
        <f t="shared" si="107"/>
        <v>631.25263281623893</v>
      </c>
      <c r="R113" s="59">
        <f t="shared" si="55"/>
        <v>924.58596614957219</v>
      </c>
      <c r="S113" s="59">
        <f ca="1">AVERAGE(OFFSET($R$3,0,0,'Données projet'!$E$9+1,1))-AVERAGE(OFFSET($H$3,0,0,'Données projet'!$E$9+1,1))</f>
        <v>331.52724290297675</v>
      </c>
      <c r="T113" s="59">
        <f t="shared" si="88"/>
        <v>322.79102610158054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34.024002894385163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34.024002894385163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367.99999999999972</v>
      </c>
      <c r="AJ113" s="13">
        <f>AI113*VLOOKUP('Données projet'!$B$10,Paramètres!$A$1:$I$89,3,0)*VLOOKUP('Données projet'!$B$10,Paramètres!$A$1:$I$89,5,0)</f>
        <v>292.78079999999977</v>
      </c>
      <c r="AK113" s="13">
        <f t="shared" si="89"/>
        <v>69.660903052386217</v>
      </c>
      <c r="AL113" s="20">
        <f t="shared" si="58"/>
        <v>631.25263281623893</v>
      </c>
      <c r="AM113" s="59">
        <f t="shared" si="59"/>
        <v>924.58596614957219</v>
      </c>
      <c r="AN113" s="59">
        <f ca="1">AVERAGE(OFFSET($AM$3,0,0,'Données projet'!$E$10+1,1))-AVERAGE(OFFSET($H$3,0,0,'Données projet'!$E$10+1,1))</f>
        <v>331.52724290297675</v>
      </c>
      <c r="AO113" s="59">
        <f t="shared" si="90"/>
        <v>322.79102610158054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34.024002894385163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34.024002894385163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367.99999999999972</v>
      </c>
      <c r="BE113" s="13">
        <f>BD113*VLOOKUP('Données projet'!$B$11,Paramètres!$A$1:$I$89,3,0)*VLOOKUP('Données projet'!$B$11,Paramètres!$A$1:$I$89,5,0)</f>
        <v>321.48479999999984</v>
      </c>
      <c r="BF113" s="13">
        <f t="shared" si="91"/>
        <v>75.662211893590367</v>
      </c>
      <c r="BG113" s="20">
        <f t="shared" si="61"/>
        <v>691.69771238133626</v>
      </c>
      <c r="BH113" s="59">
        <f t="shared" si="62"/>
        <v>985.03104571466952</v>
      </c>
      <c r="BI113" s="59">
        <f ca="1">AVERAGE(OFFSET($BH$3,0,0,'Données projet'!$E$11+1,1))-AVERAGE(OFFSET($H$3,0,0,'Données projet'!$E$11+1,1))</f>
        <v>367.48156275901096</v>
      </c>
      <c r="BJ113" s="59">
        <f t="shared" si="92"/>
        <v>356.87322542996685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37.35968945265823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37.35968945265823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367.99999999999972</v>
      </c>
      <c r="BZ113" s="13">
        <f>BY113*VLOOKUP('Données projet'!$B$12,Paramètres!$A$1:$I$89,3,0)*VLOOKUP('Données projet'!$B$12,Paramètres!$A$1:$I$89,5,0)</f>
        <v>246.8543999999998</v>
      </c>
      <c r="CA113" s="13">
        <f t="shared" si="93"/>
        <v>59.911862368716115</v>
      </c>
      <c r="CB113" s="20">
        <f t="shared" si="64"/>
        <v>534.28457362551353</v>
      </c>
      <c r="CC113" s="59">
        <f t="shared" si="65"/>
        <v>827.61790695884679</v>
      </c>
      <c r="CD113" s="59">
        <f ca="1">AVERAGE(OFFSET($CC$3,0,0,'Données projet'!$E$12+1,1))-AVERAGE(OFFSET($H$3,0,0,'Données projet'!$E$12+1,1))</f>
        <v>273.84349636755343</v>
      </c>
      <c r="CE113" s="59">
        <f t="shared" si="94"/>
        <v>268.10688874775451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28.686904401148283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28.686904401148283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852.00000000000011</v>
      </c>
      <c r="CU113" s="17">
        <f>CT113*VLOOKUP('Données projet'!$B$13,Paramètres!$A$1:$I$89,3,0)*VLOOKUP('Données projet'!$B$13,Paramètres!$A$1:$I$89,5,0)</f>
        <v>420.88800000000009</v>
      </c>
      <c r="CV113" s="13">
        <f t="shared" si="95"/>
        <v>95.998759891259041</v>
      </c>
      <c r="CW113" s="20">
        <f t="shared" si="67"/>
        <v>900.24444014394294</v>
      </c>
      <c r="CX113" s="59">
        <f t="shared" si="68"/>
        <v>1193.5777734772762</v>
      </c>
      <c r="CY113" s="59">
        <f ca="1">AVERAGE(OFFSET($CX$3,0,0,'Données projet'!$E$13+1,1))-AVERAGE(OFFSET($H$3,0,0,'Données projet'!$E$13+1,1))</f>
        <v>434.08297999735811</v>
      </c>
      <c r="CZ113" s="59">
        <f t="shared" si="96"/>
        <v>371.04090283546122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87.783991909859552</v>
      </c>
      <c r="DG113" s="21">
        <f>EXP(-LN(2)/25)*DG112+(1-EXP(-LN(2)/25))/(LN(2)/25)*Calculateur!DB113*Calculateur!DD113*VLOOKUP('Données projet'!$B$13,Paramètres!$A$1:$I$89,3,0)*0.475*44/12</f>
        <v>5.6268952181856005</v>
      </c>
      <c r="DH113" s="21">
        <f>EXP(-LN(2)/2)*DH112+(1-EXP(-LN(2)/2))/(LN(2)/2)*DB113*DE113*VLOOKUP('Données projet'!$B$13,Paramètres!$A$1:$I$89,3,0)*0.475*44/12</f>
        <v>6.8356707925139494E-13</v>
      </c>
      <c r="DI113" s="22">
        <f t="shared" si="69"/>
        <v>93.410887128045829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614.99999999999989</v>
      </c>
      <c r="DP113" s="17">
        <f>DO113*VLOOKUP('Données projet'!$B$14,Paramètres!$A$1:$I$89,3,0)*VLOOKUP('Données projet'!$B$14,Paramètres!$A$1:$I$89,5,0)</f>
        <v>351.78</v>
      </c>
      <c r="DQ113" s="13">
        <f t="shared" si="97"/>
        <v>81.92892344316067</v>
      </c>
      <c r="DR113" s="20">
        <f t="shared" si="70"/>
        <v>755.37637499683808</v>
      </c>
      <c r="DS113" s="59">
        <f t="shared" si="71"/>
        <v>1048.7097083301715</v>
      </c>
      <c r="DT113" s="59">
        <f ca="1">AVERAGE(OFFSET($DS$3,0,0,'Données projet'!$E$14+1,1))-AVERAGE(OFFSET($H$3,0,0,'Données projet'!$E$14+1,1))</f>
        <v>362.57172983134313</v>
      </c>
      <c r="DU113" s="59">
        <f t="shared" si="98"/>
        <v>232.03250917542471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71.344715999625777</v>
      </c>
      <c r="EB113" s="21">
        <f>EXP(-LN(2)/25)*EB112+(1-EXP(-LN(2)/25))/(LN(2)/25)*Calculateur!DW113*Calculateur!DY113*VLOOKUP('Données projet'!$B$14,Paramètres!$A$1:$I$89,3,0)*0.475*44/12</f>
        <v>3.392290897087971</v>
      </c>
      <c r="EC113" s="21">
        <f>EXP(-LN(2)/2)*EC112+(1-EXP(-LN(2)/2))/(LN(2)/2)*DW113*DZ113*VLOOKUP('Données projet'!$B$14,Paramètres!$A$1:$I$89,3,0)*0.475*44/12</f>
        <v>6.8105704101668954E-13</v>
      </c>
      <c r="ED113" s="22">
        <f t="shared" si="72"/>
        <v>74.737006896714433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763.00000000000057</v>
      </c>
      <c r="EK113" s="17">
        <f>EJ113*VLOOKUP('Données projet'!$B$15,Paramètres!$A$1:$I$89,3,0)*VLOOKUP('Données projet'!$B$15,Paramètres!$A$1:$I$89,5,0)</f>
        <v>456.2740000000004</v>
      </c>
      <c r="EL113" s="13">
        <f t="shared" si="99"/>
        <v>103.09649786611838</v>
      </c>
      <c r="EM113" s="20">
        <f t="shared" si="73"/>
        <v>974.23695045015677</v>
      </c>
      <c r="EN113" s="59">
        <f t="shared" si="74"/>
        <v>1267.5702837834901</v>
      </c>
      <c r="EO113" s="59">
        <f ca="1">AVERAGE(OFFSET($EN$3,0,0,'Données projet'!$E$15+1,1))-AVERAGE(OFFSET($H$3,0,0,'Données projet'!$E$15+1,1))</f>
        <v>481.17250315093412</v>
      </c>
      <c r="EP113" s="59">
        <f t="shared" si="100"/>
        <v>413.48123190206832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58.749546054921524</v>
      </c>
      <c r="EW113" s="21">
        <f>EXP(-LN(2)/25)*EW112+(1-EXP(-LN(2)/25))/(LN(2)/25)*Calculateur!ER113*Calculateur!ET113*VLOOKUP('Données projet'!$B$15,Paramètres!$A$1:$I$89,3,0)*0.475*44/12</f>
        <v>7.1190766704595028</v>
      </c>
      <c r="EX113" s="21">
        <f>EXP(-LN(2)/2)*EX112+(1-EXP(-LN(2)/2))/(LN(2)/2)*ER113*EU113*VLOOKUP('Données projet'!$B$15,Paramètres!$A$1:$I$89,3,0)*0.475*44/12</f>
        <v>7.1438318536103064E-14</v>
      </c>
      <c r="EY113" s="22">
        <f t="shared" si="75"/>
        <v>65.868622725381101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401</v>
      </c>
      <c r="FF113" s="17">
        <f>FE113*VLOOKUP('Données projet'!$B$16,Paramètres!$A$1:$I$89,3,0)*VLOOKUP('Données projet'!$B$16,Paramètres!$A$1:$I$89,5,0)</f>
        <v>250.22399999999999</v>
      </c>
      <c r="FG113" s="13">
        <f t="shared" si="101"/>
        <v>60.633904580527918</v>
      </c>
      <c r="FH113" s="20">
        <f t="shared" si="76"/>
        <v>541.41085047775289</v>
      </c>
      <c r="FI113" s="59">
        <f t="shared" si="77"/>
        <v>834.74418381108626</v>
      </c>
      <c r="FJ113" s="59">
        <f ca="1">AVERAGE(OFFSET($FI$3,0,0,'Données projet'!$E$16+1,1))-AVERAGE(OFFSET($H$3,0,0,'Données projet'!$E$16+1,1))</f>
        <v>269.77739619445515</v>
      </c>
      <c r="FK113" s="59">
        <f t="shared" si="102"/>
        <v>347.56964743629885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28.448748372509172</v>
      </c>
      <c r="FR113" s="21">
        <f>EXP(-LN(2)/25)*FR112+(1-EXP(-LN(2)/25))/(LN(2)/25)*Calculateur!FM113*Calculateur!FO113*VLOOKUP('Données projet'!$B$16,Paramètres!$A$1:$I$89,3,0)*0.475*44/12</f>
        <v>9.983277111245318</v>
      </c>
      <c r="FS113" s="21">
        <f>EXP(-LN(2)/2)*FS112+(1-EXP(-LN(2)/2))/(LN(2)/2)*FM113*FP113*VLOOKUP('Données projet'!$B$16,Paramètres!$A$1:$I$89,3,0)*0.475*44/12</f>
        <v>2.2590344112347206E-14</v>
      </c>
      <c r="FT113" s="22">
        <f t="shared" si="78"/>
        <v>38.432025483754508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367.99999999999972</v>
      </c>
      <c r="O114" s="13">
        <f>N114*VLOOKUP('Données projet'!$B$9,Paramètres!$A$1:$I$89,3,0)*VLOOKUP('Données projet'!$B$9,Paramètres!$A$1:$I$89,5,0)</f>
        <v>292.78079999999977</v>
      </c>
      <c r="P114" s="13">
        <f t="shared" si="87"/>
        <v>69.660903052386217</v>
      </c>
      <c r="Q114" s="20">
        <f t="shared" si="107"/>
        <v>631.25263281623893</v>
      </c>
      <c r="R114" s="59">
        <f t="shared" si="55"/>
        <v>924.58596614957219</v>
      </c>
      <c r="S114" s="59">
        <f ca="1">AVERAGE(OFFSET($R$3,0,0,'Données projet'!$E$9+1,1))-AVERAGE(OFFSET($H$3,0,0,'Données projet'!$E$9+1,1))</f>
        <v>331.52724290297675</v>
      </c>
      <c r="T114" s="59">
        <f t="shared" si="88"/>
        <v>322.79102610158054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33.356812950218888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33.356812950218888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367.99999999999972</v>
      </c>
      <c r="AJ114" s="13">
        <f>AI114*VLOOKUP('Données projet'!$B$10,Paramètres!$A$1:$I$89,3,0)*VLOOKUP('Données projet'!$B$10,Paramètres!$A$1:$I$89,5,0)</f>
        <v>292.78079999999977</v>
      </c>
      <c r="AK114" s="13">
        <f t="shared" si="89"/>
        <v>69.660903052386217</v>
      </c>
      <c r="AL114" s="20">
        <f t="shared" si="58"/>
        <v>631.25263281623893</v>
      </c>
      <c r="AM114" s="59">
        <f t="shared" si="59"/>
        <v>924.58596614957219</v>
      </c>
      <c r="AN114" s="59">
        <f ca="1">AVERAGE(OFFSET($AM$3,0,0,'Données projet'!$E$10+1,1))-AVERAGE(OFFSET($H$3,0,0,'Données projet'!$E$10+1,1))</f>
        <v>331.52724290297675</v>
      </c>
      <c r="AO114" s="59">
        <f t="shared" si="90"/>
        <v>322.79102610158054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33.356812950218888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33.356812950218888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367.99999999999972</v>
      </c>
      <c r="BE114" s="13">
        <f>BD114*VLOOKUP('Données projet'!$B$11,Paramètres!$A$1:$I$89,3,0)*VLOOKUP('Données projet'!$B$11,Paramètres!$A$1:$I$89,5,0)</f>
        <v>321.48479999999984</v>
      </c>
      <c r="BF114" s="13">
        <f t="shared" si="91"/>
        <v>75.662211893590367</v>
      </c>
      <c r="BG114" s="20">
        <f t="shared" si="61"/>
        <v>691.69771238133626</v>
      </c>
      <c r="BH114" s="59">
        <f t="shared" si="62"/>
        <v>985.03104571466952</v>
      </c>
      <c r="BI114" s="59">
        <f ca="1">AVERAGE(OFFSET($BH$3,0,0,'Données projet'!$E$11+1,1))-AVERAGE(OFFSET($H$3,0,0,'Données projet'!$E$11+1,1))</f>
        <v>367.48156275901096</v>
      </c>
      <c r="BJ114" s="59">
        <f t="shared" si="92"/>
        <v>356.87322542996685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36.627088729652122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36.627088729652122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367.99999999999972</v>
      </c>
      <c r="BZ114" s="13">
        <f>BY114*VLOOKUP('Données projet'!$B$12,Paramètres!$A$1:$I$89,3,0)*VLOOKUP('Données projet'!$B$12,Paramètres!$A$1:$I$89,5,0)</f>
        <v>246.8543999999998</v>
      </c>
      <c r="CA114" s="13">
        <f t="shared" si="93"/>
        <v>59.911862368716115</v>
      </c>
      <c r="CB114" s="20">
        <f t="shared" si="64"/>
        <v>534.28457362551353</v>
      </c>
      <c r="CC114" s="59">
        <f t="shared" si="65"/>
        <v>827.61790695884679</v>
      </c>
      <c r="CD114" s="59">
        <f ca="1">AVERAGE(OFFSET($CC$3,0,0,'Données projet'!$E$12+1,1))-AVERAGE(OFFSET($H$3,0,0,'Données projet'!$E$12+1,1))</f>
        <v>273.84349636755343</v>
      </c>
      <c r="CE114" s="59">
        <f t="shared" si="94"/>
        <v>268.10688874775451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28.124371703125735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28.124371703125735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852.00000000000011</v>
      </c>
      <c r="CU114" s="17">
        <f>CT114*VLOOKUP('Données projet'!$B$13,Paramètres!$A$1:$I$89,3,0)*VLOOKUP('Données projet'!$B$13,Paramètres!$A$1:$I$89,5,0)</f>
        <v>420.88800000000009</v>
      </c>
      <c r="CV114" s="13">
        <f t="shared" si="95"/>
        <v>95.998759891259041</v>
      </c>
      <c r="CW114" s="20">
        <f t="shared" si="67"/>
        <v>900.24444014394294</v>
      </c>
      <c r="CX114" s="59">
        <f t="shared" si="68"/>
        <v>1193.5777734772762</v>
      </c>
      <c r="CY114" s="59">
        <f ca="1">AVERAGE(OFFSET($CX$3,0,0,'Données projet'!$E$13+1,1))-AVERAGE(OFFSET($H$3,0,0,'Données projet'!$E$13+1,1))</f>
        <v>434.08297999735811</v>
      </c>
      <c r="CZ114" s="59">
        <f t="shared" si="96"/>
        <v>371.04090283546122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86.062601371455344</v>
      </c>
      <c r="DG114" s="21">
        <f>EXP(-LN(2)/25)*DG113+(1-EXP(-LN(2)/25))/(LN(2)/25)*Calculateur!DB114*Calculateur!DD114*VLOOKUP('Données projet'!$B$13,Paramètres!$A$1:$I$89,3,0)*0.475*44/12</f>
        <v>5.4730274725387558</v>
      </c>
      <c r="DH114" s="21">
        <f>EXP(-LN(2)/2)*DH113+(1-EXP(-LN(2)/2))/(LN(2)/2)*DB114*DE114*VLOOKUP('Données projet'!$B$13,Paramètres!$A$1:$I$89,3,0)*0.475*44/12</f>
        <v>4.8335491713454349E-13</v>
      </c>
      <c r="DI114" s="22">
        <f t="shared" si="69"/>
        <v>91.535628843994587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614.99999999999989</v>
      </c>
      <c r="DP114" s="17">
        <f>DO114*VLOOKUP('Données projet'!$B$14,Paramètres!$A$1:$I$89,3,0)*VLOOKUP('Données projet'!$B$14,Paramètres!$A$1:$I$89,5,0)</f>
        <v>351.78</v>
      </c>
      <c r="DQ114" s="13">
        <f t="shared" si="97"/>
        <v>81.92892344316067</v>
      </c>
      <c r="DR114" s="20">
        <f t="shared" si="70"/>
        <v>755.37637499683808</v>
      </c>
      <c r="DS114" s="59">
        <f t="shared" si="71"/>
        <v>1048.7097083301715</v>
      </c>
      <c r="DT114" s="59">
        <f ca="1">AVERAGE(OFFSET($DS$3,0,0,'Données projet'!$E$14+1,1))-AVERAGE(OFFSET($H$3,0,0,'Données projet'!$E$14+1,1))</f>
        <v>362.57172983134313</v>
      </c>
      <c r="DU114" s="59">
        <f t="shared" si="98"/>
        <v>232.03250917542471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69.945689634853025</v>
      </c>
      <c r="EB114" s="21">
        <f>EXP(-LN(2)/25)*EB113+(1-EXP(-LN(2)/25))/(LN(2)/25)*Calculateur!DW114*Calculateur!DY114*VLOOKUP('Données projet'!$B$14,Paramètres!$A$1:$I$89,3,0)*0.475*44/12</f>
        <v>3.2995285241142756</v>
      </c>
      <c r="EC114" s="21">
        <f>EXP(-LN(2)/2)*EC113+(1-EXP(-LN(2)/2))/(LN(2)/2)*DW114*DZ114*VLOOKUP('Données projet'!$B$14,Paramètres!$A$1:$I$89,3,0)*0.475*44/12</f>
        <v>4.8158005207774581E-13</v>
      </c>
      <c r="ED114" s="22">
        <f t="shared" si="72"/>
        <v>73.245218158967788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763.00000000000057</v>
      </c>
      <c r="EK114" s="17">
        <f>EJ114*VLOOKUP('Données projet'!$B$15,Paramètres!$A$1:$I$89,3,0)*VLOOKUP('Données projet'!$B$15,Paramètres!$A$1:$I$89,5,0)</f>
        <v>456.2740000000004</v>
      </c>
      <c r="EL114" s="13">
        <f t="shared" si="99"/>
        <v>103.09649786611838</v>
      </c>
      <c r="EM114" s="20">
        <f t="shared" si="73"/>
        <v>974.23695045015677</v>
      </c>
      <c r="EN114" s="59">
        <f t="shared" si="74"/>
        <v>1267.5702837834901</v>
      </c>
      <c r="EO114" s="59">
        <f ca="1">AVERAGE(OFFSET($EN$3,0,0,'Données projet'!$E$15+1,1))-AVERAGE(OFFSET($H$3,0,0,'Données projet'!$E$15+1,1))</f>
        <v>481.17250315093412</v>
      </c>
      <c r="EP114" s="59">
        <f t="shared" si="100"/>
        <v>413.48123190206832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57.597503290469326</v>
      </c>
      <c r="EW114" s="21">
        <f>EXP(-LN(2)/25)*EW113+(1-EXP(-LN(2)/25))/(LN(2)/25)*Calculateur!ER114*Calculateur!ET114*VLOOKUP('Données projet'!$B$15,Paramètres!$A$1:$I$89,3,0)*0.475*44/12</f>
        <v>6.9244051445298167</v>
      </c>
      <c r="EX114" s="21">
        <f>EXP(-LN(2)/2)*EX113+(1-EXP(-LN(2)/2))/(LN(2)/2)*ER114*EU114*VLOOKUP('Données projet'!$B$15,Paramètres!$A$1:$I$89,3,0)*0.475*44/12</f>
        <v>5.0514519473443112E-14</v>
      </c>
      <c r="EY114" s="22">
        <f t="shared" si="75"/>
        <v>64.521908434999204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401</v>
      </c>
      <c r="FF114" s="17">
        <f>FE114*VLOOKUP('Données projet'!$B$16,Paramètres!$A$1:$I$89,3,0)*VLOOKUP('Données projet'!$B$16,Paramètres!$A$1:$I$89,5,0)</f>
        <v>250.22399999999999</v>
      </c>
      <c r="FG114" s="13">
        <f t="shared" si="101"/>
        <v>60.633904580527918</v>
      </c>
      <c r="FH114" s="20">
        <f t="shared" si="76"/>
        <v>541.41085047775289</v>
      </c>
      <c r="FI114" s="59">
        <f t="shared" si="77"/>
        <v>834.74418381108626</v>
      </c>
      <c r="FJ114" s="59">
        <f ca="1">AVERAGE(OFFSET($FI$3,0,0,'Données projet'!$E$16+1,1))-AVERAGE(OFFSET($H$3,0,0,'Données projet'!$E$16+1,1))</f>
        <v>269.77739619445515</v>
      </c>
      <c r="FK114" s="59">
        <f t="shared" si="102"/>
        <v>347.56964743629885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27.890885768947406</v>
      </c>
      <c r="FR114" s="21">
        <f>EXP(-LN(2)/25)*FR113+(1-EXP(-LN(2)/25))/(LN(2)/25)*Calculateur!FM114*Calculateur!FO114*VLOOKUP('Données projet'!$B$16,Paramètres!$A$1:$I$89,3,0)*0.475*44/12</f>
        <v>9.7102838736405879</v>
      </c>
      <c r="FS114" s="21">
        <f>EXP(-LN(2)/2)*FS113+(1-EXP(-LN(2)/2))/(LN(2)/2)*FM114*FP114*VLOOKUP('Données projet'!$B$16,Paramètres!$A$1:$I$89,3,0)*0.475*44/12</f>
        <v>1.5973785511178308E-14</v>
      </c>
      <c r="FT114" s="22">
        <f t="shared" si="78"/>
        <v>37.601169642588005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367.99999999999972</v>
      </c>
      <c r="O115" s="13">
        <f>N115*VLOOKUP('Données projet'!$B$9,Paramètres!$A$1:$I$89,3,0)*VLOOKUP('Données projet'!$B$9,Paramètres!$A$1:$I$89,5,0)</f>
        <v>292.78079999999977</v>
      </c>
      <c r="P115" s="13">
        <f t="shared" si="87"/>
        <v>69.660903052386217</v>
      </c>
      <c r="Q115" s="20">
        <f t="shared" si="107"/>
        <v>631.25263281623893</v>
      </c>
      <c r="R115" s="59">
        <f t="shared" si="55"/>
        <v>924.58596614957219</v>
      </c>
      <c r="S115" s="59">
        <f ca="1">AVERAGE(OFFSET($R$3,0,0,'Données projet'!$E$9+1,1))-AVERAGE(OFFSET($H$3,0,0,'Données projet'!$E$9+1,1))</f>
        <v>331.52724290297675</v>
      </c>
      <c r="T115" s="59">
        <f t="shared" si="88"/>
        <v>322.79102610158054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32.702706193912029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32.702706193912029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367.99999999999972</v>
      </c>
      <c r="AJ115" s="13">
        <f>AI115*VLOOKUP('Données projet'!$B$10,Paramètres!$A$1:$I$89,3,0)*VLOOKUP('Données projet'!$B$10,Paramètres!$A$1:$I$89,5,0)</f>
        <v>292.78079999999977</v>
      </c>
      <c r="AK115" s="13">
        <f t="shared" si="89"/>
        <v>69.660903052386217</v>
      </c>
      <c r="AL115" s="20">
        <f t="shared" si="58"/>
        <v>631.25263281623893</v>
      </c>
      <c r="AM115" s="59">
        <f t="shared" si="59"/>
        <v>924.58596614957219</v>
      </c>
      <c r="AN115" s="59">
        <f ca="1">AVERAGE(OFFSET($AM$3,0,0,'Données projet'!$E$10+1,1))-AVERAGE(OFFSET($H$3,0,0,'Données projet'!$E$10+1,1))</f>
        <v>331.52724290297675</v>
      </c>
      <c r="AO115" s="59">
        <f t="shared" si="90"/>
        <v>322.79102610158054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32.702706193912029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32.702706193912029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367.99999999999972</v>
      </c>
      <c r="BE115" s="13">
        <f>BD115*VLOOKUP('Données projet'!$B$11,Paramètres!$A$1:$I$89,3,0)*VLOOKUP('Données projet'!$B$11,Paramètres!$A$1:$I$89,5,0)</f>
        <v>321.48479999999984</v>
      </c>
      <c r="BF115" s="13">
        <f t="shared" si="91"/>
        <v>75.662211893590367</v>
      </c>
      <c r="BG115" s="20">
        <f t="shared" si="61"/>
        <v>691.69771238133626</v>
      </c>
      <c r="BH115" s="59">
        <f t="shared" si="62"/>
        <v>985.03104571466952</v>
      </c>
      <c r="BI115" s="59">
        <f ca="1">AVERAGE(OFFSET($BH$3,0,0,'Données projet'!$E$11+1,1))-AVERAGE(OFFSET($H$3,0,0,'Données projet'!$E$11+1,1))</f>
        <v>367.48156275901096</v>
      </c>
      <c r="BJ115" s="59">
        <f t="shared" si="92"/>
        <v>356.87322542996685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35.908853859981846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35.908853859981846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367.99999999999972</v>
      </c>
      <c r="BZ115" s="13">
        <f>BY115*VLOOKUP('Données projet'!$B$12,Paramètres!$A$1:$I$89,3,0)*VLOOKUP('Données projet'!$B$12,Paramètres!$A$1:$I$89,5,0)</f>
        <v>246.8543999999998</v>
      </c>
      <c r="CA115" s="13">
        <f t="shared" si="93"/>
        <v>59.911862368716115</v>
      </c>
      <c r="CB115" s="20">
        <f t="shared" si="64"/>
        <v>534.28457362551353</v>
      </c>
      <c r="CC115" s="59">
        <f t="shared" si="65"/>
        <v>827.61790695884679</v>
      </c>
      <c r="CD115" s="59">
        <f ca="1">AVERAGE(OFFSET($CC$3,0,0,'Données projet'!$E$12+1,1))-AVERAGE(OFFSET($H$3,0,0,'Données projet'!$E$12+1,1))</f>
        <v>273.84349636755343</v>
      </c>
      <c r="CE115" s="59">
        <f t="shared" si="94"/>
        <v>268.10688874775451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27.572869928200344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27.572869928200344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852.00000000000011</v>
      </c>
      <c r="CU115" s="17">
        <f>CT115*VLOOKUP('Données projet'!$B$13,Paramètres!$A$1:$I$89,3,0)*VLOOKUP('Données projet'!$B$13,Paramètres!$A$1:$I$89,5,0)</f>
        <v>420.88800000000009</v>
      </c>
      <c r="CV115" s="13">
        <f t="shared" si="95"/>
        <v>95.998759891259041</v>
      </c>
      <c r="CW115" s="20">
        <f t="shared" si="67"/>
        <v>900.24444014394294</v>
      </c>
      <c r="CX115" s="59">
        <f t="shared" si="68"/>
        <v>1193.5777734772762</v>
      </c>
      <c r="CY115" s="59">
        <f ca="1">AVERAGE(OFFSET($CX$3,0,0,'Données projet'!$E$13+1,1))-AVERAGE(OFFSET($H$3,0,0,'Données projet'!$E$13+1,1))</f>
        <v>434.08297999735811</v>
      </c>
      <c r="CZ115" s="59">
        <f t="shared" si="96"/>
        <v>371.04090283546122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84.374966251564686</v>
      </c>
      <c r="DG115" s="21">
        <f>EXP(-LN(2)/25)*DG114+(1-EXP(-LN(2)/25))/(LN(2)/25)*Calculateur!DB115*Calculateur!DD115*VLOOKUP('Données projet'!$B$13,Paramètres!$A$1:$I$89,3,0)*0.475*44/12</f>
        <v>5.3233672484881778</v>
      </c>
      <c r="DH115" s="21">
        <f>EXP(-LN(2)/2)*DH114+(1-EXP(-LN(2)/2))/(LN(2)/2)*DB115*DE115*VLOOKUP('Données projet'!$B$13,Paramètres!$A$1:$I$89,3,0)*0.475*44/12</f>
        <v>3.4178353962569747E-13</v>
      </c>
      <c r="DI115" s="22">
        <f t="shared" si="69"/>
        <v>89.698333500053209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614.99999999999989</v>
      </c>
      <c r="DP115" s="17">
        <f>DO115*VLOOKUP('Données projet'!$B$14,Paramètres!$A$1:$I$89,3,0)*VLOOKUP('Données projet'!$B$14,Paramètres!$A$1:$I$89,5,0)</f>
        <v>351.78</v>
      </c>
      <c r="DQ115" s="13">
        <f t="shared" si="97"/>
        <v>81.92892344316067</v>
      </c>
      <c r="DR115" s="20">
        <f t="shared" si="70"/>
        <v>755.37637499683808</v>
      </c>
      <c r="DS115" s="59">
        <f t="shared" si="71"/>
        <v>1048.7097083301715</v>
      </c>
      <c r="DT115" s="59">
        <f ca="1">AVERAGE(OFFSET($DS$3,0,0,'Données projet'!$E$14+1,1))-AVERAGE(OFFSET($H$3,0,0,'Données projet'!$E$14+1,1))</f>
        <v>362.57172983134313</v>
      </c>
      <c r="DU115" s="59">
        <f t="shared" si="98"/>
        <v>232.03250917542471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68.574097323771653</v>
      </c>
      <c r="EB115" s="21">
        <f>EXP(-LN(2)/25)*EB114+(1-EXP(-LN(2)/25))/(LN(2)/25)*Calculateur!DW115*Calculateur!DY115*VLOOKUP('Données projet'!$B$14,Paramètres!$A$1:$I$89,3,0)*0.475*44/12</f>
        <v>3.2093027431077066</v>
      </c>
      <c r="EC115" s="21">
        <f>EXP(-LN(2)/2)*EC114+(1-EXP(-LN(2)/2))/(LN(2)/2)*DW115*DZ115*VLOOKUP('Données projet'!$B$14,Paramètres!$A$1:$I$89,3,0)*0.475*44/12</f>
        <v>3.4052852050834477E-13</v>
      </c>
      <c r="ED115" s="22">
        <f t="shared" si="72"/>
        <v>71.783400066879707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763.00000000000057</v>
      </c>
      <c r="EK115" s="17">
        <f>EJ115*VLOOKUP('Données projet'!$B$15,Paramètres!$A$1:$I$89,3,0)*VLOOKUP('Données projet'!$B$15,Paramètres!$A$1:$I$89,5,0)</f>
        <v>456.2740000000004</v>
      </c>
      <c r="EL115" s="13">
        <f t="shared" si="99"/>
        <v>103.09649786611838</v>
      </c>
      <c r="EM115" s="20">
        <f t="shared" si="73"/>
        <v>974.23695045015677</v>
      </c>
      <c r="EN115" s="59">
        <f t="shared" si="74"/>
        <v>1267.5702837834901</v>
      </c>
      <c r="EO115" s="59">
        <f ca="1">AVERAGE(OFFSET($EN$3,0,0,'Données projet'!$E$15+1,1))-AVERAGE(OFFSET($H$3,0,0,'Données projet'!$E$15+1,1))</f>
        <v>481.17250315093412</v>
      </c>
      <c r="EP115" s="59">
        <f t="shared" si="100"/>
        <v>413.48123190206832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56.468051381951334</v>
      </c>
      <c r="EW115" s="21">
        <f>EXP(-LN(2)/25)*EW114+(1-EXP(-LN(2)/25))/(LN(2)/25)*Calculateur!ER115*Calculateur!ET115*VLOOKUP('Données projet'!$B$15,Paramètres!$A$1:$I$89,3,0)*0.475*44/12</f>
        <v>6.7350569217140084</v>
      </c>
      <c r="EX115" s="21">
        <f>EXP(-LN(2)/2)*EX114+(1-EXP(-LN(2)/2))/(LN(2)/2)*ER115*EU115*VLOOKUP('Données projet'!$B$15,Paramètres!$A$1:$I$89,3,0)*0.475*44/12</f>
        <v>3.5719159268051532E-14</v>
      </c>
      <c r="EY115" s="22">
        <f t="shared" si="75"/>
        <v>63.203108303665381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401</v>
      </c>
      <c r="FF115" s="17">
        <f>FE115*VLOOKUP('Données projet'!$B$16,Paramètres!$A$1:$I$89,3,0)*VLOOKUP('Données projet'!$B$16,Paramètres!$A$1:$I$89,5,0)</f>
        <v>250.22399999999999</v>
      </c>
      <c r="FG115" s="13">
        <f t="shared" si="101"/>
        <v>60.633904580527918</v>
      </c>
      <c r="FH115" s="20">
        <f t="shared" si="76"/>
        <v>541.41085047775289</v>
      </c>
      <c r="FI115" s="59">
        <f t="shared" si="77"/>
        <v>834.74418381108626</v>
      </c>
      <c r="FJ115" s="59">
        <f ca="1">AVERAGE(OFFSET($FI$3,0,0,'Données projet'!$E$16+1,1))-AVERAGE(OFFSET($H$3,0,0,'Données projet'!$E$16+1,1))</f>
        <v>269.77739619445515</v>
      </c>
      <c r="FK115" s="59">
        <f t="shared" si="102"/>
        <v>347.56964743629885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27.343962510778894</v>
      </c>
      <c r="FR115" s="21">
        <f>EXP(-LN(2)/25)*FR114+(1-EXP(-LN(2)/25))/(LN(2)/25)*Calculateur!FM115*Calculateur!FO115*VLOOKUP('Données projet'!$B$16,Paramètres!$A$1:$I$89,3,0)*0.475*44/12</f>
        <v>9.4447556504742494</v>
      </c>
      <c r="FS115" s="21">
        <f>EXP(-LN(2)/2)*FS114+(1-EXP(-LN(2)/2))/(LN(2)/2)*FM115*FP115*VLOOKUP('Données projet'!$B$16,Paramètres!$A$1:$I$89,3,0)*0.475*44/12</f>
        <v>1.1295172056173603E-14</v>
      </c>
      <c r="FT115" s="22">
        <f t="shared" si="78"/>
        <v>36.788718161253158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367.99999999999972</v>
      </c>
      <c r="O116" s="13">
        <f>N116*VLOOKUP('Données projet'!$B$9,Paramètres!$A$1:$I$89,3,0)*VLOOKUP('Données projet'!$B$9,Paramètres!$A$1:$I$89,5,0)</f>
        <v>292.78079999999977</v>
      </c>
      <c r="P116" s="13">
        <f t="shared" si="87"/>
        <v>69.660903052386217</v>
      </c>
      <c r="Q116" s="20">
        <f t="shared" si="107"/>
        <v>631.25263281623893</v>
      </c>
      <c r="R116" s="59">
        <f t="shared" si="55"/>
        <v>924.58596614957219</v>
      </c>
      <c r="S116" s="59">
        <f ca="1">AVERAGE(OFFSET($R$3,0,0,'Données projet'!$E$9+1,1))-AVERAGE(OFFSET($H$3,0,0,'Données projet'!$E$9+1,1))</f>
        <v>331.52724290297675</v>
      </c>
      <c r="T116" s="59">
        <f t="shared" si="88"/>
        <v>322.79102610158054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32.061426072130622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32.061426072130622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367.99999999999972</v>
      </c>
      <c r="AJ116" s="13">
        <f>AI116*VLOOKUP('Données projet'!$B$10,Paramètres!$A$1:$I$89,3,0)*VLOOKUP('Données projet'!$B$10,Paramètres!$A$1:$I$89,5,0)</f>
        <v>292.78079999999977</v>
      </c>
      <c r="AK116" s="13">
        <f t="shared" si="89"/>
        <v>69.660903052386217</v>
      </c>
      <c r="AL116" s="20">
        <f t="shared" si="58"/>
        <v>631.25263281623893</v>
      </c>
      <c r="AM116" s="59">
        <f t="shared" si="59"/>
        <v>924.58596614957219</v>
      </c>
      <c r="AN116" s="59">
        <f ca="1">AVERAGE(OFFSET($AM$3,0,0,'Données projet'!$E$10+1,1))-AVERAGE(OFFSET($H$3,0,0,'Données projet'!$E$10+1,1))</f>
        <v>331.52724290297675</v>
      </c>
      <c r="AO116" s="59">
        <f t="shared" si="90"/>
        <v>322.79102610158054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32.061426072130622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32.061426072130622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367.99999999999972</v>
      </c>
      <c r="BE116" s="13">
        <f>BD116*VLOOKUP('Données projet'!$B$11,Paramètres!$A$1:$I$89,3,0)*VLOOKUP('Données projet'!$B$11,Paramètres!$A$1:$I$89,5,0)</f>
        <v>321.48479999999984</v>
      </c>
      <c r="BF116" s="13">
        <f t="shared" si="91"/>
        <v>75.662211893590367</v>
      </c>
      <c r="BG116" s="20">
        <f t="shared" si="61"/>
        <v>691.69771238133626</v>
      </c>
      <c r="BH116" s="59">
        <f t="shared" si="62"/>
        <v>985.03104571466952</v>
      </c>
      <c r="BI116" s="59">
        <f ca="1">AVERAGE(OFFSET($BH$3,0,0,'Données projet'!$E$11+1,1))-AVERAGE(OFFSET($H$3,0,0,'Données projet'!$E$11+1,1))</f>
        <v>367.48156275901096</v>
      </c>
      <c r="BJ116" s="59">
        <f t="shared" si="92"/>
        <v>356.87322542996685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35.204703138025792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35.204703138025792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367.99999999999972</v>
      </c>
      <c r="BZ116" s="13">
        <f>BY116*VLOOKUP('Données projet'!$B$12,Paramètres!$A$1:$I$89,3,0)*VLOOKUP('Données projet'!$B$12,Paramètres!$A$1:$I$89,5,0)</f>
        <v>246.8543999999998</v>
      </c>
      <c r="CA116" s="13">
        <f t="shared" si="93"/>
        <v>59.911862368716115</v>
      </c>
      <c r="CB116" s="20">
        <f t="shared" si="64"/>
        <v>534.28457362551353</v>
      </c>
      <c r="CC116" s="59">
        <f t="shared" si="65"/>
        <v>827.61790695884679</v>
      </c>
      <c r="CD116" s="59">
        <f ca="1">AVERAGE(OFFSET($CC$3,0,0,'Données projet'!$E$12+1,1))-AVERAGE(OFFSET($H$3,0,0,'Données projet'!$E$12+1,1))</f>
        <v>273.84349636755343</v>
      </c>
      <c r="CE116" s="59">
        <f t="shared" si="94"/>
        <v>268.10688874775451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27.032182766698373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27.032182766698373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852.00000000000011</v>
      </c>
      <c r="CU116" s="17">
        <f>CT116*VLOOKUP('Données projet'!$B$13,Paramètres!$A$1:$I$89,3,0)*VLOOKUP('Données projet'!$B$13,Paramètres!$A$1:$I$89,5,0)</f>
        <v>420.88800000000009</v>
      </c>
      <c r="CV116" s="13">
        <f t="shared" si="95"/>
        <v>95.998759891259041</v>
      </c>
      <c r="CW116" s="20">
        <f t="shared" si="67"/>
        <v>900.24444014394294</v>
      </c>
      <c r="CX116" s="59">
        <f t="shared" si="68"/>
        <v>1193.5777734772762</v>
      </c>
      <c r="CY116" s="59">
        <f ca="1">AVERAGE(OFFSET($CX$3,0,0,'Données projet'!$E$13+1,1))-AVERAGE(OFFSET($H$3,0,0,'Données projet'!$E$13+1,1))</f>
        <v>434.08297999735811</v>
      </c>
      <c r="CZ116" s="59">
        <f t="shared" si="96"/>
        <v>371.04090283546122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82.720424627019298</v>
      </c>
      <c r="DG116" s="21">
        <f>EXP(-LN(2)/25)*DG115+(1-EXP(-LN(2)/25))/(LN(2)/25)*Calculateur!DB116*Calculateur!DD116*VLOOKUP('Données projet'!$B$13,Paramètres!$A$1:$I$89,3,0)*0.475*44/12</f>
        <v>5.177799491134552</v>
      </c>
      <c r="DH116" s="21">
        <f>EXP(-LN(2)/2)*DH115+(1-EXP(-LN(2)/2))/(LN(2)/2)*DB116*DE116*VLOOKUP('Données projet'!$B$13,Paramètres!$A$1:$I$89,3,0)*0.475*44/12</f>
        <v>2.4167745856727175E-13</v>
      </c>
      <c r="DI116" s="22">
        <f t="shared" si="69"/>
        <v>87.89822411815409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614.99999999999989</v>
      </c>
      <c r="DP116" s="17">
        <f>DO116*VLOOKUP('Données projet'!$B$14,Paramètres!$A$1:$I$89,3,0)*VLOOKUP('Données projet'!$B$14,Paramètres!$A$1:$I$89,5,0)</f>
        <v>351.78</v>
      </c>
      <c r="DQ116" s="13">
        <f t="shared" si="97"/>
        <v>81.92892344316067</v>
      </c>
      <c r="DR116" s="20">
        <f t="shared" si="70"/>
        <v>755.37637499683808</v>
      </c>
      <c r="DS116" s="59">
        <f t="shared" si="71"/>
        <v>1048.7097083301715</v>
      </c>
      <c r="DT116" s="59">
        <f ca="1">AVERAGE(OFFSET($DS$3,0,0,'Données projet'!$E$14+1,1))-AVERAGE(OFFSET($H$3,0,0,'Données projet'!$E$14+1,1))</f>
        <v>362.57172983134313</v>
      </c>
      <c r="DU116" s="59">
        <f t="shared" si="98"/>
        <v>232.03250917542471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67.229401101321884</v>
      </c>
      <c r="EB116" s="21">
        <f>EXP(-LN(2)/25)*EB115+(1-EXP(-LN(2)/25))/(LN(2)/25)*Calculateur!DW116*Calculateur!DY116*VLOOKUP('Données projet'!$B$14,Paramètres!$A$1:$I$89,3,0)*0.475*44/12</f>
        <v>3.1215441908275299</v>
      </c>
      <c r="EC116" s="21">
        <f>EXP(-LN(2)/2)*EC115+(1-EXP(-LN(2)/2))/(LN(2)/2)*DW116*DZ116*VLOOKUP('Données projet'!$B$14,Paramètres!$A$1:$I$89,3,0)*0.475*44/12</f>
        <v>2.407900260388729E-13</v>
      </c>
      <c r="ED116" s="22">
        <f t="shared" si="72"/>
        <v>70.35094529214966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763.00000000000057</v>
      </c>
      <c r="EK116" s="17">
        <f>EJ116*VLOOKUP('Données projet'!$B$15,Paramètres!$A$1:$I$89,3,0)*VLOOKUP('Données projet'!$B$15,Paramètres!$A$1:$I$89,5,0)</f>
        <v>456.2740000000004</v>
      </c>
      <c r="EL116" s="13">
        <f t="shared" si="99"/>
        <v>103.09649786611838</v>
      </c>
      <c r="EM116" s="20">
        <f t="shared" si="73"/>
        <v>974.23695045015677</v>
      </c>
      <c r="EN116" s="59">
        <f t="shared" si="74"/>
        <v>1267.5702837834901</v>
      </c>
      <c r="EO116" s="59">
        <f ca="1">AVERAGE(OFFSET($EN$3,0,0,'Données projet'!$E$15+1,1))-AVERAGE(OFFSET($H$3,0,0,'Données projet'!$E$15+1,1))</f>
        <v>481.17250315093412</v>
      </c>
      <c r="EP116" s="59">
        <f t="shared" si="100"/>
        <v>413.48123190206832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55.360747336461735</v>
      </c>
      <c r="EW116" s="21">
        <f>EXP(-LN(2)/25)*EW115+(1-EXP(-LN(2)/25))/(LN(2)/25)*Calculateur!ER116*Calculateur!ET116*VLOOKUP('Données projet'!$B$15,Paramètres!$A$1:$I$89,3,0)*0.475*44/12</f>
        <v>6.5508864360084882</v>
      </c>
      <c r="EX116" s="21">
        <f>EXP(-LN(2)/2)*EX115+(1-EXP(-LN(2)/2))/(LN(2)/2)*ER116*EU116*VLOOKUP('Données projet'!$B$15,Paramètres!$A$1:$I$89,3,0)*0.475*44/12</f>
        <v>2.5257259736721556E-14</v>
      </c>
      <c r="EY116" s="22">
        <f t="shared" si="75"/>
        <v>61.911633772470253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401</v>
      </c>
      <c r="FF116" s="17">
        <f>FE116*VLOOKUP('Données projet'!$B$16,Paramètres!$A$1:$I$89,3,0)*VLOOKUP('Données projet'!$B$16,Paramètres!$A$1:$I$89,5,0)</f>
        <v>250.22399999999999</v>
      </c>
      <c r="FG116" s="13">
        <f t="shared" si="101"/>
        <v>60.633904580527918</v>
      </c>
      <c r="FH116" s="20">
        <f t="shared" si="76"/>
        <v>541.41085047775289</v>
      </c>
      <c r="FI116" s="59">
        <f t="shared" si="77"/>
        <v>834.74418381108626</v>
      </c>
      <c r="FJ116" s="59">
        <f ca="1">AVERAGE(OFFSET($FI$3,0,0,'Données projet'!$E$16+1,1))-AVERAGE(OFFSET($H$3,0,0,'Données projet'!$E$16+1,1))</f>
        <v>269.77739619445515</v>
      </c>
      <c r="FK116" s="59">
        <f t="shared" si="102"/>
        <v>347.56964743629885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26.807764084112819</v>
      </c>
      <c r="FR116" s="21">
        <f>EXP(-LN(2)/25)*FR115+(1-EXP(-LN(2)/25))/(LN(2)/25)*Calculateur!FM116*Calculateur!FO116*VLOOKUP('Données projet'!$B$16,Paramètres!$A$1:$I$89,3,0)*0.475*44/12</f>
        <v>9.1864883105339175</v>
      </c>
      <c r="FS116" s="21">
        <f>EXP(-LN(2)/2)*FS115+(1-EXP(-LN(2)/2))/(LN(2)/2)*FM116*FP116*VLOOKUP('Données projet'!$B$16,Paramètres!$A$1:$I$89,3,0)*0.475*44/12</f>
        <v>7.9868927555891539E-15</v>
      </c>
      <c r="FT116" s="22">
        <f t="shared" si="78"/>
        <v>35.994252394646743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367.99999999999972</v>
      </c>
      <c r="O117" s="13">
        <f>N117*VLOOKUP('Données projet'!$B$9,Paramètres!$A$1:$I$89,3,0)*VLOOKUP('Données projet'!$B$9,Paramètres!$A$1:$I$89,5,0)</f>
        <v>292.78079999999977</v>
      </c>
      <c r="P117" s="13">
        <f t="shared" si="87"/>
        <v>69.660903052386217</v>
      </c>
      <c r="Q117" s="20">
        <f t="shared" si="107"/>
        <v>631.25263281623893</v>
      </c>
      <c r="R117" s="59">
        <f t="shared" si="55"/>
        <v>924.58596614957219</v>
      </c>
      <c r="S117" s="59">
        <f ca="1">AVERAGE(OFFSET($R$3,0,0,'Données projet'!$E$9+1,1))-AVERAGE(OFFSET($H$3,0,0,'Données projet'!$E$9+1,1))</f>
        <v>331.52724290297675</v>
      </c>
      <c r="T117" s="59">
        <f t="shared" si="88"/>
        <v>322.79102610158054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31.432721062395096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31.432721062395096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367.99999999999972</v>
      </c>
      <c r="AJ117" s="13">
        <f>AI117*VLOOKUP('Données projet'!$B$10,Paramètres!$A$1:$I$89,3,0)*VLOOKUP('Données projet'!$B$10,Paramètres!$A$1:$I$89,5,0)</f>
        <v>292.78079999999977</v>
      </c>
      <c r="AK117" s="13">
        <f t="shared" si="89"/>
        <v>69.660903052386217</v>
      </c>
      <c r="AL117" s="20">
        <f t="shared" si="58"/>
        <v>631.25263281623893</v>
      </c>
      <c r="AM117" s="59">
        <f t="shared" si="59"/>
        <v>924.58596614957219</v>
      </c>
      <c r="AN117" s="59">
        <f ca="1">AVERAGE(OFFSET($AM$3,0,0,'Données projet'!$E$10+1,1))-AVERAGE(OFFSET($H$3,0,0,'Données projet'!$E$10+1,1))</f>
        <v>331.52724290297675</v>
      </c>
      <c r="AO117" s="59">
        <f t="shared" si="90"/>
        <v>322.79102610158054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31.432721062395096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31.432721062395096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367.99999999999972</v>
      </c>
      <c r="BE117" s="13">
        <f>BD117*VLOOKUP('Données projet'!$B$11,Paramètres!$A$1:$I$89,3,0)*VLOOKUP('Données projet'!$B$11,Paramètres!$A$1:$I$89,5,0)</f>
        <v>321.48479999999984</v>
      </c>
      <c r="BF117" s="13">
        <f t="shared" si="91"/>
        <v>75.662211893590367</v>
      </c>
      <c r="BG117" s="20">
        <f t="shared" si="61"/>
        <v>691.69771238133626</v>
      </c>
      <c r="BH117" s="59">
        <f t="shared" si="62"/>
        <v>985.03104571466952</v>
      </c>
      <c r="BI117" s="59">
        <f ca="1">AVERAGE(OFFSET($BH$3,0,0,'Données projet'!$E$11+1,1))-AVERAGE(OFFSET($H$3,0,0,'Données projet'!$E$11+1,1))</f>
        <v>367.48156275901096</v>
      </c>
      <c r="BJ117" s="59">
        <f t="shared" si="92"/>
        <v>356.87322542996685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34.514360382237761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34.514360382237761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367.99999999999972</v>
      </c>
      <c r="BZ117" s="13">
        <f>BY117*VLOOKUP('Données projet'!$B$12,Paramètres!$A$1:$I$89,3,0)*VLOOKUP('Données projet'!$B$12,Paramètres!$A$1:$I$89,5,0)</f>
        <v>246.8543999999998</v>
      </c>
      <c r="CA117" s="13">
        <f t="shared" si="93"/>
        <v>59.911862368716115</v>
      </c>
      <c r="CB117" s="20">
        <f t="shared" si="64"/>
        <v>534.28457362551353</v>
      </c>
      <c r="CC117" s="59">
        <f t="shared" si="65"/>
        <v>827.61790695884679</v>
      </c>
      <c r="CD117" s="59">
        <f ca="1">AVERAGE(OFFSET($CC$3,0,0,'Données projet'!$E$12+1,1))-AVERAGE(OFFSET($H$3,0,0,'Données projet'!$E$12+1,1))</f>
        <v>273.84349636755343</v>
      </c>
      <c r="CE117" s="59">
        <f t="shared" si="94"/>
        <v>268.10688874775451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26.502098150646852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26.502098150646852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852.00000000000011</v>
      </c>
      <c r="CU117" s="17">
        <f>CT117*VLOOKUP('Données projet'!$B$13,Paramètres!$A$1:$I$89,3,0)*VLOOKUP('Données projet'!$B$13,Paramètres!$A$1:$I$89,5,0)</f>
        <v>420.88800000000009</v>
      </c>
      <c r="CV117" s="13">
        <f t="shared" si="95"/>
        <v>95.998759891259041</v>
      </c>
      <c r="CW117" s="20">
        <f t="shared" si="67"/>
        <v>900.24444014394294</v>
      </c>
      <c r="CX117" s="59">
        <f t="shared" si="68"/>
        <v>1193.5777734772762</v>
      </c>
      <c r="CY117" s="59">
        <f ca="1">AVERAGE(OFFSET($CX$3,0,0,'Données projet'!$E$13+1,1))-AVERAGE(OFFSET($H$3,0,0,'Données projet'!$E$13+1,1))</f>
        <v>434.08297999735811</v>
      </c>
      <c r="CZ117" s="59">
        <f t="shared" si="96"/>
        <v>371.04090283546122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81.098327554560512</v>
      </c>
      <c r="DG117" s="21">
        <f>EXP(-LN(2)/25)*DG116+(1-EXP(-LN(2)/25))/(LN(2)/25)*Calculateur!DB117*Calculateur!DD117*VLOOKUP('Données projet'!$B$13,Paramètres!$A$1:$I$89,3,0)*0.475*44/12</f>
        <v>5.0362122917608367</v>
      </c>
      <c r="DH117" s="21">
        <f>EXP(-LN(2)/2)*DH116+(1-EXP(-LN(2)/2))/(LN(2)/2)*DB117*DE117*VLOOKUP('Données projet'!$B$13,Paramètres!$A$1:$I$89,3,0)*0.475*44/12</f>
        <v>1.7089176981284873E-13</v>
      </c>
      <c r="DI117" s="22">
        <f t="shared" si="69"/>
        <v>86.134539846321516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614.99999999999989</v>
      </c>
      <c r="DP117" s="17">
        <f>DO117*VLOOKUP('Données projet'!$B$14,Paramètres!$A$1:$I$89,3,0)*VLOOKUP('Données projet'!$B$14,Paramètres!$A$1:$I$89,5,0)</f>
        <v>351.78</v>
      </c>
      <c r="DQ117" s="13">
        <f t="shared" si="97"/>
        <v>81.92892344316067</v>
      </c>
      <c r="DR117" s="20">
        <f t="shared" si="70"/>
        <v>755.37637499683808</v>
      </c>
      <c r="DS117" s="59">
        <f t="shared" si="71"/>
        <v>1048.7097083301715</v>
      </c>
      <c r="DT117" s="59">
        <f ca="1">AVERAGE(OFFSET($DS$3,0,0,'Données projet'!$E$14+1,1))-AVERAGE(OFFSET($H$3,0,0,'Données projet'!$E$14+1,1))</f>
        <v>362.57172983134313</v>
      </c>
      <c r="DU117" s="59">
        <f t="shared" si="98"/>
        <v>232.03250917542471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65.911073551610642</v>
      </c>
      <c r="EB117" s="21">
        <f>EXP(-LN(2)/25)*EB116+(1-EXP(-LN(2)/25))/(LN(2)/25)*Calculateur!DW117*Calculateur!DY117*VLOOKUP('Données projet'!$B$14,Paramètres!$A$1:$I$89,3,0)*0.475*44/12</f>
        <v>3.0361854007744764</v>
      </c>
      <c r="EC117" s="21">
        <f>EXP(-LN(2)/2)*EC116+(1-EXP(-LN(2)/2))/(LN(2)/2)*DW117*DZ117*VLOOKUP('Données projet'!$B$14,Paramètres!$A$1:$I$89,3,0)*0.475*44/12</f>
        <v>1.7026426025417239E-13</v>
      </c>
      <c r="ED117" s="22">
        <f t="shared" si="72"/>
        <v>68.947258952385283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763.00000000000057</v>
      </c>
      <c r="EK117" s="17">
        <f>EJ117*VLOOKUP('Données projet'!$B$15,Paramètres!$A$1:$I$89,3,0)*VLOOKUP('Données projet'!$B$15,Paramètres!$A$1:$I$89,5,0)</f>
        <v>456.2740000000004</v>
      </c>
      <c r="EL117" s="13">
        <f t="shared" si="99"/>
        <v>103.09649786611838</v>
      </c>
      <c r="EM117" s="20">
        <f t="shared" si="73"/>
        <v>974.23695045015677</v>
      </c>
      <c r="EN117" s="59">
        <f t="shared" si="74"/>
        <v>1267.5702837834901</v>
      </c>
      <c r="EO117" s="59">
        <f ca="1">AVERAGE(OFFSET($EN$3,0,0,'Données projet'!$E$15+1,1))-AVERAGE(OFFSET($H$3,0,0,'Données projet'!$E$15+1,1))</f>
        <v>481.17250315093412</v>
      </c>
      <c r="EP117" s="59">
        <f t="shared" si="100"/>
        <v>413.48123190206832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54.275156847915412</v>
      </c>
      <c r="EW117" s="21">
        <f>EXP(-LN(2)/25)*EW116+(1-EXP(-LN(2)/25))/(LN(2)/25)*Calculateur!ER117*Calculateur!ET117*VLOOKUP('Données projet'!$B$15,Paramètres!$A$1:$I$89,3,0)*0.475*44/12</f>
        <v>6.3717521019196903</v>
      </c>
      <c r="EX117" s="21">
        <f>EXP(-LN(2)/2)*EX116+(1-EXP(-LN(2)/2))/(LN(2)/2)*ER117*EU117*VLOOKUP('Données projet'!$B$15,Paramètres!$A$1:$I$89,3,0)*0.475*44/12</f>
        <v>1.7859579634025766E-14</v>
      </c>
      <c r="EY117" s="22">
        <f t="shared" si="75"/>
        <v>60.646908949835122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401</v>
      </c>
      <c r="FF117" s="17">
        <f>FE117*VLOOKUP('Données projet'!$B$16,Paramètres!$A$1:$I$89,3,0)*VLOOKUP('Données projet'!$B$16,Paramètres!$A$1:$I$89,5,0)</f>
        <v>250.22399999999999</v>
      </c>
      <c r="FG117" s="13">
        <f t="shared" si="101"/>
        <v>60.633904580527918</v>
      </c>
      <c r="FH117" s="20">
        <f t="shared" si="76"/>
        <v>541.41085047775289</v>
      </c>
      <c r="FI117" s="59">
        <f t="shared" si="77"/>
        <v>834.74418381108626</v>
      </c>
      <c r="FJ117" s="59">
        <f ca="1">AVERAGE(OFFSET($FI$3,0,0,'Données projet'!$E$16+1,1))-AVERAGE(OFFSET($H$3,0,0,'Données projet'!$E$16+1,1))</f>
        <v>269.77739619445515</v>
      </c>
      <c r="FK117" s="59">
        <f t="shared" si="102"/>
        <v>347.56964743629885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26.28208018154492</v>
      </c>
      <c r="FR117" s="21">
        <f>EXP(-LN(2)/25)*FR116+(1-EXP(-LN(2)/25))/(LN(2)/25)*Calculateur!FM117*Calculateur!FO117*VLOOKUP('Données projet'!$B$16,Paramètres!$A$1:$I$89,3,0)*0.475*44/12</f>
        <v>8.9352833045859441</v>
      </c>
      <c r="FS117" s="21">
        <f>EXP(-LN(2)/2)*FS116+(1-EXP(-LN(2)/2))/(LN(2)/2)*FM117*FP117*VLOOKUP('Données projet'!$B$16,Paramètres!$A$1:$I$89,3,0)*0.475*44/12</f>
        <v>5.6475860280868015E-15</v>
      </c>
      <c r="FT117" s="22">
        <f t="shared" si="78"/>
        <v>35.217363486130871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367.99999999999972</v>
      </c>
      <c r="O118" s="13">
        <f>N118*VLOOKUP('Données projet'!$B$9,Paramètres!$A$1:$I$89,3,0)*VLOOKUP('Données projet'!$B$9,Paramètres!$A$1:$I$89,5,0)</f>
        <v>292.78079999999977</v>
      </c>
      <c r="P118" s="13">
        <f t="shared" si="87"/>
        <v>69.660903052386217</v>
      </c>
      <c r="Q118" s="20">
        <f t="shared" si="107"/>
        <v>631.25263281623893</v>
      </c>
      <c r="R118" s="59">
        <f t="shared" si="55"/>
        <v>924.58596614957219</v>
      </c>
      <c r="S118" s="59">
        <f ca="1">AVERAGE(OFFSET($R$3,0,0,'Données projet'!$E$9+1,1))-AVERAGE(OFFSET($H$3,0,0,'Données projet'!$E$9+1,1))</f>
        <v>331.52724290297675</v>
      </c>
      <c r="T118" s="59">
        <f t="shared" si="88"/>
        <v>322.79102610158054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30.816344574428292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30.816344574428292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367.99999999999972</v>
      </c>
      <c r="AJ118" s="13">
        <f>AI118*VLOOKUP('Données projet'!$B$10,Paramètres!$A$1:$I$89,3,0)*VLOOKUP('Données projet'!$B$10,Paramètres!$A$1:$I$89,5,0)</f>
        <v>292.78079999999977</v>
      </c>
      <c r="AK118" s="13">
        <f t="shared" si="89"/>
        <v>69.660903052386217</v>
      </c>
      <c r="AL118" s="20">
        <f t="shared" si="58"/>
        <v>631.25263281623893</v>
      </c>
      <c r="AM118" s="59">
        <f t="shared" si="59"/>
        <v>924.58596614957219</v>
      </c>
      <c r="AN118" s="59">
        <f ca="1">AVERAGE(OFFSET($AM$3,0,0,'Données projet'!$E$10+1,1))-AVERAGE(OFFSET($H$3,0,0,'Données projet'!$E$10+1,1))</f>
        <v>331.52724290297675</v>
      </c>
      <c r="AO118" s="59">
        <f t="shared" si="90"/>
        <v>322.79102610158054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30.816344574428292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30.816344574428292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367.99999999999972</v>
      </c>
      <c r="BE118" s="13">
        <f>BD118*VLOOKUP('Données projet'!$B$11,Paramètres!$A$1:$I$89,3,0)*VLOOKUP('Données projet'!$B$11,Paramètres!$A$1:$I$89,5,0)</f>
        <v>321.48479999999984</v>
      </c>
      <c r="BF118" s="13">
        <f t="shared" si="91"/>
        <v>75.662211893590367</v>
      </c>
      <c r="BG118" s="20">
        <f t="shared" si="61"/>
        <v>691.69771238133626</v>
      </c>
      <c r="BH118" s="59">
        <f t="shared" si="62"/>
        <v>985.03104571466952</v>
      </c>
      <c r="BI118" s="59">
        <f ca="1">AVERAGE(OFFSET($BH$3,0,0,'Données projet'!$E$11+1,1))-AVERAGE(OFFSET($H$3,0,0,'Données projet'!$E$11+1,1))</f>
        <v>367.48156275901096</v>
      </c>
      <c r="BJ118" s="59">
        <f t="shared" si="92"/>
        <v>356.87322542996685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33.837554826823229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33.837554826823229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367.99999999999972</v>
      </c>
      <c r="BZ118" s="13">
        <f>BY118*VLOOKUP('Données projet'!$B$12,Paramètres!$A$1:$I$89,3,0)*VLOOKUP('Données projet'!$B$12,Paramètres!$A$1:$I$89,5,0)</f>
        <v>246.8543999999998</v>
      </c>
      <c r="CA118" s="13">
        <f t="shared" si="93"/>
        <v>59.911862368716115</v>
      </c>
      <c r="CB118" s="20">
        <f t="shared" si="64"/>
        <v>534.28457362551353</v>
      </c>
      <c r="CC118" s="59">
        <f t="shared" si="65"/>
        <v>827.61790695884679</v>
      </c>
      <c r="CD118" s="59">
        <f ca="1">AVERAGE(OFFSET($CC$3,0,0,'Données projet'!$E$12+1,1))-AVERAGE(OFFSET($H$3,0,0,'Données projet'!$E$12+1,1))</f>
        <v>273.84349636755343</v>
      </c>
      <c r="CE118" s="59">
        <f t="shared" si="94"/>
        <v>268.10688874775451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25.982408170596408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25.982408170596408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852.00000000000011</v>
      </c>
      <c r="CU118" s="17">
        <f>CT118*VLOOKUP('Données projet'!$B$13,Paramètres!$A$1:$I$89,3,0)*VLOOKUP('Données projet'!$B$13,Paramètres!$A$1:$I$89,5,0)</f>
        <v>420.88800000000009</v>
      </c>
      <c r="CV118" s="13">
        <f t="shared" si="95"/>
        <v>95.998759891259041</v>
      </c>
      <c r="CW118" s="20">
        <f t="shared" si="67"/>
        <v>900.24444014394294</v>
      </c>
      <c r="CX118" s="59">
        <f t="shared" si="68"/>
        <v>1193.5777734772762</v>
      </c>
      <c r="CY118" s="59">
        <f ca="1">AVERAGE(OFFSET($CX$3,0,0,'Données projet'!$E$13+1,1))-AVERAGE(OFFSET($H$3,0,0,'Données projet'!$E$13+1,1))</f>
        <v>434.08297999735811</v>
      </c>
      <c r="CZ118" s="59">
        <f t="shared" si="96"/>
        <v>371.04090283546122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79.508038816311114</v>
      </c>
      <c r="DG118" s="21">
        <f>EXP(-LN(2)/25)*DG117+(1-EXP(-LN(2)/25))/(LN(2)/25)*Calculateur!DB118*Calculateur!DD118*VLOOKUP('Données projet'!$B$13,Paramètres!$A$1:$I$89,3,0)*0.475*44/12</f>
        <v>4.8984968017997428</v>
      </c>
      <c r="DH118" s="21">
        <f>EXP(-LN(2)/2)*DH117+(1-EXP(-LN(2)/2))/(LN(2)/2)*DB118*DE118*VLOOKUP('Données projet'!$B$13,Paramètres!$A$1:$I$89,3,0)*0.475*44/12</f>
        <v>1.2083872928363587E-13</v>
      </c>
      <c r="DI118" s="22">
        <f t="shared" si="69"/>
        <v>84.406535618110979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614.99999999999989</v>
      </c>
      <c r="DP118" s="17">
        <f>DO118*VLOOKUP('Données projet'!$B$14,Paramètres!$A$1:$I$89,3,0)*VLOOKUP('Données projet'!$B$14,Paramètres!$A$1:$I$89,5,0)</f>
        <v>351.78</v>
      </c>
      <c r="DQ118" s="13">
        <f t="shared" si="97"/>
        <v>81.92892344316067</v>
      </c>
      <c r="DR118" s="20">
        <f t="shared" si="70"/>
        <v>755.37637499683808</v>
      </c>
      <c r="DS118" s="59">
        <f t="shared" si="71"/>
        <v>1048.7097083301715</v>
      </c>
      <c r="DT118" s="59">
        <f ca="1">AVERAGE(OFFSET($DS$3,0,0,'Données projet'!$E$14+1,1))-AVERAGE(OFFSET($H$3,0,0,'Données projet'!$E$14+1,1))</f>
        <v>362.57172983134313</v>
      </c>
      <c r="DU118" s="59">
        <f t="shared" si="98"/>
        <v>232.03250917542471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64.618597601048833</v>
      </c>
      <c r="EB118" s="21">
        <f>EXP(-LN(2)/25)*EB117+(1-EXP(-LN(2)/25))/(LN(2)/25)*Calculateur!DW118*Calculateur!DY118*VLOOKUP('Données projet'!$B$14,Paramètres!$A$1:$I$89,3,0)*0.475*44/12</f>
        <v>2.9531607513242473</v>
      </c>
      <c r="EC118" s="21">
        <f>EXP(-LN(2)/2)*EC117+(1-EXP(-LN(2)/2))/(LN(2)/2)*DW118*DZ118*VLOOKUP('Données projet'!$B$14,Paramètres!$A$1:$I$89,3,0)*0.475*44/12</f>
        <v>1.2039501301943645E-13</v>
      </c>
      <c r="ED118" s="22">
        <f t="shared" si="72"/>
        <v>67.571758352373195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763.00000000000057</v>
      </c>
      <c r="EK118" s="17">
        <f>EJ118*VLOOKUP('Données projet'!$B$15,Paramètres!$A$1:$I$89,3,0)*VLOOKUP('Données projet'!$B$15,Paramètres!$A$1:$I$89,5,0)</f>
        <v>456.2740000000004</v>
      </c>
      <c r="EL118" s="13">
        <f t="shared" si="99"/>
        <v>103.09649786611838</v>
      </c>
      <c r="EM118" s="20">
        <f t="shared" si="73"/>
        <v>974.23695045015677</v>
      </c>
      <c r="EN118" s="59">
        <f t="shared" si="74"/>
        <v>1267.5702837834901</v>
      </c>
      <c r="EO118" s="59">
        <f ca="1">AVERAGE(OFFSET($EN$3,0,0,'Données projet'!$E$15+1,1))-AVERAGE(OFFSET($H$3,0,0,'Données projet'!$E$15+1,1))</f>
        <v>481.17250315093412</v>
      </c>
      <c r="EP118" s="59">
        <f t="shared" si="100"/>
        <v>413.48123190206832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53.21085412670466</v>
      </c>
      <c r="EW118" s="21">
        <f>EXP(-LN(2)/25)*EW117+(1-EXP(-LN(2)/25))/(LN(2)/25)*Calculateur!ER118*Calculateur!ET118*VLOOKUP('Données projet'!$B$15,Paramètres!$A$1:$I$89,3,0)*0.475*44/12</f>
        <v>6.1975162056168163</v>
      </c>
      <c r="EX118" s="21">
        <f>EXP(-LN(2)/2)*EX117+(1-EXP(-LN(2)/2))/(LN(2)/2)*ER118*EU118*VLOOKUP('Données projet'!$B$15,Paramètres!$A$1:$I$89,3,0)*0.475*44/12</f>
        <v>1.2628629868360778E-14</v>
      </c>
      <c r="EY118" s="22">
        <f t="shared" si="75"/>
        <v>59.408370332321489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401</v>
      </c>
      <c r="FF118" s="17">
        <f>FE118*VLOOKUP('Données projet'!$B$16,Paramètres!$A$1:$I$89,3,0)*VLOOKUP('Données projet'!$B$16,Paramètres!$A$1:$I$89,5,0)</f>
        <v>250.22399999999999</v>
      </c>
      <c r="FG118" s="13">
        <f t="shared" si="101"/>
        <v>60.633904580527918</v>
      </c>
      <c r="FH118" s="20">
        <f t="shared" si="76"/>
        <v>541.41085047775289</v>
      </c>
      <c r="FI118" s="59">
        <f t="shared" si="77"/>
        <v>834.74418381108626</v>
      </c>
      <c r="FJ118" s="59">
        <f ca="1">AVERAGE(OFFSET($FI$3,0,0,'Données projet'!$E$16+1,1))-AVERAGE(OFFSET($H$3,0,0,'Données projet'!$E$16+1,1))</f>
        <v>269.77739619445515</v>
      </c>
      <c r="FK118" s="59">
        <f t="shared" si="102"/>
        <v>347.56964743629885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25.766704619670858</v>
      </c>
      <c r="FR118" s="21">
        <f>EXP(-LN(2)/25)*FR117+(1-EXP(-LN(2)/25))/(LN(2)/25)*Calculateur!FM118*Calculateur!FO118*VLOOKUP('Données projet'!$B$16,Paramètres!$A$1:$I$89,3,0)*0.475*44/12</f>
        <v>8.6909475127359137</v>
      </c>
      <c r="FS118" s="21">
        <f>EXP(-LN(2)/2)*FS117+(1-EXP(-LN(2)/2))/(LN(2)/2)*FM118*FP118*VLOOKUP('Données projet'!$B$16,Paramètres!$A$1:$I$89,3,0)*0.475*44/12</f>
        <v>3.9934463777945769E-15</v>
      </c>
      <c r="FT118" s="22">
        <f t="shared" si="78"/>
        <v>34.457652132406778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367.99999999999972</v>
      </c>
      <c r="O119" s="13">
        <f>N119*VLOOKUP('Données projet'!$B$9,Paramètres!$A$1:$I$89,3,0)*VLOOKUP('Données projet'!$B$9,Paramètres!$A$1:$I$89,5,0)</f>
        <v>292.78079999999977</v>
      </c>
      <c r="P119" s="13">
        <f t="shared" si="87"/>
        <v>69.660903052386217</v>
      </c>
      <c r="Q119" s="20">
        <f t="shared" si="107"/>
        <v>631.25263281623893</v>
      </c>
      <c r="R119" s="59">
        <f t="shared" si="55"/>
        <v>924.58596614957219</v>
      </c>
      <c r="S119" s="59">
        <f ca="1">AVERAGE(OFFSET($R$3,0,0,'Données projet'!$E$9+1,1))-AVERAGE(OFFSET($H$3,0,0,'Données projet'!$E$9+1,1))</f>
        <v>331.52724290297675</v>
      </c>
      <c r="T119" s="59">
        <f t="shared" si="88"/>
        <v>322.79102610158054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30.212054853437984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30.212054853437984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367.99999999999972</v>
      </c>
      <c r="AJ119" s="13">
        <f>AI119*VLOOKUP('Données projet'!$B$10,Paramètres!$A$1:$I$89,3,0)*VLOOKUP('Données projet'!$B$10,Paramètres!$A$1:$I$89,5,0)</f>
        <v>292.78079999999977</v>
      </c>
      <c r="AK119" s="13">
        <f t="shared" si="89"/>
        <v>69.660903052386217</v>
      </c>
      <c r="AL119" s="20">
        <f t="shared" si="58"/>
        <v>631.25263281623893</v>
      </c>
      <c r="AM119" s="59">
        <f t="shared" si="59"/>
        <v>924.58596614957219</v>
      </c>
      <c r="AN119" s="59">
        <f ca="1">AVERAGE(OFFSET($AM$3,0,0,'Données projet'!$E$10+1,1))-AVERAGE(OFFSET($H$3,0,0,'Données projet'!$E$10+1,1))</f>
        <v>331.52724290297675</v>
      </c>
      <c r="AO119" s="59">
        <f t="shared" si="90"/>
        <v>322.79102610158054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30.212054853437984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30.212054853437984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367.99999999999972</v>
      </c>
      <c r="BE119" s="13">
        <f>BD119*VLOOKUP('Données projet'!$B$11,Paramètres!$A$1:$I$89,3,0)*VLOOKUP('Données projet'!$B$11,Paramètres!$A$1:$I$89,5,0)</f>
        <v>321.48479999999984</v>
      </c>
      <c r="BF119" s="13">
        <f t="shared" si="91"/>
        <v>75.662211893590367</v>
      </c>
      <c r="BG119" s="20">
        <f t="shared" si="61"/>
        <v>691.69771238133626</v>
      </c>
      <c r="BH119" s="59">
        <f t="shared" si="62"/>
        <v>985.03104571466952</v>
      </c>
      <c r="BI119" s="59">
        <f ca="1">AVERAGE(OFFSET($BH$3,0,0,'Données projet'!$E$11+1,1))-AVERAGE(OFFSET($H$3,0,0,'Données projet'!$E$11+1,1))</f>
        <v>367.48156275901096</v>
      </c>
      <c r="BJ119" s="59">
        <f t="shared" si="92"/>
        <v>356.87322542996685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33.174021015539751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33.174021015539751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367.99999999999972</v>
      </c>
      <c r="BZ119" s="13">
        <f>BY119*VLOOKUP('Données projet'!$B$12,Paramètres!$A$1:$I$89,3,0)*VLOOKUP('Données projet'!$B$12,Paramètres!$A$1:$I$89,5,0)</f>
        <v>246.8543999999998</v>
      </c>
      <c r="CA119" s="13">
        <f t="shared" si="93"/>
        <v>59.911862368716115</v>
      </c>
      <c r="CB119" s="20">
        <f t="shared" si="64"/>
        <v>534.28457362551353</v>
      </c>
      <c r="CC119" s="59">
        <f t="shared" si="65"/>
        <v>827.61790695884679</v>
      </c>
      <c r="CD119" s="59">
        <f ca="1">AVERAGE(OFFSET($CC$3,0,0,'Données projet'!$E$12+1,1))-AVERAGE(OFFSET($H$3,0,0,'Données projet'!$E$12+1,1))</f>
        <v>273.84349636755343</v>
      </c>
      <c r="CE119" s="59">
        <f t="shared" si="94"/>
        <v>268.10688874775451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25.472908994075166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25.472908994075166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852.00000000000011</v>
      </c>
      <c r="CU119" s="17">
        <f>CT119*VLOOKUP('Données projet'!$B$13,Paramètres!$A$1:$I$89,3,0)*VLOOKUP('Données projet'!$B$13,Paramètres!$A$1:$I$89,5,0)</f>
        <v>420.88800000000009</v>
      </c>
      <c r="CV119" s="13">
        <f t="shared" si="95"/>
        <v>95.998759891259041</v>
      </c>
      <c r="CW119" s="20">
        <f t="shared" si="67"/>
        <v>900.24444014394294</v>
      </c>
      <c r="CX119" s="59">
        <f t="shared" si="68"/>
        <v>1193.5777734772762</v>
      </c>
      <c r="CY119" s="59">
        <f ca="1">AVERAGE(OFFSET($CX$3,0,0,'Données projet'!$E$13+1,1))-AVERAGE(OFFSET($H$3,0,0,'Données projet'!$E$13+1,1))</f>
        <v>434.08297999735811</v>
      </c>
      <c r="CZ119" s="59">
        <f t="shared" si="96"/>
        <v>371.04090283546122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77.94893467023843</v>
      </c>
      <c r="DG119" s="21">
        <f>EXP(-LN(2)/25)*DG118+(1-EXP(-LN(2)/25))/(LN(2)/25)*Calculateur!DB119*Calculateur!DD119*VLOOKUP('Données projet'!$B$13,Paramètres!$A$1:$I$89,3,0)*0.475*44/12</f>
        <v>4.7645471491537776</v>
      </c>
      <c r="DH119" s="21">
        <f>EXP(-LN(2)/2)*DH118+(1-EXP(-LN(2)/2))/(LN(2)/2)*DB119*DE119*VLOOKUP('Données projet'!$B$13,Paramètres!$A$1:$I$89,3,0)*0.475*44/12</f>
        <v>8.5445884906424367E-14</v>
      </c>
      <c r="DI119" s="22">
        <f t="shared" si="69"/>
        <v>82.713481819392285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614.99999999999989</v>
      </c>
      <c r="DP119" s="17">
        <f>DO119*VLOOKUP('Données projet'!$B$14,Paramètres!$A$1:$I$89,3,0)*VLOOKUP('Données projet'!$B$14,Paramètres!$A$1:$I$89,5,0)</f>
        <v>351.78</v>
      </c>
      <c r="DQ119" s="13">
        <f t="shared" si="97"/>
        <v>81.92892344316067</v>
      </c>
      <c r="DR119" s="20">
        <f t="shared" si="70"/>
        <v>755.37637499683808</v>
      </c>
      <c r="DS119" s="59">
        <f t="shared" si="71"/>
        <v>1048.7097083301715</v>
      </c>
      <c r="DT119" s="59">
        <f ca="1">AVERAGE(OFFSET($DS$3,0,0,'Données projet'!$E$14+1,1))-AVERAGE(OFFSET($H$3,0,0,'Données projet'!$E$14+1,1))</f>
        <v>362.57172983134313</v>
      </c>
      <c r="DU119" s="59">
        <f t="shared" si="98"/>
        <v>232.03250917542471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63.351466315545046</v>
      </c>
      <c r="EB119" s="21">
        <f>EXP(-LN(2)/25)*EB118+(1-EXP(-LN(2)/25))/(LN(2)/25)*Calculateur!DW119*Calculateur!DY119*VLOOKUP('Données projet'!$B$14,Paramètres!$A$1:$I$89,3,0)*0.475*44/12</f>
        <v>2.8724064152793112</v>
      </c>
      <c r="EC119" s="21">
        <f>EXP(-LN(2)/2)*EC118+(1-EXP(-LN(2)/2))/(LN(2)/2)*DW119*DZ119*VLOOKUP('Données projet'!$B$14,Paramètres!$A$1:$I$89,3,0)*0.475*44/12</f>
        <v>8.5132130127086193E-14</v>
      </c>
      <c r="ED119" s="22">
        <f t="shared" si="72"/>
        <v>66.223872730824439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763.00000000000057</v>
      </c>
      <c r="EK119" s="17">
        <f>EJ119*VLOOKUP('Données projet'!$B$15,Paramètres!$A$1:$I$89,3,0)*VLOOKUP('Données projet'!$B$15,Paramètres!$A$1:$I$89,5,0)</f>
        <v>456.2740000000004</v>
      </c>
      <c r="EL119" s="13">
        <f t="shared" si="99"/>
        <v>103.09649786611838</v>
      </c>
      <c r="EM119" s="20">
        <f t="shared" si="73"/>
        <v>974.23695045015677</v>
      </c>
      <c r="EN119" s="59">
        <f t="shared" si="74"/>
        <v>1267.5702837834901</v>
      </c>
      <c r="EO119" s="59">
        <f ca="1">AVERAGE(OFFSET($EN$3,0,0,'Données projet'!$E$15+1,1))-AVERAGE(OFFSET($H$3,0,0,'Données projet'!$E$15+1,1))</f>
        <v>481.17250315093412</v>
      </c>
      <c r="EP119" s="59">
        <f t="shared" si="100"/>
        <v>413.48123190206832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52.16742173269629</v>
      </c>
      <c r="EW119" s="21">
        <f>EXP(-LN(2)/25)*EW118+(1-EXP(-LN(2)/25))/(LN(2)/25)*Calculateur!ER119*Calculateur!ET119*VLOOKUP('Données projet'!$B$15,Paramètres!$A$1:$I$89,3,0)*0.475*44/12</f>
        <v>6.0280447990610115</v>
      </c>
      <c r="EX119" s="21">
        <f>EXP(-LN(2)/2)*EX118+(1-EXP(-LN(2)/2))/(LN(2)/2)*ER119*EU119*VLOOKUP('Données projet'!$B$15,Paramètres!$A$1:$I$89,3,0)*0.475*44/12</f>
        <v>8.9297898170128831E-15</v>
      </c>
      <c r="EY119" s="22">
        <f t="shared" si="75"/>
        <v>58.195466531757312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401</v>
      </c>
      <c r="FF119" s="17">
        <f>FE119*VLOOKUP('Données projet'!$B$16,Paramètres!$A$1:$I$89,3,0)*VLOOKUP('Données projet'!$B$16,Paramètres!$A$1:$I$89,5,0)</f>
        <v>250.22399999999999</v>
      </c>
      <c r="FG119" s="13">
        <f t="shared" si="101"/>
        <v>60.633904580527918</v>
      </c>
      <c r="FH119" s="20">
        <f t="shared" si="76"/>
        <v>541.41085047775289</v>
      </c>
      <c r="FI119" s="59">
        <f t="shared" si="77"/>
        <v>834.74418381108626</v>
      </c>
      <c r="FJ119" s="59">
        <f ca="1">AVERAGE(OFFSET($FI$3,0,0,'Données projet'!$E$16+1,1))-AVERAGE(OFFSET($H$3,0,0,'Données projet'!$E$16+1,1))</f>
        <v>269.77739619445515</v>
      </c>
      <c r="FK119" s="59">
        <f t="shared" si="102"/>
        <v>347.56964743629885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25.261435258217091</v>
      </c>
      <c r="FR119" s="21">
        <f>EXP(-LN(2)/25)*FR118+(1-EXP(-LN(2)/25))/(LN(2)/25)*Calculateur!FM119*Calculateur!FO119*VLOOKUP('Données projet'!$B$16,Paramètres!$A$1:$I$89,3,0)*0.475*44/12</f>
        <v>8.4532930959630832</v>
      </c>
      <c r="FS119" s="21">
        <f>EXP(-LN(2)/2)*FS118+(1-EXP(-LN(2)/2))/(LN(2)/2)*FM119*FP119*VLOOKUP('Données projet'!$B$16,Paramètres!$A$1:$I$89,3,0)*0.475*44/12</f>
        <v>2.8237930140434008E-15</v>
      </c>
      <c r="FT119" s="22">
        <f t="shared" si="78"/>
        <v>33.714728354180174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367.99999999999972</v>
      </c>
      <c r="O120" s="13">
        <f>N120*VLOOKUP('Données projet'!$B$9,Paramètres!$A$1:$I$89,3,0)*VLOOKUP('Données projet'!$B$9,Paramètres!$A$1:$I$89,5,0)</f>
        <v>292.78079999999977</v>
      </c>
      <c r="P120" s="13">
        <f t="shared" si="87"/>
        <v>69.660903052386217</v>
      </c>
      <c r="Q120" s="20">
        <f t="shared" si="107"/>
        <v>631.25263281623893</v>
      </c>
      <c r="R120" s="59">
        <f t="shared" si="55"/>
        <v>924.58596614957219</v>
      </c>
      <c r="S120" s="59">
        <f ca="1">AVERAGE(OFFSET($R$3,0,0,'Données projet'!$E$9+1,1))-AVERAGE(OFFSET($H$3,0,0,'Données projet'!$E$9+1,1))</f>
        <v>331.52724290297675</v>
      </c>
      <c r="T120" s="59">
        <f t="shared" si="88"/>
        <v>322.79102610158054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29.619614885295956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29.619614885295956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367.99999999999972</v>
      </c>
      <c r="AJ120" s="13">
        <f>AI120*VLOOKUP('Données projet'!$B$10,Paramètres!$A$1:$I$89,3,0)*VLOOKUP('Données projet'!$B$10,Paramètres!$A$1:$I$89,5,0)</f>
        <v>292.78079999999977</v>
      </c>
      <c r="AK120" s="13">
        <f t="shared" si="89"/>
        <v>69.660903052386217</v>
      </c>
      <c r="AL120" s="20">
        <f t="shared" si="58"/>
        <v>631.25263281623893</v>
      </c>
      <c r="AM120" s="59">
        <f t="shared" si="59"/>
        <v>924.58596614957219</v>
      </c>
      <c r="AN120" s="59">
        <f ca="1">AVERAGE(OFFSET($AM$3,0,0,'Données projet'!$E$10+1,1))-AVERAGE(OFFSET($H$3,0,0,'Données projet'!$E$10+1,1))</f>
        <v>331.52724290297675</v>
      </c>
      <c r="AO120" s="59">
        <f t="shared" si="90"/>
        <v>322.79102610158054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29.619614885295956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29.619614885295956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367.99999999999972</v>
      </c>
      <c r="BE120" s="13">
        <f>BD120*VLOOKUP('Données projet'!$B$11,Paramètres!$A$1:$I$89,3,0)*VLOOKUP('Données projet'!$B$11,Paramètres!$A$1:$I$89,5,0)</f>
        <v>321.48479999999984</v>
      </c>
      <c r="BF120" s="13">
        <f t="shared" si="91"/>
        <v>75.662211893590367</v>
      </c>
      <c r="BG120" s="20">
        <f t="shared" si="61"/>
        <v>691.69771238133626</v>
      </c>
      <c r="BH120" s="59">
        <f t="shared" si="62"/>
        <v>985.03104571466952</v>
      </c>
      <c r="BI120" s="59">
        <f ca="1">AVERAGE(OFFSET($BH$3,0,0,'Données projet'!$E$11+1,1))-AVERAGE(OFFSET($H$3,0,0,'Données projet'!$E$11+1,1))</f>
        <v>367.48156275901096</v>
      </c>
      <c r="BJ120" s="59">
        <f t="shared" si="92"/>
        <v>356.87322542996685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32.523498697579882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32.523498697579882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367.99999999999972</v>
      </c>
      <c r="BZ120" s="13">
        <f>BY120*VLOOKUP('Données projet'!$B$12,Paramètres!$A$1:$I$89,3,0)*VLOOKUP('Données projet'!$B$12,Paramètres!$A$1:$I$89,5,0)</f>
        <v>246.8543999999998</v>
      </c>
      <c r="CA120" s="13">
        <f t="shared" si="93"/>
        <v>59.911862368716115</v>
      </c>
      <c r="CB120" s="20">
        <f t="shared" si="64"/>
        <v>534.28457362551353</v>
      </c>
      <c r="CC120" s="59">
        <f t="shared" si="65"/>
        <v>827.61790695884679</v>
      </c>
      <c r="CD120" s="59">
        <f ca="1">AVERAGE(OFFSET($CC$3,0,0,'Données projet'!$E$12+1,1))-AVERAGE(OFFSET($H$3,0,0,'Données projet'!$E$12+1,1))</f>
        <v>273.84349636755343</v>
      </c>
      <c r="CE120" s="59">
        <f t="shared" si="94"/>
        <v>268.10688874775451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24.973400785641694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24.973400785641694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852.00000000000011</v>
      </c>
      <c r="CU120" s="17">
        <f>CT120*VLOOKUP('Données projet'!$B$13,Paramètres!$A$1:$I$89,3,0)*VLOOKUP('Données projet'!$B$13,Paramètres!$A$1:$I$89,5,0)</f>
        <v>420.88800000000009</v>
      </c>
      <c r="CV120" s="13">
        <f t="shared" si="95"/>
        <v>95.998759891259041</v>
      </c>
      <c r="CW120" s="20">
        <f t="shared" si="67"/>
        <v>900.24444014394294</v>
      </c>
      <c r="CX120" s="59">
        <f t="shared" si="68"/>
        <v>1193.5777734772762</v>
      </c>
      <c r="CY120" s="59">
        <f ca="1">AVERAGE(OFFSET($CX$3,0,0,'Données projet'!$E$13+1,1))-AVERAGE(OFFSET($H$3,0,0,'Données projet'!$E$13+1,1))</f>
        <v>434.08297999735811</v>
      </c>
      <c r="CZ120" s="59">
        <f t="shared" si="96"/>
        <v>371.04090283546122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76.420403605510614</v>
      </c>
      <c r="DG120" s="21">
        <f>EXP(-LN(2)/25)*DG119+(1-EXP(-LN(2)/25))/(LN(2)/25)*Calculateur!DB120*Calculateur!DD120*VLOOKUP('Données projet'!$B$13,Paramètres!$A$1:$I$89,3,0)*0.475*44/12</f>
        <v>4.6342603568035221</v>
      </c>
      <c r="DH120" s="21">
        <f>EXP(-LN(2)/2)*DH119+(1-EXP(-LN(2)/2))/(LN(2)/2)*DB120*DE120*VLOOKUP('Données projet'!$B$13,Paramètres!$A$1:$I$89,3,0)*0.475*44/12</f>
        <v>6.0419364641817937E-14</v>
      </c>
      <c r="DI120" s="22">
        <f t="shared" si="69"/>
        <v>81.054663962314194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614.99999999999989</v>
      </c>
      <c r="DP120" s="17">
        <f>DO120*VLOOKUP('Données projet'!$B$14,Paramètres!$A$1:$I$89,3,0)*VLOOKUP('Données projet'!$B$14,Paramètres!$A$1:$I$89,5,0)</f>
        <v>351.78</v>
      </c>
      <c r="DQ120" s="13">
        <f t="shared" si="97"/>
        <v>81.92892344316067</v>
      </c>
      <c r="DR120" s="20">
        <f t="shared" si="70"/>
        <v>755.37637499683808</v>
      </c>
      <c r="DS120" s="59">
        <f t="shared" si="71"/>
        <v>1048.7097083301715</v>
      </c>
      <c r="DT120" s="59">
        <f ca="1">AVERAGE(OFFSET($DS$3,0,0,'Données projet'!$E$14+1,1))-AVERAGE(OFFSET($H$3,0,0,'Données projet'!$E$14+1,1))</f>
        <v>362.57172983134313</v>
      </c>
      <c r="DU120" s="59">
        <f t="shared" si="98"/>
        <v>232.03250917542471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62.109182701676218</v>
      </c>
      <c r="EB120" s="21">
        <f>EXP(-LN(2)/25)*EB119+(1-EXP(-LN(2)/25))/(LN(2)/25)*Calculateur!DW120*Calculateur!DY120*VLOOKUP('Données projet'!$B$14,Paramètres!$A$1:$I$89,3,0)*0.475*44/12</f>
        <v>2.79386031080021</v>
      </c>
      <c r="EC120" s="21">
        <f>EXP(-LN(2)/2)*EC119+(1-EXP(-LN(2)/2))/(LN(2)/2)*DW120*DZ120*VLOOKUP('Données projet'!$B$14,Paramètres!$A$1:$I$89,3,0)*0.475*44/12</f>
        <v>6.0197506509718226E-14</v>
      </c>
      <c r="ED120" s="22">
        <f t="shared" si="72"/>
        <v>64.903043012476488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763.00000000000057</v>
      </c>
      <c r="EK120" s="17">
        <f>EJ120*VLOOKUP('Données projet'!$B$15,Paramètres!$A$1:$I$89,3,0)*VLOOKUP('Données projet'!$B$15,Paramètres!$A$1:$I$89,5,0)</f>
        <v>456.2740000000004</v>
      </c>
      <c r="EL120" s="13">
        <f t="shared" si="99"/>
        <v>103.09649786611838</v>
      </c>
      <c r="EM120" s="20">
        <f t="shared" si="73"/>
        <v>974.23695045015677</v>
      </c>
      <c r="EN120" s="59">
        <f t="shared" si="74"/>
        <v>1267.5702837834901</v>
      </c>
      <c r="EO120" s="59">
        <f ca="1">AVERAGE(OFFSET($EN$3,0,0,'Données projet'!$E$15+1,1))-AVERAGE(OFFSET($H$3,0,0,'Données projet'!$E$15+1,1))</f>
        <v>481.17250315093412</v>
      </c>
      <c r="EP120" s="59">
        <f t="shared" si="100"/>
        <v>413.48123190206832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51.144450411503506</v>
      </c>
      <c r="EW120" s="21">
        <f>EXP(-LN(2)/25)*EW119+(1-EXP(-LN(2)/25))/(LN(2)/25)*Calculateur!ER120*Calculateur!ET120*VLOOKUP('Données projet'!$B$15,Paramètres!$A$1:$I$89,3,0)*0.475*44/12</f>
        <v>5.8632075970295894</v>
      </c>
      <c r="EX120" s="21">
        <f>EXP(-LN(2)/2)*EX119+(1-EXP(-LN(2)/2))/(LN(2)/2)*ER120*EU120*VLOOKUP('Données projet'!$B$15,Paramètres!$A$1:$I$89,3,0)*0.475*44/12</f>
        <v>6.314314934180389E-15</v>
      </c>
      <c r="EY120" s="22">
        <f t="shared" si="75"/>
        <v>57.007658008533106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401</v>
      </c>
      <c r="FF120" s="17">
        <f>FE120*VLOOKUP('Données projet'!$B$16,Paramètres!$A$1:$I$89,3,0)*VLOOKUP('Données projet'!$B$16,Paramètres!$A$1:$I$89,5,0)</f>
        <v>250.22399999999999</v>
      </c>
      <c r="FG120" s="13">
        <f t="shared" si="101"/>
        <v>60.633904580527918</v>
      </c>
      <c r="FH120" s="20">
        <f t="shared" si="76"/>
        <v>541.41085047775289</v>
      </c>
      <c r="FI120" s="59">
        <f t="shared" si="77"/>
        <v>834.74418381108626</v>
      </c>
      <c r="FJ120" s="59">
        <f ca="1">AVERAGE(OFFSET($FI$3,0,0,'Données projet'!$E$16+1,1))-AVERAGE(OFFSET($H$3,0,0,'Données projet'!$E$16+1,1))</f>
        <v>269.77739619445515</v>
      </c>
      <c r="FK120" s="59">
        <f t="shared" si="102"/>
        <v>347.56964743629885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24.766073920757552</v>
      </c>
      <c r="FR120" s="21">
        <f>EXP(-LN(2)/25)*FR119+(1-EXP(-LN(2)/25))/(LN(2)/25)*Calculateur!FM120*Calculateur!FO120*VLOOKUP('Données projet'!$B$16,Paramètres!$A$1:$I$89,3,0)*0.475*44/12</f>
        <v>8.2221373517146095</v>
      </c>
      <c r="FS120" s="21">
        <f>EXP(-LN(2)/2)*FS119+(1-EXP(-LN(2)/2))/(LN(2)/2)*FM120*FP120*VLOOKUP('Données projet'!$B$16,Paramètres!$A$1:$I$89,3,0)*0.475*44/12</f>
        <v>1.9967231888972885E-15</v>
      </c>
      <c r="FT120" s="22">
        <f t="shared" si="78"/>
        <v>32.988211272472164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367.99999999999972</v>
      </c>
      <c r="O121" s="13">
        <f>N121*VLOOKUP('Données projet'!$B$9,Paramètres!$A$1:$I$89,3,0)*VLOOKUP('Données projet'!$B$9,Paramètres!$A$1:$I$89,5,0)</f>
        <v>292.78079999999977</v>
      </c>
      <c r="P121" s="13">
        <f t="shared" si="87"/>
        <v>69.660903052386217</v>
      </c>
      <c r="Q121" s="20">
        <f t="shared" si="107"/>
        <v>631.25263281623893</v>
      </c>
      <c r="R121" s="59">
        <f t="shared" si="55"/>
        <v>924.58596614957219</v>
      </c>
      <c r="S121" s="59">
        <f ca="1">AVERAGE(OFFSET($R$3,0,0,'Données projet'!$E$9+1,1))-AVERAGE(OFFSET($H$3,0,0,'Données projet'!$E$9+1,1))</f>
        <v>331.52724290297675</v>
      </c>
      <c r="T121" s="59">
        <f t="shared" si="88"/>
        <v>322.79102610158054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29.038792303576496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29.038792303576496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367.99999999999972</v>
      </c>
      <c r="AJ121" s="13">
        <f>AI121*VLOOKUP('Données projet'!$B$10,Paramètres!$A$1:$I$89,3,0)*VLOOKUP('Données projet'!$B$10,Paramètres!$A$1:$I$89,5,0)</f>
        <v>292.78079999999977</v>
      </c>
      <c r="AK121" s="13">
        <f t="shared" si="89"/>
        <v>69.660903052386217</v>
      </c>
      <c r="AL121" s="20">
        <f t="shared" si="58"/>
        <v>631.25263281623893</v>
      </c>
      <c r="AM121" s="59">
        <f t="shared" si="59"/>
        <v>924.58596614957219</v>
      </c>
      <c r="AN121" s="59">
        <f ca="1">AVERAGE(OFFSET($AM$3,0,0,'Données projet'!$E$10+1,1))-AVERAGE(OFFSET($H$3,0,0,'Données projet'!$E$10+1,1))</f>
        <v>331.52724290297675</v>
      </c>
      <c r="AO121" s="59">
        <f t="shared" si="90"/>
        <v>322.79102610158054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29.038792303576496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29.038792303576496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367.99999999999972</v>
      </c>
      <c r="BE121" s="13">
        <f>BD121*VLOOKUP('Données projet'!$B$11,Paramètres!$A$1:$I$89,3,0)*VLOOKUP('Données projet'!$B$11,Paramètres!$A$1:$I$89,5,0)</f>
        <v>321.48479999999984</v>
      </c>
      <c r="BF121" s="13">
        <f t="shared" si="91"/>
        <v>75.662211893590367</v>
      </c>
      <c r="BG121" s="20">
        <f t="shared" si="61"/>
        <v>691.69771238133626</v>
      </c>
      <c r="BH121" s="59">
        <f t="shared" si="62"/>
        <v>985.03104571466952</v>
      </c>
      <c r="BI121" s="59">
        <f ca="1">AVERAGE(OFFSET($BH$3,0,0,'Données projet'!$E$11+1,1))-AVERAGE(OFFSET($H$3,0,0,'Données projet'!$E$11+1,1))</f>
        <v>367.48156275901096</v>
      </c>
      <c r="BJ121" s="59">
        <f t="shared" si="92"/>
        <v>356.87322542996685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31.885732725495767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31.885732725495767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367.99999999999972</v>
      </c>
      <c r="BZ121" s="13">
        <f>BY121*VLOOKUP('Données projet'!$B$12,Paramètres!$A$1:$I$89,3,0)*VLOOKUP('Données projet'!$B$12,Paramètres!$A$1:$I$89,5,0)</f>
        <v>246.8543999999998</v>
      </c>
      <c r="CA121" s="13">
        <f t="shared" si="93"/>
        <v>59.911862368716115</v>
      </c>
      <c r="CB121" s="20">
        <f t="shared" si="64"/>
        <v>534.28457362551353</v>
      </c>
      <c r="CC121" s="59">
        <f t="shared" si="65"/>
        <v>827.61790695884679</v>
      </c>
      <c r="CD121" s="59">
        <f ca="1">AVERAGE(OFFSET($CC$3,0,0,'Données projet'!$E$12+1,1))-AVERAGE(OFFSET($H$3,0,0,'Données projet'!$E$12+1,1))</f>
        <v>273.84349636755343</v>
      </c>
      <c r="CE121" s="59">
        <f t="shared" si="94"/>
        <v>268.10688874775451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24.483687628505677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24.483687628505677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852.00000000000011</v>
      </c>
      <c r="CU121" s="17">
        <f>CT121*VLOOKUP('Données projet'!$B$13,Paramètres!$A$1:$I$89,3,0)*VLOOKUP('Données projet'!$B$13,Paramètres!$A$1:$I$89,5,0)</f>
        <v>420.88800000000009</v>
      </c>
      <c r="CV121" s="13">
        <f t="shared" si="95"/>
        <v>95.998759891259041</v>
      </c>
      <c r="CW121" s="20">
        <f t="shared" si="67"/>
        <v>900.24444014394294</v>
      </c>
      <c r="CX121" s="59">
        <f t="shared" si="68"/>
        <v>1193.5777734772762</v>
      </c>
      <c r="CY121" s="59">
        <f ca="1">AVERAGE(OFFSET($CX$3,0,0,'Données projet'!$E$13+1,1))-AVERAGE(OFFSET($H$3,0,0,'Données projet'!$E$13+1,1))</f>
        <v>434.08297999735811</v>
      </c>
      <c r="CZ121" s="59">
        <f t="shared" si="96"/>
        <v>371.04090283546122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74.921846102650207</v>
      </c>
      <c r="DG121" s="21">
        <f>EXP(-LN(2)/25)*DG120+(1-EXP(-LN(2)/25))/(LN(2)/25)*Calculateur!DB121*Calculateur!DD121*VLOOKUP('Données projet'!$B$13,Paramètres!$A$1:$I$89,3,0)*0.475*44/12</f>
        <v>4.507536263641569</v>
      </c>
      <c r="DH121" s="21">
        <f>EXP(-LN(2)/2)*DH120+(1-EXP(-LN(2)/2))/(LN(2)/2)*DB121*DE121*VLOOKUP('Données projet'!$B$13,Paramètres!$A$1:$I$89,3,0)*0.475*44/12</f>
        <v>4.2722942453212184E-14</v>
      </c>
      <c r="DI121" s="22">
        <f t="shared" si="69"/>
        <v>79.429382366291819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614.99999999999989</v>
      </c>
      <c r="DP121" s="17">
        <f>DO121*VLOOKUP('Données projet'!$B$14,Paramètres!$A$1:$I$89,3,0)*VLOOKUP('Données projet'!$B$14,Paramètres!$A$1:$I$89,5,0)</f>
        <v>351.78</v>
      </c>
      <c r="DQ121" s="13">
        <f t="shared" si="97"/>
        <v>81.92892344316067</v>
      </c>
      <c r="DR121" s="20">
        <f t="shared" si="70"/>
        <v>755.37637499683808</v>
      </c>
      <c r="DS121" s="59">
        <f t="shared" si="71"/>
        <v>1048.7097083301715</v>
      </c>
      <c r="DT121" s="59">
        <f ca="1">AVERAGE(OFFSET($DS$3,0,0,'Données projet'!$E$14+1,1))-AVERAGE(OFFSET($H$3,0,0,'Données projet'!$E$14+1,1))</f>
        <v>362.57172983134313</v>
      </c>
      <c r="DU121" s="59">
        <f t="shared" si="98"/>
        <v>232.03250917542471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60.891259511757177</v>
      </c>
      <c r="EB121" s="21">
        <f>EXP(-LN(2)/25)*EB120+(1-EXP(-LN(2)/25))/(LN(2)/25)*Calculateur!DW121*Calculateur!DY121*VLOOKUP('Données projet'!$B$14,Paramètres!$A$1:$I$89,3,0)*0.475*44/12</f>
        <v>2.7174620536786498</v>
      </c>
      <c r="EC121" s="21">
        <f>EXP(-LN(2)/2)*EC120+(1-EXP(-LN(2)/2))/(LN(2)/2)*DW121*DZ121*VLOOKUP('Données projet'!$B$14,Paramètres!$A$1:$I$89,3,0)*0.475*44/12</f>
        <v>4.2566065063543097E-14</v>
      </c>
      <c r="ED121" s="22">
        <f t="shared" si="72"/>
        <v>63.608721565435872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763.00000000000057</v>
      </c>
      <c r="EK121" s="17">
        <f>EJ121*VLOOKUP('Données projet'!$B$15,Paramètres!$A$1:$I$89,3,0)*VLOOKUP('Données projet'!$B$15,Paramètres!$A$1:$I$89,5,0)</f>
        <v>456.2740000000004</v>
      </c>
      <c r="EL121" s="13">
        <f t="shared" si="99"/>
        <v>103.09649786611838</v>
      </c>
      <c r="EM121" s="20">
        <f t="shared" si="73"/>
        <v>974.23695045015677</v>
      </c>
      <c r="EN121" s="59">
        <f t="shared" si="74"/>
        <v>1267.5702837834901</v>
      </c>
      <c r="EO121" s="59">
        <f ca="1">AVERAGE(OFFSET($EN$3,0,0,'Données projet'!$E$15+1,1))-AVERAGE(OFFSET($H$3,0,0,'Données projet'!$E$15+1,1))</f>
        <v>481.17250315093412</v>
      </c>
      <c r="EP121" s="59">
        <f t="shared" si="100"/>
        <v>413.48123190206832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50.14153893396842</v>
      </c>
      <c r="EW121" s="21">
        <f>EXP(-LN(2)/25)*EW120+(1-EXP(-LN(2)/25))/(LN(2)/25)*Calculateur!ER121*Calculateur!ET121*VLOOKUP('Données projet'!$B$15,Paramètres!$A$1:$I$89,3,0)*0.475*44/12</f>
        <v>5.7028778769561281</v>
      </c>
      <c r="EX121" s="21">
        <f>EXP(-LN(2)/2)*EX120+(1-EXP(-LN(2)/2))/(LN(2)/2)*ER121*EU121*VLOOKUP('Données projet'!$B$15,Paramètres!$A$1:$I$89,3,0)*0.475*44/12</f>
        <v>4.4648949085064415E-15</v>
      </c>
      <c r="EY121" s="22">
        <f t="shared" si="75"/>
        <v>55.844416810924557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401</v>
      </c>
      <c r="FF121" s="17">
        <f>FE121*VLOOKUP('Données projet'!$B$16,Paramètres!$A$1:$I$89,3,0)*VLOOKUP('Données projet'!$B$16,Paramètres!$A$1:$I$89,5,0)</f>
        <v>250.22399999999999</v>
      </c>
      <c r="FG121" s="13">
        <f t="shared" si="101"/>
        <v>60.633904580527918</v>
      </c>
      <c r="FH121" s="20">
        <f t="shared" si="76"/>
        <v>541.41085047775289</v>
      </c>
      <c r="FI121" s="59">
        <f t="shared" si="77"/>
        <v>834.74418381108626</v>
      </c>
      <c r="FJ121" s="59">
        <f ca="1">AVERAGE(OFFSET($FI$3,0,0,'Données projet'!$E$16+1,1))-AVERAGE(OFFSET($H$3,0,0,'Données projet'!$E$16+1,1))</f>
        <v>269.77739619445515</v>
      </c>
      <c r="FK121" s="59">
        <f t="shared" si="102"/>
        <v>347.56964743629885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24.280426316985015</v>
      </c>
      <c r="FR121" s="21">
        <f>EXP(-LN(2)/25)*FR120+(1-EXP(-LN(2)/25))/(LN(2)/25)*Calculateur!FM121*Calculateur!FO121*VLOOKUP('Données projet'!$B$16,Paramètres!$A$1:$I$89,3,0)*0.475*44/12</f>
        <v>7.9973025734485619</v>
      </c>
      <c r="FS121" s="21">
        <f>EXP(-LN(2)/2)*FS120+(1-EXP(-LN(2)/2))/(LN(2)/2)*FM121*FP121*VLOOKUP('Données projet'!$B$16,Paramètres!$A$1:$I$89,3,0)*0.475*44/12</f>
        <v>1.4118965070217004E-15</v>
      </c>
      <c r="FT121" s="22">
        <f t="shared" si="78"/>
        <v>32.277728890433579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367.99999999999972</v>
      </c>
      <c r="O122" s="13">
        <f>N122*VLOOKUP('Données projet'!$B$9,Paramètres!$A$1:$I$89,3,0)*VLOOKUP('Données projet'!$B$9,Paramètres!$A$1:$I$89,5,0)</f>
        <v>292.78079999999977</v>
      </c>
      <c r="P122" s="13">
        <f t="shared" si="87"/>
        <v>69.660903052386217</v>
      </c>
      <c r="Q122" s="20">
        <f t="shared" si="107"/>
        <v>631.25263281623893</v>
      </c>
      <c r="R122" s="59">
        <f t="shared" si="55"/>
        <v>924.58596614957219</v>
      </c>
      <c r="S122" s="59">
        <f ca="1">AVERAGE(OFFSET($R$3,0,0,'Données projet'!$E$9+1,1))-AVERAGE(OFFSET($H$3,0,0,'Données projet'!$E$9+1,1))</f>
        <v>331.52724290297675</v>
      </c>
      <c r="T122" s="59">
        <f t="shared" si="88"/>
        <v>322.79102610158054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28.469359298417761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28.469359298417761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367.99999999999972</v>
      </c>
      <c r="AJ122" s="13">
        <f>AI122*VLOOKUP('Données projet'!$B$10,Paramètres!$A$1:$I$89,3,0)*VLOOKUP('Données projet'!$B$10,Paramètres!$A$1:$I$89,5,0)</f>
        <v>292.78079999999977</v>
      </c>
      <c r="AK122" s="13">
        <f t="shared" si="89"/>
        <v>69.660903052386217</v>
      </c>
      <c r="AL122" s="20">
        <f t="shared" si="58"/>
        <v>631.25263281623893</v>
      </c>
      <c r="AM122" s="59">
        <f t="shared" si="59"/>
        <v>924.58596614957219</v>
      </c>
      <c r="AN122" s="59">
        <f ca="1">AVERAGE(OFFSET($AM$3,0,0,'Données projet'!$E$10+1,1))-AVERAGE(OFFSET($H$3,0,0,'Données projet'!$E$10+1,1))</f>
        <v>331.52724290297675</v>
      </c>
      <c r="AO122" s="59">
        <f t="shared" si="90"/>
        <v>322.79102610158054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28.469359298417761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28.469359298417761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367.99999999999972</v>
      </c>
      <c r="BE122" s="13">
        <f>BD122*VLOOKUP('Données projet'!$B$11,Paramètres!$A$1:$I$89,3,0)*VLOOKUP('Données projet'!$B$11,Paramètres!$A$1:$I$89,5,0)</f>
        <v>321.48479999999984</v>
      </c>
      <c r="BF122" s="13">
        <f t="shared" si="91"/>
        <v>75.662211893590367</v>
      </c>
      <c r="BG122" s="20">
        <f t="shared" si="61"/>
        <v>691.69771238133626</v>
      </c>
      <c r="BH122" s="59">
        <f t="shared" si="62"/>
        <v>985.03104571466952</v>
      </c>
      <c r="BI122" s="59">
        <f ca="1">AVERAGE(OFFSET($BH$3,0,0,'Données projet'!$E$11+1,1))-AVERAGE(OFFSET($H$3,0,0,'Données projet'!$E$11+1,1))</f>
        <v>367.48156275901096</v>
      </c>
      <c r="BJ122" s="59">
        <f t="shared" si="92"/>
        <v>356.87322542996685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31.26047295512539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31.26047295512539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367.99999999999972</v>
      </c>
      <c r="BZ122" s="13">
        <f>BY122*VLOOKUP('Données projet'!$B$12,Paramètres!$A$1:$I$89,3,0)*VLOOKUP('Données projet'!$B$12,Paramètres!$A$1:$I$89,5,0)</f>
        <v>246.8543999999998</v>
      </c>
      <c r="CA122" s="13">
        <f t="shared" si="93"/>
        <v>59.911862368716115</v>
      </c>
      <c r="CB122" s="20">
        <f t="shared" si="64"/>
        <v>534.28457362551353</v>
      </c>
      <c r="CC122" s="59">
        <f t="shared" si="65"/>
        <v>827.61790695884679</v>
      </c>
      <c r="CD122" s="59">
        <f ca="1">AVERAGE(OFFSET($CC$3,0,0,'Données projet'!$E$12+1,1))-AVERAGE(OFFSET($H$3,0,0,'Données projet'!$E$12+1,1))</f>
        <v>273.84349636755343</v>
      </c>
      <c r="CE122" s="59">
        <f t="shared" si="94"/>
        <v>268.10688874775451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24.003577447685565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24.003577447685565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852.00000000000011</v>
      </c>
      <c r="CU122" s="17">
        <f>CT122*VLOOKUP('Données projet'!$B$13,Paramètres!$A$1:$I$89,3,0)*VLOOKUP('Données projet'!$B$13,Paramètres!$A$1:$I$89,5,0)</f>
        <v>420.88800000000009</v>
      </c>
      <c r="CV122" s="13">
        <f t="shared" si="95"/>
        <v>95.998759891259041</v>
      </c>
      <c r="CW122" s="20">
        <f t="shared" si="67"/>
        <v>900.24444014394294</v>
      </c>
      <c r="CX122" s="59">
        <f t="shared" si="68"/>
        <v>1193.5777734772762</v>
      </c>
      <c r="CY122" s="59">
        <f ca="1">AVERAGE(OFFSET($CX$3,0,0,'Données projet'!$E$13+1,1))-AVERAGE(OFFSET($H$3,0,0,'Données projet'!$E$13+1,1))</f>
        <v>434.08297999735811</v>
      </c>
      <c r="CZ122" s="59">
        <f t="shared" si="96"/>
        <v>371.04090283546122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73.452674398391068</v>
      </c>
      <c r="DG122" s="21">
        <f>EXP(-LN(2)/25)*DG121+(1-EXP(-LN(2)/25))/(LN(2)/25)*Calculateur!DB122*Calculateur!DD122*VLOOKUP('Données projet'!$B$13,Paramètres!$A$1:$I$89,3,0)*0.475*44/12</f>
        <v>4.38427744747126</v>
      </c>
      <c r="DH122" s="21">
        <f>EXP(-LN(2)/2)*DH121+(1-EXP(-LN(2)/2))/(LN(2)/2)*DB122*DE122*VLOOKUP('Données projet'!$B$13,Paramètres!$A$1:$I$89,3,0)*0.475*44/12</f>
        <v>3.0209682320908968E-14</v>
      </c>
      <c r="DI122" s="22">
        <f t="shared" si="69"/>
        <v>77.836951845862359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614.99999999999989</v>
      </c>
      <c r="DP122" s="17">
        <f>DO122*VLOOKUP('Données projet'!$B$14,Paramètres!$A$1:$I$89,3,0)*VLOOKUP('Données projet'!$B$14,Paramètres!$A$1:$I$89,5,0)</f>
        <v>351.78</v>
      </c>
      <c r="DQ122" s="13">
        <f t="shared" si="97"/>
        <v>81.92892344316067</v>
      </c>
      <c r="DR122" s="20">
        <f t="shared" si="70"/>
        <v>755.37637499683808</v>
      </c>
      <c r="DS122" s="59">
        <f t="shared" si="71"/>
        <v>1048.7097083301715</v>
      </c>
      <c r="DT122" s="59">
        <f ca="1">AVERAGE(OFFSET($DS$3,0,0,'Données projet'!$E$14+1,1))-AVERAGE(OFFSET($H$3,0,0,'Données projet'!$E$14+1,1))</f>
        <v>362.57172983134313</v>
      </c>
      <c r="DU122" s="59">
        <f t="shared" si="98"/>
        <v>232.03250917542471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59.697219052732649</v>
      </c>
      <c r="EB122" s="21">
        <f>EXP(-LN(2)/25)*EB121+(1-EXP(-LN(2)/25))/(LN(2)/25)*Calculateur!DW122*Calculateur!DY122*VLOOKUP('Données projet'!$B$14,Paramètres!$A$1:$I$89,3,0)*0.475*44/12</f>
        <v>2.6431529109156884</v>
      </c>
      <c r="EC122" s="21">
        <f>EXP(-LN(2)/2)*EC121+(1-EXP(-LN(2)/2))/(LN(2)/2)*DW122*DZ122*VLOOKUP('Données projet'!$B$14,Paramètres!$A$1:$I$89,3,0)*0.475*44/12</f>
        <v>3.0098753254859113E-14</v>
      </c>
      <c r="ED122" s="22">
        <f t="shared" si="72"/>
        <v>62.340371963648366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763.00000000000057</v>
      </c>
      <c r="EK122" s="17">
        <f>EJ122*VLOOKUP('Données projet'!$B$15,Paramètres!$A$1:$I$89,3,0)*VLOOKUP('Données projet'!$B$15,Paramètres!$A$1:$I$89,5,0)</f>
        <v>456.2740000000004</v>
      </c>
      <c r="EL122" s="13">
        <f t="shared" si="99"/>
        <v>103.09649786611838</v>
      </c>
      <c r="EM122" s="20">
        <f t="shared" si="73"/>
        <v>974.23695045015677</v>
      </c>
      <c r="EN122" s="59">
        <f t="shared" si="74"/>
        <v>1267.5702837834901</v>
      </c>
      <c r="EO122" s="59">
        <f ca="1">AVERAGE(OFFSET($EN$3,0,0,'Données projet'!$E$15+1,1))-AVERAGE(OFFSET($H$3,0,0,'Données projet'!$E$15+1,1))</f>
        <v>481.17250315093412</v>
      </c>
      <c r="EP122" s="59">
        <f t="shared" si="100"/>
        <v>413.48123190206832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49.158293938792198</v>
      </c>
      <c r="EW122" s="21">
        <f>EXP(-LN(2)/25)*EW121+(1-EXP(-LN(2)/25))/(LN(2)/25)*Calculateur!ER122*Calculateur!ET122*VLOOKUP('Données projet'!$B$15,Paramètres!$A$1:$I$89,3,0)*0.475*44/12</f>
        <v>5.5469323815094498</v>
      </c>
      <c r="EX122" s="21">
        <f>EXP(-LN(2)/2)*EX121+(1-EXP(-LN(2)/2))/(LN(2)/2)*ER122*EU122*VLOOKUP('Données projet'!$B$15,Paramètres!$A$1:$I$89,3,0)*0.475*44/12</f>
        <v>3.1571574670901945E-15</v>
      </c>
      <c r="EY122" s="22">
        <f t="shared" si="75"/>
        <v>54.705226320301648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401</v>
      </c>
      <c r="FF122" s="17">
        <f>FE122*VLOOKUP('Données projet'!$B$16,Paramètres!$A$1:$I$89,3,0)*VLOOKUP('Données projet'!$B$16,Paramètres!$A$1:$I$89,5,0)</f>
        <v>250.22399999999999</v>
      </c>
      <c r="FG122" s="13">
        <f t="shared" si="101"/>
        <v>60.633904580527918</v>
      </c>
      <c r="FH122" s="20">
        <f t="shared" si="76"/>
        <v>541.41085047775289</v>
      </c>
      <c r="FI122" s="59">
        <f t="shared" si="77"/>
        <v>834.74418381108626</v>
      </c>
      <c r="FJ122" s="59">
        <f ca="1">AVERAGE(OFFSET($FI$3,0,0,'Données projet'!$E$16+1,1))-AVERAGE(OFFSET($H$3,0,0,'Données projet'!$E$16+1,1))</f>
        <v>269.77739619445515</v>
      </c>
      <c r="FK122" s="59">
        <f t="shared" si="102"/>
        <v>347.56964743629885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23.804301966506664</v>
      </c>
      <c r="FR122" s="21">
        <f>EXP(-LN(2)/25)*FR121+(1-EXP(-LN(2)/25))/(LN(2)/25)*Calculateur!FM122*Calculateur!FO122*VLOOKUP('Données projet'!$B$16,Paramètres!$A$1:$I$89,3,0)*0.475*44/12</f>
        <v>7.7786159140177471</v>
      </c>
      <c r="FS122" s="21">
        <f>EXP(-LN(2)/2)*FS121+(1-EXP(-LN(2)/2))/(LN(2)/2)*FM122*FP122*VLOOKUP('Données projet'!$B$16,Paramètres!$A$1:$I$89,3,0)*0.475*44/12</f>
        <v>9.9836159444864423E-16</v>
      </c>
      <c r="FT122" s="22">
        <f t="shared" si="78"/>
        <v>31.582917880524413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367.99999999999972</v>
      </c>
      <c r="O123" s="13">
        <f>N123*VLOOKUP('Données projet'!$B$9,Paramètres!$A$1:$I$89,3,0)*VLOOKUP('Données projet'!$B$9,Paramètres!$A$1:$I$89,5,0)</f>
        <v>292.78079999999977</v>
      </c>
      <c r="P123" s="13">
        <f t="shared" si="87"/>
        <v>69.660903052386217</v>
      </c>
      <c r="Q123" s="20">
        <f t="shared" si="107"/>
        <v>631.25263281623893</v>
      </c>
      <c r="R123" s="59">
        <f t="shared" si="55"/>
        <v>924.58596614957219</v>
      </c>
      <c r="S123" s="59">
        <f ca="1">AVERAGE(OFFSET($R$3,0,0,'Données projet'!$E$9+1,1))-AVERAGE(OFFSET($H$3,0,0,'Données projet'!$E$9+1,1))</f>
        <v>331.52724290297675</v>
      </c>
      <c r="T123" s="59">
        <f t="shared" si="88"/>
        <v>322.79102610158054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27.91109252717035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27.91109252717035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367.99999999999972</v>
      </c>
      <c r="AJ123" s="13">
        <f>AI123*VLOOKUP('Données projet'!$B$10,Paramètres!$A$1:$I$89,3,0)*VLOOKUP('Données projet'!$B$10,Paramètres!$A$1:$I$89,5,0)</f>
        <v>292.78079999999977</v>
      </c>
      <c r="AK123" s="13">
        <f t="shared" si="89"/>
        <v>69.660903052386217</v>
      </c>
      <c r="AL123" s="20">
        <f t="shared" si="58"/>
        <v>631.25263281623893</v>
      </c>
      <c r="AM123" s="59">
        <f t="shared" si="59"/>
        <v>924.58596614957219</v>
      </c>
      <c r="AN123" s="59">
        <f ca="1">AVERAGE(OFFSET($AM$3,0,0,'Données projet'!$E$10+1,1))-AVERAGE(OFFSET($H$3,0,0,'Données projet'!$E$10+1,1))</f>
        <v>331.52724290297675</v>
      </c>
      <c r="AO123" s="59">
        <f t="shared" si="90"/>
        <v>322.79102610158054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27.91109252717035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27.91109252717035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367.99999999999972</v>
      </c>
      <c r="BE123" s="13">
        <f>BD123*VLOOKUP('Données projet'!$B$11,Paramètres!$A$1:$I$89,3,0)*VLOOKUP('Données projet'!$B$11,Paramètres!$A$1:$I$89,5,0)</f>
        <v>321.48479999999984</v>
      </c>
      <c r="BF123" s="13">
        <f t="shared" si="91"/>
        <v>75.662211893590367</v>
      </c>
      <c r="BG123" s="20">
        <f t="shared" si="61"/>
        <v>691.69771238133626</v>
      </c>
      <c r="BH123" s="59">
        <f t="shared" si="62"/>
        <v>985.03104571466952</v>
      </c>
      <c r="BI123" s="59">
        <f ca="1">AVERAGE(OFFSET($BH$3,0,0,'Données projet'!$E$11+1,1))-AVERAGE(OFFSET($H$3,0,0,'Données projet'!$E$11+1,1))</f>
        <v>367.48156275901096</v>
      </c>
      <c r="BJ123" s="59">
        <f t="shared" si="92"/>
        <v>356.87322542996685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30.647474147481173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30.647474147481173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367.99999999999972</v>
      </c>
      <c r="BZ123" s="13">
        <f>BY123*VLOOKUP('Données projet'!$B$12,Paramètres!$A$1:$I$89,3,0)*VLOOKUP('Données projet'!$B$12,Paramètres!$A$1:$I$89,5,0)</f>
        <v>246.8543999999998</v>
      </c>
      <c r="CA123" s="13">
        <f t="shared" si="93"/>
        <v>59.911862368716115</v>
      </c>
      <c r="CB123" s="20">
        <f t="shared" si="64"/>
        <v>534.28457362551353</v>
      </c>
      <c r="CC123" s="59">
        <f t="shared" si="65"/>
        <v>827.61790695884679</v>
      </c>
      <c r="CD123" s="59">
        <f ca="1">AVERAGE(OFFSET($CC$3,0,0,'Données projet'!$E$12+1,1))-AVERAGE(OFFSET($H$3,0,0,'Données projet'!$E$12+1,1))</f>
        <v>273.84349636755343</v>
      </c>
      <c r="CE123" s="59">
        <f t="shared" si="94"/>
        <v>268.10688874775451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23.532881934673043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23.532881934673043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852.00000000000011</v>
      </c>
      <c r="CU123" s="17">
        <f>CT123*VLOOKUP('Données projet'!$B$13,Paramètres!$A$1:$I$89,3,0)*VLOOKUP('Données projet'!$B$13,Paramètres!$A$1:$I$89,5,0)</f>
        <v>420.88800000000009</v>
      </c>
      <c r="CV123" s="13">
        <f t="shared" si="95"/>
        <v>95.998759891259041</v>
      </c>
      <c r="CW123" s="20">
        <f t="shared" si="67"/>
        <v>900.24444014394294</v>
      </c>
      <c r="CX123" s="59">
        <f t="shared" si="68"/>
        <v>1193.5777734772762</v>
      </c>
      <c r="CY123" s="59">
        <f ca="1">AVERAGE(OFFSET($CX$3,0,0,'Données projet'!$E$13+1,1))-AVERAGE(OFFSET($H$3,0,0,'Données projet'!$E$13+1,1))</f>
        <v>434.08297999735811</v>
      </c>
      <c r="CZ123" s="59">
        <f t="shared" si="96"/>
        <v>371.04090283546122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72.012312255146199</v>
      </c>
      <c r="DG123" s="21">
        <f>EXP(-LN(2)/25)*DG122+(1-EXP(-LN(2)/25))/(LN(2)/25)*Calculateur!DB123*Calculateur!DD123*VLOOKUP('Données projet'!$B$13,Paramètres!$A$1:$I$89,3,0)*0.475*44/12</f>
        <v>4.264389150111028</v>
      </c>
      <c r="DH123" s="21">
        <f>EXP(-LN(2)/2)*DH122+(1-EXP(-LN(2)/2))/(LN(2)/2)*DB123*DE123*VLOOKUP('Données projet'!$B$13,Paramètres!$A$1:$I$89,3,0)*0.475*44/12</f>
        <v>2.1361471226606092E-14</v>
      </c>
      <c r="DI123" s="22">
        <f t="shared" si="69"/>
        <v>76.276701405257256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614.99999999999989</v>
      </c>
      <c r="DP123" s="17">
        <f>DO123*VLOOKUP('Données projet'!$B$14,Paramètres!$A$1:$I$89,3,0)*VLOOKUP('Données projet'!$B$14,Paramètres!$A$1:$I$89,5,0)</f>
        <v>351.78</v>
      </c>
      <c r="DQ123" s="13">
        <f t="shared" si="97"/>
        <v>81.92892344316067</v>
      </c>
      <c r="DR123" s="20">
        <f t="shared" si="70"/>
        <v>755.37637499683808</v>
      </c>
      <c r="DS123" s="59">
        <f t="shared" si="71"/>
        <v>1048.7097083301715</v>
      </c>
      <c r="DT123" s="59">
        <f ca="1">AVERAGE(OFFSET($DS$3,0,0,'Données projet'!$E$14+1,1))-AVERAGE(OFFSET($H$3,0,0,'Données projet'!$E$14+1,1))</f>
        <v>362.57172983134313</v>
      </c>
      <c r="DU123" s="59">
        <f t="shared" si="98"/>
        <v>232.03250917542471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58.526592998816824</v>
      </c>
      <c r="EB123" s="21">
        <f>EXP(-LN(2)/25)*EB122+(1-EXP(-LN(2)/25))/(LN(2)/25)*Calculateur!DW123*Calculateur!DY123*VLOOKUP('Données projet'!$B$14,Paramètres!$A$1:$I$89,3,0)*0.475*44/12</f>
        <v>2.5708757555693285</v>
      </c>
      <c r="EC123" s="21">
        <f>EXP(-LN(2)/2)*EC122+(1-EXP(-LN(2)/2))/(LN(2)/2)*DW123*DZ123*VLOOKUP('Données projet'!$B$14,Paramètres!$A$1:$I$89,3,0)*0.475*44/12</f>
        <v>2.1283032531771548E-14</v>
      </c>
      <c r="ED123" s="22">
        <f t="shared" si="72"/>
        <v>61.097468754386171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763.00000000000057</v>
      </c>
      <c r="EK123" s="17">
        <f>EJ123*VLOOKUP('Données projet'!$B$15,Paramètres!$A$1:$I$89,3,0)*VLOOKUP('Données projet'!$B$15,Paramètres!$A$1:$I$89,5,0)</f>
        <v>456.2740000000004</v>
      </c>
      <c r="EL123" s="13">
        <f t="shared" si="99"/>
        <v>103.09649786611838</v>
      </c>
      <c r="EM123" s="20">
        <f t="shared" si="73"/>
        <v>974.23695045015677</v>
      </c>
      <c r="EN123" s="59">
        <f t="shared" si="74"/>
        <v>1267.5702837834901</v>
      </c>
      <c r="EO123" s="59">
        <f ca="1">AVERAGE(OFFSET($EN$3,0,0,'Données projet'!$E$15+1,1))-AVERAGE(OFFSET($H$3,0,0,'Données projet'!$E$15+1,1))</f>
        <v>481.17250315093412</v>
      </c>
      <c r="EP123" s="59">
        <f t="shared" si="100"/>
        <v>413.48123190206832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48.194329778251152</v>
      </c>
      <c r="EW123" s="21">
        <f>EXP(-LN(2)/25)*EW122+(1-EXP(-LN(2)/25))/(LN(2)/25)*Calculateur!ER123*Calculateur!ET123*VLOOKUP('Données projet'!$B$15,Paramètres!$A$1:$I$89,3,0)*0.475*44/12</f>
        <v>5.3952512238365777</v>
      </c>
      <c r="EX123" s="21">
        <f>EXP(-LN(2)/2)*EX122+(1-EXP(-LN(2)/2))/(LN(2)/2)*ER123*EU123*VLOOKUP('Données projet'!$B$15,Paramètres!$A$1:$I$89,3,0)*0.475*44/12</f>
        <v>2.2324474542532208E-15</v>
      </c>
      <c r="EY123" s="22">
        <f t="shared" si="75"/>
        <v>53.589581002087726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401</v>
      </c>
      <c r="FF123" s="17">
        <f>FE123*VLOOKUP('Données projet'!$B$16,Paramètres!$A$1:$I$89,3,0)*VLOOKUP('Données projet'!$B$16,Paramètres!$A$1:$I$89,5,0)</f>
        <v>250.22399999999999</v>
      </c>
      <c r="FG123" s="13">
        <f t="shared" si="101"/>
        <v>60.633904580527918</v>
      </c>
      <c r="FH123" s="20">
        <f t="shared" si="76"/>
        <v>541.41085047775289</v>
      </c>
      <c r="FI123" s="59">
        <f t="shared" si="77"/>
        <v>834.74418381108626</v>
      </c>
      <c r="FJ123" s="59">
        <f ca="1">AVERAGE(OFFSET($FI$3,0,0,'Données projet'!$E$16+1,1))-AVERAGE(OFFSET($H$3,0,0,'Données projet'!$E$16+1,1))</f>
        <v>269.77739619445515</v>
      </c>
      <c r="FK123" s="59">
        <f t="shared" si="102"/>
        <v>347.56964743629885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23.337514124134017</v>
      </c>
      <c r="FR123" s="21">
        <f>EXP(-LN(2)/25)*FR122+(1-EXP(-LN(2)/25))/(LN(2)/25)*Calculateur!FM123*Calculateur!FO123*VLOOKUP('Données projet'!$B$16,Paramètres!$A$1:$I$89,3,0)*0.475*44/12</f>
        <v>7.5659092527892993</v>
      </c>
      <c r="FS123" s="21">
        <f>EXP(-LN(2)/2)*FS122+(1-EXP(-LN(2)/2))/(LN(2)/2)*FM123*FP123*VLOOKUP('Données projet'!$B$16,Paramètres!$A$1:$I$89,3,0)*0.475*44/12</f>
        <v>7.0594825351085019E-16</v>
      </c>
      <c r="FT123" s="22">
        <f t="shared" si="78"/>
        <v>30.903423376923318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367.99999999999972</v>
      </c>
      <c r="O124" s="13">
        <f>N124*VLOOKUP('Données projet'!$B$9,Paramètres!$A$1:$I$89,3,0)*VLOOKUP('Données projet'!$B$9,Paramètres!$A$1:$I$89,5,0)</f>
        <v>292.78079999999977</v>
      </c>
      <c r="P124" s="13">
        <f t="shared" si="87"/>
        <v>69.660903052386217</v>
      </c>
      <c r="Q124" s="20">
        <f t="shared" si="107"/>
        <v>631.25263281623893</v>
      </c>
      <c r="R124" s="59">
        <f t="shared" si="55"/>
        <v>924.58596614957219</v>
      </c>
      <c r="S124" s="59">
        <f ca="1">AVERAGE(OFFSET($R$3,0,0,'Données projet'!$E$9+1,1))-AVERAGE(OFFSET($H$3,0,0,'Données projet'!$E$9+1,1))</f>
        <v>331.52724290297675</v>
      </c>
      <c r="T124" s="59">
        <f t="shared" si="88"/>
        <v>322.79102610158054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27.363773026797993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27.363773026797993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367.99999999999972</v>
      </c>
      <c r="AJ124" s="13">
        <f>AI124*VLOOKUP('Données projet'!$B$10,Paramètres!$A$1:$I$89,3,0)*VLOOKUP('Données projet'!$B$10,Paramètres!$A$1:$I$89,5,0)</f>
        <v>292.78079999999977</v>
      </c>
      <c r="AK124" s="13">
        <f t="shared" si="89"/>
        <v>69.660903052386217</v>
      </c>
      <c r="AL124" s="20">
        <f t="shared" si="58"/>
        <v>631.25263281623893</v>
      </c>
      <c r="AM124" s="59">
        <f t="shared" si="59"/>
        <v>924.58596614957219</v>
      </c>
      <c r="AN124" s="59">
        <f ca="1">AVERAGE(OFFSET($AM$3,0,0,'Données projet'!$E$10+1,1))-AVERAGE(OFFSET($H$3,0,0,'Données projet'!$E$10+1,1))</f>
        <v>331.52724290297675</v>
      </c>
      <c r="AO124" s="59">
        <f t="shared" si="90"/>
        <v>322.79102610158054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27.363773026797993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27.363773026797993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367.99999999999972</v>
      </c>
      <c r="BE124" s="13">
        <f>BD124*VLOOKUP('Données projet'!$B$11,Paramètres!$A$1:$I$89,3,0)*VLOOKUP('Données projet'!$B$11,Paramètres!$A$1:$I$89,5,0)</f>
        <v>321.48479999999984</v>
      </c>
      <c r="BF124" s="13">
        <f t="shared" si="91"/>
        <v>75.662211893590367</v>
      </c>
      <c r="BG124" s="20">
        <f t="shared" si="61"/>
        <v>691.69771238133626</v>
      </c>
      <c r="BH124" s="59">
        <f t="shared" si="62"/>
        <v>985.03104571466952</v>
      </c>
      <c r="BI124" s="59">
        <f ca="1">AVERAGE(OFFSET($BH$3,0,0,'Données projet'!$E$11+1,1))-AVERAGE(OFFSET($H$3,0,0,'Données projet'!$E$11+1,1))</f>
        <v>367.48156275901096</v>
      </c>
      <c r="BJ124" s="59">
        <f t="shared" si="92"/>
        <v>356.87322542996685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30.046495872562506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30.046495872562506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367.99999999999972</v>
      </c>
      <c r="BZ124" s="13">
        <f>BY124*VLOOKUP('Données projet'!$B$12,Paramètres!$A$1:$I$89,3,0)*VLOOKUP('Données projet'!$B$12,Paramètres!$A$1:$I$89,5,0)</f>
        <v>246.8543999999998</v>
      </c>
      <c r="CA124" s="13">
        <f t="shared" si="93"/>
        <v>59.911862368716115</v>
      </c>
      <c r="CB124" s="20">
        <f t="shared" si="64"/>
        <v>534.28457362551353</v>
      </c>
      <c r="CC124" s="59">
        <f t="shared" si="65"/>
        <v>827.61790695884679</v>
      </c>
      <c r="CD124" s="59">
        <f ca="1">AVERAGE(OFFSET($CC$3,0,0,'Données projet'!$E$12+1,1))-AVERAGE(OFFSET($H$3,0,0,'Données projet'!$E$12+1,1))</f>
        <v>273.84349636755343</v>
      </c>
      <c r="CE124" s="59">
        <f t="shared" si="94"/>
        <v>268.10688874775451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23.071416473574779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23.071416473574779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852.00000000000011</v>
      </c>
      <c r="CU124" s="17">
        <f>CT124*VLOOKUP('Données projet'!$B$13,Paramètres!$A$1:$I$89,3,0)*VLOOKUP('Données projet'!$B$13,Paramètres!$A$1:$I$89,5,0)</f>
        <v>420.88800000000009</v>
      </c>
      <c r="CV124" s="13">
        <f t="shared" si="95"/>
        <v>95.998759891259041</v>
      </c>
      <c r="CW124" s="20">
        <f t="shared" si="67"/>
        <v>900.24444014394294</v>
      </c>
      <c r="CX124" s="59">
        <f t="shared" si="68"/>
        <v>1193.5777734772762</v>
      </c>
      <c r="CY124" s="59">
        <f ca="1">AVERAGE(OFFSET($CX$3,0,0,'Données projet'!$E$13+1,1))-AVERAGE(OFFSET($H$3,0,0,'Données projet'!$E$13+1,1))</f>
        <v>434.08297999735811</v>
      </c>
      <c r="CZ124" s="59">
        <f t="shared" si="96"/>
        <v>371.04090283546122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70.600194734996208</v>
      </c>
      <c r="DG124" s="21">
        <f>EXP(-LN(2)/25)*DG123+(1-EXP(-LN(2)/25))/(LN(2)/25)*Calculateur!DB124*Calculateur!DD124*VLOOKUP('Données projet'!$B$13,Paramètres!$A$1:$I$89,3,0)*0.475*44/12</f>
        <v>4.1477792045467625</v>
      </c>
      <c r="DH124" s="21">
        <f>EXP(-LN(2)/2)*DH123+(1-EXP(-LN(2)/2))/(LN(2)/2)*DB124*DE124*VLOOKUP('Données projet'!$B$13,Paramètres!$A$1:$I$89,3,0)*0.475*44/12</f>
        <v>1.5104841160454484E-14</v>
      </c>
      <c r="DI124" s="22">
        <f t="shared" si="69"/>
        <v>74.747973939542987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614.99999999999989</v>
      </c>
      <c r="DP124" s="17">
        <f>DO124*VLOOKUP('Données projet'!$B$14,Paramètres!$A$1:$I$89,3,0)*VLOOKUP('Données projet'!$B$14,Paramètres!$A$1:$I$89,5,0)</f>
        <v>351.78</v>
      </c>
      <c r="DQ124" s="13">
        <f t="shared" si="97"/>
        <v>81.92892344316067</v>
      </c>
      <c r="DR124" s="20">
        <f t="shared" si="70"/>
        <v>755.37637499683808</v>
      </c>
      <c r="DS124" s="59">
        <f t="shared" si="71"/>
        <v>1048.7097083301715</v>
      </c>
      <c r="DT124" s="59">
        <f ca="1">AVERAGE(OFFSET($DS$3,0,0,'Données projet'!$E$14+1,1))-AVERAGE(OFFSET($H$3,0,0,'Données projet'!$E$14+1,1))</f>
        <v>362.57172983134313</v>
      </c>
      <c r="DU124" s="59">
        <f t="shared" si="98"/>
        <v>232.03250917542471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57.378922207806902</v>
      </c>
      <c r="EB124" s="21">
        <f>EXP(-LN(2)/25)*EB123+(1-EXP(-LN(2)/25))/(LN(2)/25)*Calculateur!DW124*Calculateur!DY124*VLOOKUP('Données projet'!$B$14,Paramètres!$A$1:$I$89,3,0)*0.475*44/12</f>
        <v>2.5005750228368049</v>
      </c>
      <c r="EC124" s="21">
        <f>EXP(-LN(2)/2)*EC123+(1-EXP(-LN(2)/2))/(LN(2)/2)*DW124*DZ124*VLOOKUP('Données projet'!$B$14,Paramètres!$A$1:$I$89,3,0)*0.475*44/12</f>
        <v>1.5049376627429557E-14</v>
      </c>
      <c r="ED124" s="22">
        <f t="shared" si="72"/>
        <v>59.879497230643722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763.00000000000057</v>
      </c>
      <c r="EK124" s="17">
        <f>EJ124*VLOOKUP('Données projet'!$B$15,Paramètres!$A$1:$I$89,3,0)*VLOOKUP('Données projet'!$B$15,Paramètres!$A$1:$I$89,5,0)</f>
        <v>456.2740000000004</v>
      </c>
      <c r="EL124" s="13">
        <f t="shared" si="99"/>
        <v>103.09649786611838</v>
      </c>
      <c r="EM124" s="20">
        <f t="shared" si="73"/>
        <v>974.23695045015677</v>
      </c>
      <c r="EN124" s="59">
        <f t="shared" si="74"/>
        <v>1267.5702837834901</v>
      </c>
      <c r="EO124" s="59">
        <f ca="1">AVERAGE(OFFSET($EN$3,0,0,'Données projet'!$E$15+1,1))-AVERAGE(OFFSET($H$3,0,0,'Données projet'!$E$15+1,1))</f>
        <v>481.17250315093412</v>
      </c>
      <c r="EP124" s="59">
        <f t="shared" si="100"/>
        <v>413.48123190206832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47.249268366938232</v>
      </c>
      <c r="EW124" s="21">
        <f>EXP(-LN(2)/25)*EW123+(1-EXP(-LN(2)/25))/(LN(2)/25)*Calculateur!ER124*Calculateur!ET124*VLOOKUP('Données projet'!$B$15,Paramètres!$A$1:$I$89,3,0)*0.475*44/12</f>
        <v>5.2477177953968352</v>
      </c>
      <c r="EX124" s="21">
        <f>EXP(-LN(2)/2)*EX123+(1-EXP(-LN(2)/2))/(LN(2)/2)*ER124*EU124*VLOOKUP('Données projet'!$B$15,Paramètres!$A$1:$I$89,3,0)*0.475*44/12</f>
        <v>1.5785787335450973E-15</v>
      </c>
      <c r="EY124" s="22">
        <f t="shared" si="75"/>
        <v>52.49698616233507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401</v>
      </c>
      <c r="FF124" s="17">
        <f>FE124*VLOOKUP('Données projet'!$B$16,Paramètres!$A$1:$I$89,3,0)*VLOOKUP('Données projet'!$B$16,Paramètres!$A$1:$I$89,5,0)</f>
        <v>250.22399999999999</v>
      </c>
      <c r="FG124" s="13">
        <f t="shared" si="101"/>
        <v>60.633904580527918</v>
      </c>
      <c r="FH124" s="20">
        <f t="shared" si="76"/>
        <v>541.41085047775289</v>
      </c>
      <c r="FI124" s="59">
        <f t="shared" si="77"/>
        <v>834.74418381108626</v>
      </c>
      <c r="FJ124" s="59">
        <f ca="1">AVERAGE(OFFSET($FI$3,0,0,'Données projet'!$E$16+1,1))-AVERAGE(OFFSET($H$3,0,0,'Données projet'!$E$16+1,1))</f>
        <v>269.77739619445515</v>
      </c>
      <c r="FK124" s="59">
        <f t="shared" si="102"/>
        <v>347.56964743629885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22.879879706637826</v>
      </c>
      <c r="FR124" s="21">
        <f>EXP(-LN(2)/25)*FR123+(1-EXP(-LN(2)/25))/(LN(2)/25)*Calculateur!FM124*Calculateur!FO124*VLOOKUP('Données projet'!$B$16,Paramètres!$A$1:$I$89,3,0)*0.475*44/12</f>
        <v>7.3590190663979005</v>
      </c>
      <c r="FS124" s="21">
        <f>EXP(-LN(2)/2)*FS123+(1-EXP(-LN(2)/2))/(LN(2)/2)*FM124*FP124*VLOOKUP('Données projet'!$B$16,Paramètres!$A$1:$I$89,3,0)*0.475*44/12</f>
        <v>4.9918079722432212E-16</v>
      </c>
      <c r="FT124" s="22">
        <f t="shared" si="78"/>
        <v>30.238898773035729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367.99999999999972</v>
      </c>
      <c r="O125" s="13">
        <f>N125*VLOOKUP('Données projet'!$B$9,Paramètres!$A$1:$I$89,3,0)*VLOOKUP('Données projet'!$B$9,Paramètres!$A$1:$I$89,5,0)</f>
        <v>292.78079999999977</v>
      </c>
      <c r="P125" s="13">
        <f t="shared" si="87"/>
        <v>69.660903052386217</v>
      </c>
      <c r="Q125" s="20">
        <f t="shared" si="107"/>
        <v>631.25263281623893</v>
      </c>
      <c r="R125" s="59">
        <f t="shared" si="55"/>
        <v>924.58596614957219</v>
      </c>
      <c r="S125" s="59">
        <f ca="1">AVERAGE(OFFSET($R$3,0,0,'Données projet'!$E$9+1,1))-AVERAGE(OFFSET($H$3,0,0,'Données projet'!$E$9+1,1))</f>
        <v>331.52724290297675</v>
      </c>
      <c r="T125" s="59">
        <f t="shared" si="88"/>
        <v>322.79102610158054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26.827186127996004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26.827186127996004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367.99999999999972</v>
      </c>
      <c r="AJ125" s="13">
        <f>AI125*VLOOKUP('Données projet'!$B$10,Paramètres!$A$1:$I$89,3,0)*VLOOKUP('Données projet'!$B$10,Paramètres!$A$1:$I$89,5,0)</f>
        <v>292.78079999999977</v>
      </c>
      <c r="AK125" s="13">
        <f t="shared" si="89"/>
        <v>69.660903052386217</v>
      </c>
      <c r="AL125" s="20">
        <f t="shared" si="58"/>
        <v>631.25263281623893</v>
      </c>
      <c r="AM125" s="59">
        <f t="shared" si="59"/>
        <v>924.58596614957219</v>
      </c>
      <c r="AN125" s="59">
        <f ca="1">AVERAGE(OFFSET($AM$3,0,0,'Données projet'!$E$10+1,1))-AVERAGE(OFFSET($H$3,0,0,'Données projet'!$E$10+1,1))</f>
        <v>331.52724290297675</v>
      </c>
      <c r="AO125" s="59">
        <f t="shared" si="90"/>
        <v>322.79102610158054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26.827186127996004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26.827186127996004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367.99999999999972</v>
      </c>
      <c r="BE125" s="13">
        <f>BD125*VLOOKUP('Données projet'!$B$11,Paramètres!$A$1:$I$89,3,0)*VLOOKUP('Données projet'!$B$11,Paramètres!$A$1:$I$89,5,0)</f>
        <v>321.48479999999984</v>
      </c>
      <c r="BF125" s="13">
        <f t="shared" si="91"/>
        <v>75.662211893590367</v>
      </c>
      <c r="BG125" s="20">
        <f t="shared" si="61"/>
        <v>691.69771238133626</v>
      </c>
      <c r="BH125" s="59">
        <f t="shared" si="62"/>
        <v>985.03104571466952</v>
      </c>
      <c r="BI125" s="59">
        <f ca="1">AVERAGE(OFFSET($BH$3,0,0,'Données projet'!$E$11+1,1))-AVERAGE(OFFSET($H$3,0,0,'Données projet'!$E$11+1,1))</f>
        <v>367.48156275901096</v>
      </c>
      <c r="BJ125" s="59">
        <f t="shared" si="92"/>
        <v>356.87322542996685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29.457302415054439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29.457302415054439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367.99999999999972</v>
      </c>
      <c r="BZ125" s="13">
        <f>BY125*VLOOKUP('Données projet'!$B$12,Paramètres!$A$1:$I$89,3,0)*VLOOKUP('Données projet'!$B$12,Paramètres!$A$1:$I$89,5,0)</f>
        <v>246.8543999999998</v>
      </c>
      <c r="CA125" s="13">
        <f t="shared" si="93"/>
        <v>59.911862368716115</v>
      </c>
      <c r="CB125" s="20">
        <f t="shared" si="64"/>
        <v>534.28457362551353</v>
      </c>
      <c r="CC125" s="59">
        <f t="shared" si="65"/>
        <v>827.61790695884679</v>
      </c>
      <c r="CD125" s="59">
        <f ca="1">AVERAGE(OFFSET($CC$3,0,0,'Données projet'!$E$12+1,1))-AVERAGE(OFFSET($H$3,0,0,'Données projet'!$E$12+1,1))</f>
        <v>273.84349636755343</v>
      </c>
      <c r="CE125" s="59">
        <f t="shared" si="94"/>
        <v>268.10688874775451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22.619000068702515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22.619000068702515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852.00000000000011</v>
      </c>
      <c r="CU125" s="17">
        <f>CT125*VLOOKUP('Données projet'!$B$13,Paramètres!$A$1:$I$89,3,0)*VLOOKUP('Données projet'!$B$13,Paramètres!$A$1:$I$89,5,0)</f>
        <v>420.88800000000009</v>
      </c>
      <c r="CV125" s="13">
        <f t="shared" si="95"/>
        <v>95.998759891259041</v>
      </c>
      <c r="CW125" s="20">
        <f t="shared" si="67"/>
        <v>900.24444014394294</v>
      </c>
      <c r="CX125" s="59">
        <f t="shared" si="68"/>
        <v>1193.5777734772762</v>
      </c>
      <c r="CY125" s="59">
        <f ca="1">AVERAGE(OFFSET($CX$3,0,0,'Données projet'!$E$13+1,1))-AVERAGE(OFFSET($H$3,0,0,'Données projet'!$E$13+1,1))</f>
        <v>434.08297999735811</v>
      </c>
      <c r="CZ125" s="59">
        <f t="shared" si="96"/>
        <v>371.04090283546122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69.21576797810971</v>
      </c>
      <c r="DG125" s="21">
        <f>EXP(-LN(2)/25)*DG124+(1-EXP(-LN(2)/25))/(LN(2)/25)*Calculateur!DB125*Calculateur!DD125*VLOOKUP('Données projet'!$B$13,Paramètres!$A$1:$I$89,3,0)*0.475*44/12</f>
        <v>4.0343579640762028</v>
      </c>
      <c r="DH125" s="21">
        <f>EXP(-LN(2)/2)*DH124+(1-EXP(-LN(2)/2))/(LN(2)/2)*DB125*DE125*VLOOKUP('Données projet'!$B$13,Paramètres!$A$1:$I$89,3,0)*0.475*44/12</f>
        <v>1.0680735613303046E-14</v>
      </c>
      <c r="DI125" s="22">
        <f t="shared" si="69"/>
        <v>73.250125942185932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614.99999999999989</v>
      </c>
      <c r="DP125" s="17">
        <f>DO125*VLOOKUP('Données projet'!$B$14,Paramètres!$A$1:$I$89,3,0)*VLOOKUP('Données projet'!$B$14,Paramètres!$A$1:$I$89,5,0)</f>
        <v>351.78</v>
      </c>
      <c r="DQ125" s="13">
        <f t="shared" si="97"/>
        <v>81.92892344316067</v>
      </c>
      <c r="DR125" s="20">
        <f t="shared" si="70"/>
        <v>755.37637499683808</v>
      </c>
      <c r="DS125" s="59">
        <f t="shared" si="71"/>
        <v>1048.7097083301715</v>
      </c>
      <c r="DT125" s="59">
        <f ca="1">AVERAGE(OFFSET($DS$3,0,0,'Données projet'!$E$14+1,1))-AVERAGE(OFFSET($H$3,0,0,'Données projet'!$E$14+1,1))</f>
        <v>362.57172983134313</v>
      </c>
      <c r="DU125" s="59">
        <f t="shared" si="98"/>
        <v>232.03250917542471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56.253756540998623</v>
      </c>
      <c r="EB125" s="21">
        <f>EXP(-LN(2)/25)*EB124+(1-EXP(-LN(2)/25))/(LN(2)/25)*Calculateur!DW125*Calculateur!DY125*VLOOKUP('Données projet'!$B$14,Paramètres!$A$1:$I$89,3,0)*0.475*44/12</f>
        <v>2.432196667337807</v>
      </c>
      <c r="EC125" s="21">
        <f>EXP(-LN(2)/2)*EC124+(1-EXP(-LN(2)/2))/(LN(2)/2)*DW125*DZ125*VLOOKUP('Données projet'!$B$14,Paramètres!$A$1:$I$89,3,0)*0.475*44/12</f>
        <v>1.0641516265885774E-14</v>
      </c>
      <c r="ED125" s="22">
        <f t="shared" si="72"/>
        <v>58.685953208336436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763.00000000000057</v>
      </c>
      <c r="EK125" s="17">
        <f>EJ125*VLOOKUP('Données projet'!$B$15,Paramètres!$A$1:$I$89,3,0)*VLOOKUP('Données projet'!$B$15,Paramètres!$A$1:$I$89,5,0)</f>
        <v>456.2740000000004</v>
      </c>
      <c r="EL125" s="13">
        <f t="shared" si="99"/>
        <v>103.09649786611838</v>
      </c>
      <c r="EM125" s="20">
        <f t="shared" si="73"/>
        <v>974.23695045015677</v>
      </c>
      <c r="EN125" s="59">
        <f t="shared" si="74"/>
        <v>1267.5702837834901</v>
      </c>
      <c r="EO125" s="59">
        <f ca="1">AVERAGE(OFFSET($EN$3,0,0,'Données projet'!$E$15+1,1))-AVERAGE(OFFSET($H$3,0,0,'Données projet'!$E$15+1,1))</f>
        <v>481.17250315093412</v>
      </c>
      <c r="EP125" s="59">
        <f t="shared" si="100"/>
        <v>413.48123190206832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46.322739033470619</v>
      </c>
      <c r="EW125" s="21">
        <f>EXP(-LN(2)/25)*EW124+(1-EXP(-LN(2)/25))/(LN(2)/25)*Calculateur!ER125*Calculateur!ET125*VLOOKUP('Données projet'!$B$15,Paramètres!$A$1:$I$89,3,0)*0.475*44/12</f>
        <v>5.1042186763162238</v>
      </c>
      <c r="EX125" s="21">
        <f>EXP(-LN(2)/2)*EX124+(1-EXP(-LN(2)/2))/(LN(2)/2)*ER125*EU125*VLOOKUP('Données projet'!$B$15,Paramètres!$A$1:$I$89,3,0)*0.475*44/12</f>
        <v>1.1162237271266104E-15</v>
      </c>
      <c r="EY125" s="22">
        <f t="shared" si="75"/>
        <v>51.426957709786841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401</v>
      </c>
      <c r="FF125" s="17">
        <f>FE125*VLOOKUP('Données projet'!$B$16,Paramètres!$A$1:$I$89,3,0)*VLOOKUP('Données projet'!$B$16,Paramètres!$A$1:$I$89,5,0)</f>
        <v>250.22399999999999</v>
      </c>
      <c r="FG125" s="13">
        <f t="shared" si="101"/>
        <v>60.633904580527918</v>
      </c>
      <c r="FH125" s="20">
        <f t="shared" si="76"/>
        <v>541.41085047775289</v>
      </c>
      <c r="FI125" s="59">
        <f t="shared" si="77"/>
        <v>834.74418381108626</v>
      </c>
      <c r="FJ125" s="59">
        <f ca="1">AVERAGE(OFFSET($FI$3,0,0,'Données projet'!$E$16+1,1))-AVERAGE(OFFSET($H$3,0,0,'Données projet'!$E$16+1,1))</f>
        <v>269.77739619445515</v>
      </c>
      <c r="FK125" s="59">
        <f t="shared" si="102"/>
        <v>347.56964743629885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22.431219220939305</v>
      </c>
      <c r="FR125" s="21">
        <f>EXP(-LN(2)/25)*FR124+(1-EXP(-LN(2)/25))/(LN(2)/25)*Calculateur!FM125*Calculateur!FO125*VLOOKUP('Données projet'!$B$16,Paramètres!$A$1:$I$89,3,0)*0.475*44/12</f>
        <v>7.157786303033256</v>
      </c>
      <c r="FS125" s="21">
        <f>EXP(-LN(2)/2)*FS124+(1-EXP(-LN(2)/2))/(LN(2)/2)*FM125*FP125*VLOOKUP('Données projet'!$B$16,Paramètres!$A$1:$I$89,3,0)*0.475*44/12</f>
        <v>3.529741267554251E-16</v>
      </c>
      <c r="FT125" s="22">
        <f t="shared" si="78"/>
        <v>29.58900552397256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367.99999999999972</v>
      </c>
      <c r="O126" s="13">
        <f>N126*VLOOKUP('Données projet'!$B$9,Paramètres!$A$1:$I$89,3,0)*VLOOKUP('Données projet'!$B$9,Paramètres!$A$1:$I$89,5,0)</f>
        <v>292.78079999999977</v>
      </c>
      <c r="P126" s="13">
        <f t="shared" si="87"/>
        <v>69.660903052386217</v>
      </c>
      <c r="Q126" s="20">
        <f t="shared" si="107"/>
        <v>631.25263281623893</v>
      </c>
      <c r="R126" s="59">
        <f t="shared" si="55"/>
        <v>924.58596614957219</v>
      </c>
      <c r="S126" s="59">
        <f ca="1">AVERAGE(OFFSET($R$3,0,0,'Données projet'!$E$9+1,1))-AVERAGE(OFFSET($H$3,0,0,'Données projet'!$E$9+1,1))</f>
        <v>331.52724290297675</v>
      </c>
      <c r="T126" s="59">
        <f t="shared" si="88"/>
        <v>322.79102610158054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26.301121370993833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26.301121370993833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367.99999999999972</v>
      </c>
      <c r="AJ126" s="13">
        <f>AI126*VLOOKUP('Données projet'!$B$10,Paramètres!$A$1:$I$89,3,0)*VLOOKUP('Données projet'!$B$10,Paramètres!$A$1:$I$89,5,0)</f>
        <v>292.78079999999977</v>
      </c>
      <c r="AK126" s="13">
        <f t="shared" si="89"/>
        <v>69.660903052386217</v>
      </c>
      <c r="AL126" s="20">
        <f t="shared" si="58"/>
        <v>631.25263281623893</v>
      </c>
      <c r="AM126" s="59">
        <f t="shared" si="59"/>
        <v>924.58596614957219</v>
      </c>
      <c r="AN126" s="59">
        <f ca="1">AVERAGE(OFFSET($AM$3,0,0,'Données projet'!$E$10+1,1))-AVERAGE(OFFSET($H$3,0,0,'Données projet'!$E$10+1,1))</f>
        <v>331.52724290297675</v>
      </c>
      <c r="AO126" s="59">
        <f t="shared" si="90"/>
        <v>322.79102610158054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26.301121370993833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26.301121370993833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367.99999999999972</v>
      </c>
      <c r="BE126" s="13">
        <f>BD126*VLOOKUP('Données projet'!$B$11,Paramètres!$A$1:$I$89,3,0)*VLOOKUP('Données projet'!$B$11,Paramètres!$A$1:$I$89,5,0)</f>
        <v>321.48479999999984</v>
      </c>
      <c r="BF126" s="13">
        <f t="shared" si="91"/>
        <v>75.662211893590367</v>
      </c>
      <c r="BG126" s="20">
        <f t="shared" si="61"/>
        <v>691.69771238133626</v>
      </c>
      <c r="BH126" s="59">
        <f t="shared" si="62"/>
        <v>985.03104571466952</v>
      </c>
      <c r="BI126" s="59">
        <f ca="1">AVERAGE(OFFSET($BH$3,0,0,'Données projet'!$E$11+1,1))-AVERAGE(OFFSET($H$3,0,0,'Données projet'!$E$11+1,1))</f>
        <v>367.48156275901096</v>
      </c>
      <c r="BJ126" s="59">
        <f t="shared" si="92"/>
        <v>356.87322542996685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28.879662681875583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28.879662681875583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367.99999999999972</v>
      </c>
      <c r="BZ126" s="13">
        <f>BY126*VLOOKUP('Données projet'!$B$12,Paramètres!$A$1:$I$89,3,0)*VLOOKUP('Données projet'!$B$12,Paramètres!$A$1:$I$89,5,0)</f>
        <v>246.8543999999998</v>
      </c>
      <c r="CA126" s="13">
        <f t="shared" si="93"/>
        <v>59.911862368716115</v>
      </c>
      <c r="CB126" s="20">
        <f t="shared" si="64"/>
        <v>534.28457362551353</v>
      </c>
      <c r="CC126" s="59">
        <f t="shared" si="65"/>
        <v>827.61790695884679</v>
      </c>
      <c r="CD126" s="59">
        <f ca="1">AVERAGE(OFFSET($CC$3,0,0,'Données projet'!$E$12+1,1))-AVERAGE(OFFSET($H$3,0,0,'Données projet'!$E$12+1,1))</f>
        <v>273.84349636755343</v>
      </c>
      <c r="CE126" s="59">
        <f t="shared" si="94"/>
        <v>268.10688874775451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22.175455273583037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22.175455273583037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852.00000000000011</v>
      </c>
      <c r="CU126" s="17">
        <f>CT126*VLOOKUP('Données projet'!$B$13,Paramètres!$A$1:$I$89,3,0)*VLOOKUP('Données projet'!$B$13,Paramètres!$A$1:$I$89,5,0)</f>
        <v>420.88800000000009</v>
      </c>
      <c r="CV126" s="13">
        <f t="shared" si="95"/>
        <v>95.998759891259041</v>
      </c>
      <c r="CW126" s="20">
        <f t="shared" si="67"/>
        <v>900.24444014394294</v>
      </c>
      <c r="CX126" s="59">
        <f t="shared" si="68"/>
        <v>1193.5777734772762</v>
      </c>
      <c r="CY126" s="59">
        <f ca="1">AVERAGE(OFFSET($CX$3,0,0,'Données projet'!$E$13+1,1))-AVERAGE(OFFSET($H$3,0,0,'Données projet'!$E$13+1,1))</f>
        <v>434.08297999735811</v>
      </c>
      <c r="CZ126" s="59">
        <f t="shared" si="96"/>
        <v>371.04090283546122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67.858488985508814</v>
      </c>
      <c r="DG126" s="21">
        <f>EXP(-LN(2)/25)*DG125+(1-EXP(-LN(2)/25))/(LN(2)/25)*Calculateur!DB126*Calculateur!DD126*VLOOKUP('Données projet'!$B$13,Paramètres!$A$1:$I$89,3,0)*0.475*44/12</f>
        <v>3.9240382333908745</v>
      </c>
      <c r="DH126" s="21">
        <f>EXP(-LN(2)/2)*DH125+(1-EXP(-LN(2)/2))/(LN(2)/2)*DB126*DE126*VLOOKUP('Données projet'!$B$13,Paramètres!$A$1:$I$89,3,0)*0.475*44/12</f>
        <v>7.5524205802272421E-15</v>
      </c>
      <c r="DI126" s="22">
        <f t="shared" si="69"/>
        <v>71.782527218899702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614.99999999999989</v>
      </c>
      <c r="DP126" s="17">
        <f>DO126*VLOOKUP('Données projet'!$B$14,Paramètres!$A$1:$I$89,3,0)*VLOOKUP('Données projet'!$B$14,Paramètres!$A$1:$I$89,5,0)</f>
        <v>351.78</v>
      </c>
      <c r="DQ126" s="13">
        <f t="shared" si="97"/>
        <v>81.92892344316067</v>
      </c>
      <c r="DR126" s="20">
        <f t="shared" si="70"/>
        <v>755.37637499683808</v>
      </c>
      <c r="DS126" s="59">
        <f t="shared" si="71"/>
        <v>1048.7097083301715</v>
      </c>
      <c r="DT126" s="59">
        <f ca="1">AVERAGE(OFFSET($DS$3,0,0,'Données projet'!$E$14+1,1))-AVERAGE(OFFSET($H$3,0,0,'Données projet'!$E$14+1,1))</f>
        <v>362.57172983134313</v>
      </c>
      <c r="DU126" s="59">
        <f t="shared" si="98"/>
        <v>232.03250917542471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55.15065468663316</v>
      </c>
      <c r="EB126" s="21">
        <f>EXP(-LN(2)/25)*EB125+(1-EXP(-LN(2)/25))/(LN(2)/25)*Calculateur!DW126*Calculateur!DY126*VLOOKUP('Données projet'!$B$14,Paramètres!$A$1:$I$89,3,0)*0.475*44/12</f>
        <v>2.3656881215657908</v>
      </c>
      <c r="EC126" s="21">
        <f>EXP(-LN(2)/2)*EC125+(1-EXP(-LN(2)/2))/(LN(2)/2)*DW126*DZ126*VLOOKUP('Données projet'!$B$14,Paramètres!$A$1:$I$89,3,0)*0.475*44/12</f>
        <v>7.5246883137147783E-15</v>
      </c>
      <c r="ED126" s="22">
        <f t="shared" si="72"/>
        <v>57.516342808198957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763.00000000000057</v>
      </c>
      <c r="EK126" s="17">
        <f>EJ126*VLOOKUP('Données projet'!$B$15,Paramètres!$A$1:$I$89,3,0)*VLOOKUP('Données projet'!$B$15,Paramètres!$A$1:$I$89,5,0)</f>
        <v>456.2740000000004</v>
      </c>
      <c r="EL126" s="13">
        <f t="shared" si="99"/>
        <v>103.09649786611838</v>
      </c>
      <c r="EM126" s="20">
        <f t="shared" si="73"/>
        <v>974.23695045015677</v>
      </c>
      <c r="EN126" s="59">
        <f t="shared" si="74"/>
        <v>1267.5702837834901</v>
      </c>
      <c r="EO126" s="59">
        <f ca="1">AVERAGE(OFFSET($EN$3,0,0,'Données projet'!$E$15+1,1))-AVERAGE(OFFSET($H$3,0,0,'Données projet'!$E$15+1,1))</f>
        <v>481.17250315093412</v>
      </c>
      <c r="EP126" s="59">
        <f t="shared" si="100"/>
        <v>413.48123190206832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45.414378375105208</v>
      </c>
      <c r="EW126" s="21">
        <f>EXP(-LN(2)/25)*EW125+(1-EXP(-LN(2)/25))/(LN(2)/25)*Calculateur!ER126*Calculateur!ET126*VLOOKUP('Données projet'!$B$15,Paramètres!$A$1:$I$89,3,0)*0.475*44/12</f>
        <v>4.9646435481931626</v>
      </c>
      <c r="EX126" s="21">
        <f>EXP(-LN(2)/2)*EX125+(1-EXP(-LN(2)/2))/(LN(2)/2)*ER126*EU126*VLOOKUP('Données projet'!$B$15,Paramètres!$A$1:$I$89,3,0)*0.475*44/12</f>
        <v>7.8928936677254863E-16</v>
      </c>
      <c r="EY126" s="22">
        <f t="shared" si="75"/>
        <v>50.379021923298367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401</v>
      </c>
      <c r="FF126" s="17">
        <f>FE126*VLOOKUP('Données projet'!$B$16,Paramètres!$A$1:$I$89,3,0)*VLOOKUP('Données projet'!$B$16,Paramètres!$A$1:$I$89,5,0)</f>
        <v>250.22399999999999</v>
      </c>
      <c r="FG126" s="13">
        <f t="shared" si="101"/>
        <v>60.633904580527918</v>
      </c>
      <c r="FH126" s="20">
        <f t="shared" si="76"/>
        <v>541.41085047775289</v>
      </c>
      <c r="FI126" s="59">
        <f t="shared" si="77"/>
        <v>834.74418381108626</v>
      </c>
      <c r="FJ126" s="59">
        <f ca="1">AVERAGE(OFFSET($FI$3,0,0,'Données projet'!$E$16+1,1))-AVERAGE(OFFSET($H$3,0,0,'Données projet'!$E$16+1,1))</f>
        <v>269.77739619445515</v>
      </c>
      <c r="FK126" s="59">
        <f t="shared" si="102"/>
        <v>347.56964743629885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21.991356693709456</v>
      </c>
      <c r="FR126" s="21">
        <f>EXP(-LN(2)/25)*FR125+(1-EXP(-LN(2)/25))/(LN(2)/25)*Calculateur!FM126*Calculateur!FO126*VLOOKUP('Données projet'!$B$16,Paramètres!$A$1:$I$89,3,0)*0.475*44/12</f>
        <v>6.9620562601651894</v>
      </c>
      <c r="FS126" s="21">
        <f>EXP(-LN(2)/2)*FS125+(1-EXP(-LN(2)/2))/(LN(2)/2)*FM126*FP126*VLOOKUP('Données projet'!$B$16,Paramètres!$A$1:$I$89,3,0)*0.475*44/12</f>
        <v>2.4959039861216106E-16</v>
      </c>
      <c r="FT126" s="22">
        <f t="shared" si="78"/>
        <v>28.953412953874647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367.99999999999972</v>
      </c>
      <c r="O127" s="13">
        <f>N127*VLOOKUP('Données projet'!$B$9,Paramètres!$A$1:$I$89,3,0)*VLOOKUP('Données projet'!$B$9,Paramètres!$A$1:$I$89,5,0)</f>
        <v>292.78079999999977</v>
      </c>
      <c r="P127" s="13">
        <f t="shared" si="87"/>
        <v>69.660903052386217</v>
      </c>
      <c r="Q127" s="20">
        <f t="shared" si="107"/>
        <v>631.25263281623893</v>
      </c>
      <c r="R127" s="59">
        <f t="shared" si="55"/>
        <v>924.58596614957219</v>
      </c>
      <c r="S127" s="59">
        <f ca="1">AVERAGE(OFFSET($R$3,0,0,'Données projet'!$E$9+1,1))-AVERAGE(OFFSET($H$3,0,0,'Données projet'!$E$9+1,1))</f>
        <v>331.52724290297675</v>
      </c>
      <c r="T127" s="59">
        <f t="shared" si="88"/>
        <v>322.79102610158054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25.785372423008656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25.785372423008656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367.99999999999972</v>
      </c>
      <c r="AJ127" s="13">
        <f>AI127*VLOOKUP('Données projet'!$B$10,Paramètres!$A$1:$I$89,3,0)*VLOOKUP('Données projet'!$B$10,Paramètres!$A$1:$I$89,5,0)</f>
        <v>292.78079999999977</v>
      </c>
      <c r="AK127" s="13">
        <f t="shared" si="89"/>
        <v>69.660903052386217</v>
      </c>
      <c r="AL127" s="20">
        <f t="shared" si="58"/>
        <v>631.25263281623893</v>
      </c>
      <c r="AM127" s="59">
        <f t="shared" si="59"/>
        <v>924.58596614957219</v>
      </c>
      <c r="AN127" s="59">
        <f ca="1">AVERAGE(OFFSET($AM$3,0,0,'Données projet'!$E$10+1,1))-AVERAGE(OFFSET($H$3,0,0,'Données projet'!$E$10+1,1))</f>
        <v>331.52724290297675</v>
      </c>
      <c r="AO127" s="59">
        <f t="shared" si="90"/>
        <v>322.79102610158054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25.785372423008656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25.785372423008656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367.99999999999972</v>
      </c>
      <c r="BE127" s="13">
        <f>BD127*VLOOKUP('Données projet'!$B$11,Paramètres!$A$1:$I$89,3,0)*VLOOKUP('Données projet'!$B$11,Paramètres!$A$1:$I$89,5,0)</f>
        <v>321.48479999999984</v>
      </c>
      <c r="BF127" s="13">
        <f t="shared" si="91"/>
        <v>75.662211893590367</v>
      </c>
      <c r="BG127" s="20">
        <f t="shared" si="61"/>
        <v>691.69771238133626</v>
      </c>
      <c r="BH127" s="59">
        <f t="shared" si="62"/>
        <v>985.03104571466952</v>
      </c>
      <c r="BI127" s="59">
        <f ca="1">AVERAGE(OFFSET($BH$3,0,0,'Données projet'!$E$11+1,1))-AVERAGE(OFFSET($H$3,0,0,'Données projet'!$E$11+1,1))</f>
        <v>367.48156275901096</v>
      </c>
      <c r="BJ127" s="59">
        <f t="shared" si="92"/>
        <v>356.87322542996685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28.313350111538917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28.313350111538917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367.99999999999972</v>
      </c>
      <c r="BZ127" s="13">
        <f>BY127*VLOOKUP('Données projet'!$B$12,Paramètres!$A$1:$I$89,3,0)*VLOOKUP('Données projet'!$B$12,Paramètres!$A$1:$I$89,5,0)</f>
        <v>246.8543999999998</v>
      </c>
      <c r="CA127" s="13">
        <f t="shared" si="93"/>
        <v>59.911862368716115</v>
      </c>
      <c r="CB127" s="20">
        <f t="shared" si="64"/>
        <v>534.28457362551353</v>
      </c>
      <c r="CC127" s="59">
        <f t="shared" si="65"/>
        <v>827.61790695884679</v>
      </c>
      <c r="CD127" s="59">
        <f ca="1">AVERAGE(OFFSET($CC$3,0,0,'Données projet'!$E$12+1,1))-AVERAGE(OFFSET($H$3,0,0,'Données projet'!$E$12+1,1))</f>
        <v>273.84349636755343</v>
      </c>
      <c r="CE127" s="59">
        <f t="shared" si="94"/>
        <v>268.10688874775451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21.740608121360239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21.740608121360239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852.00000000000011</v>
      </c>
      <c r="CU127" s="17">
        <f>CT127*VLOOKUP('Données projet'!$B$13,Paramètres!$A$1:$I$89,3,0)*VLOOKUP('Données projet'!$B$13,Paramètres!$A$1:$I$89,5,0)</f>
        <v>420.88800000000009</v>
      </c>
      <c r="CV127" s="13">
        <f t="shared" si="95"/>
        <v>95.998759891259041</v>
      </c>
      <c r="CW127" s="20">
        <f t="shared" si="67"/>
        <v>900.24444014394294</v>
      </c>
      <c r="CX127" s="59">
        <f t="shared" si="68"/>
        <v>1193.5777734772762</v>
      </c>
      <c r="CY127" s="59">
        <f ca="1">AVERAGE(OFFSET($CX$3,0,0,'Données projet'!$E$13+1,1))-AVERAGE(OFFSET($H$3,0,0,'Données projet'!$E$13+1,1))</f>
        <v>434.08297999735811</v>
      </c>
      <c r="CZ127" s="59">
        <f t="shared" si="96"/>
        <v>371.04090283546122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66.527825406094379</v>
      </c>
      <c r="DG127" s="21">
        <f>EXP(-LN(2)/25)*DG126+(1-EXP(-LN(2)/25))/(LN(2)/25)*Calculateur!DB127*Calculateur!DD127*VLOOKUP('Données projet'!$B$13,Paramètres!$A$1:$I$89,3,0)*0.475*44/12</f>
        <v>3.816735201542599</v>
      </c>
      <c r="DH127" s="21">
        <f>EXP(-LN(2)/2)*DH126+(1-EXP(-LN(2)/2))/(LN(2)/2)*DB127*DE127*VLOOKUP('Données projet'!$B$13,Paramètres!$A$1:$I$89,3,0)*0.475*44/12</f>
        <v>5.3403678066515229E-15</v>
      </c>
      <c r="DI127" s="22">
        <f t="shared" si="69"/>
        <v>70.344560607636978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614.99999999999989</v>
      </c>
      <c r="DP127" s="17">
        <f>DO127*VLOOKUP('Données projet'!$B$14,Paramètres!$A$1:$I$89,3,0)*VLOOKUP('Données projet'!$B$14,Paramètres!$A$1:$I$89,5,0)</f>
        <v>351.78</v>
      </c>
      <c r="DQ127" s="13">
        <f t="shared" si="97"/>
        <v>81.92892344316067</v>
      </c>
      <c r="DR127" s="20">
        <f t="shared" si="70"/>
        <v>755.37637499683808</v>
      </c>
      <c r="DS127" s="59">
        <f t="shared" si="71"/>
        <v>1048.7097083301715</v>
      </c>
      <c r="DT127" s="59">
        <f ca="1">AVERAGE(OFFSET($DS$3,0,0,'Données projet'!$E$14+1,1))-AVERAGE(OFFSET($H$3,0,0,'Données projet'!$E$14+1,1))</f>
        <v>362.57172983134313</v>
      </c>
      <c r="DU127" s="59">
        <f t="shared" si="98"/>
        <v>232.03250917542471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54.069183986806109</v>
      </c>
      <c r="EB127" s="21">
        <f>EXP(-LN(2)/25)*EB126+(1-EXP(-LN(2)/25))/(LN(2)/25)*Calculateur!DW127*Calculateur!DY127*VLOOKUP('Données projet'!$B$14,Paramètres!$A$1:$I$89,3,0)*0.475*44/12</f>
        <v>2.3009982554754429</v>
      </c>
      <c r="EC127" s="21">
        <f>EXP(-LN(2)/2)*EC126+(1-EXP(-LN(2)/2))/(LN(2)/2)*DW127*DZ127*VLOOKUP('Données projet'!$B$14,Paramètres!$A$1:$I$89,3,0)*0.475*44/12</f>
        <v>5.3207581329428871E-15</v>
      </c>
      <c r="ED127" s="22">
        <f t="shared" si="72"/>
        <v>56.370182242281558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763.00000000000057</v>
      </c>
      <c r="EK127" s="17">
        <f>EJ127*VLOOKUP('Données projet'!$B$15,Paramètres!$A$1:$I$89,3,0)*VLOOKUP('Données projet'!$B$15,Paramètres!$A$1:$I$89,5,0)</f>
        <v>456.2740000000004</v>
      </c>
      <c r="EL127" s="13">
        <f t="shared" si="99"/>
        <v>103.09649786611838</v>
      </c>
      <c r="EM127" s="20">
        <f t="shared" si="73"/>
        <v>974.23695045015677</v>
      </c>
      <c r="EN127" s="59">
        <f t="shared" si="74"/>
        <v>1267.5702837834901</v>
      </c>
      <c r="EO127" s="59">
        <f ca="1">AVERAGE(OFFSET($EN$3,0,0,'Données projet'!$E$15+1,1))-AVERAGE(OFFSET($H$3,0,0,'Données projet'!$E$15+1,1))</f>
        <v>481.17250315093412</v>
      </c>
      <c r="EP127" s="59">
        <f t="shared" si="100"/>
        <v>413.48123190206832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44.523830115205051</v>
      </c>
      <c r="EW127" s="21">
        <f>EXP(-LN(2)/25)*EW126+(1-EXP(-LN(2)/25))/(LN(2)/25)*Calculateur!ER127*Calculateur!ET127*VLOOKUP('Données projet'!$B$15,Paramètres!$A$1:$I$89,3,0)*0.475*44/12</f>
        <v>4.8288851092885627</v>
      </c>
      <c r="EX127" s="21">
        <f>EXP(-LN(2)/2)*EX126+(1-EXP(-LN(2)/2))/(LN(2)/2)*ER127*EU127*VLOOKUP('Données projet'!$B$15,Paramètres!$A$1:$I$89,3,0)*0.475*44/12</f>
        <v>5.5811186356330519E-16</v>
      </c>
      <c r="EY127" s="22">
        <f t="shared" si="75"/>
        <v>49.352715224493615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401</v>
      </c>
      <c r="FF127" s="17">
        <f>FE127*VLOOKUP('Données projet'!$B$16,Paramètres!$A$1:$I$89,3,0)*VLOOKUP('Données projet'!$B$16,Paramètres!$A$1:$I$89,5,0)</f>
        <v>250.22399999999999</v>
      </c>
      <c r="FG127" s="13">
        <f t="shared" si="101"/>
        <v>60.633904580527918</v>
      </c>
      <c r="FH127" s="20">
        <f t="shared" si="76"/>
        <v>541.41085047775289</v>
      </c>
      <c r="FI127" s="59">
        <f t="shared" si="77"/>
        <v>834.74418381108626</v>
      </c>
      <c r="FJ127" s="59">
        <f ca="1">AVERAGE(OFFSET($FI$3,0,0,'Données projet'!$E$16+1,1))-AVERAGE(OFFSET($H$3,0,0,'Données projet'!$E$16+1,1))</f>
        <v>269.77739619445515</v>
      </c>
      <c r="FK127" s="59">
        <f t="shared" si="102"/>
        <v>347.56964743629885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21.560119602348934</v>
      </c>
      <c r="FR127" s="21">
        <f>EXP(-LN(2)/25)*FR126+(1-EXP(-LN(2)/25))/(LN(2)/25)*Calculateur!FM127*Calculateur!FO127*VLOOKUP('Données projet'!$B$16,Paramètres!$A$1:$I$89,3,0)*0.475*44/12</f>
        <v>6.7716784656123457</v>
      </c>
      <c r="FS127" s="21">
        <f>EXP(-LN(2)/2)*FS126+(1-EXP(-LN(2)/2))/(LN(2)/2)*FM127*FP127*VLOOKUP('Données projet'!$B$16,Paramètres!$A$1:$I$89,3,0)*0.475*44/12</f>
        <v>1.7648706337771255E-16</v>
      </c>
      <c r="FT127" s="22">
        <f t="shared" si="78"/>
        <v>28.33179806796128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367.99999999999972</v>
      </c>
      <c r="O128" s="13">
        <f>N128*VLOOKUP('Données projet'!$B$9,Paramètres!$A$1:$I$89,3,0)*VLOOKUP('Données projet'!$B$9,Paramètres!$A$1:$I$89,5,0)</f>
        <v>292.78079999999977</v>
      </c>
      <c r="P128" s="13">
        <f t="shared" si="87"/>
        <v>69.660903052386217</v>
      </c>
      <c r="Q128" s="20">
        <f t="shared" si="107"/>
        <v>631.25263281623893</v>
      </c>
      <c r="R128" s="59">
        <f t="shared" si="55"/>
        <v>924.58596614957219</v>
      </c>
      <c r="S128" s="59">
        <f ca="1">AVERAGE(OFFSET($R$3,0,0,'Données projet'!$E$9+1,1))-AVERAGE(OFFSET($H$3,0,0,'Données projet'!$E$9+1,1))</f>
        <v>331.52724290297675</v>
      </c>
      <c r="T128" s="59">
        <f t="shared" si="88"/>
        <v>322.79102610158054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25.27973699731767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25.27973699731767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367.99999999999972</v>
      </c>
      <c r="AJ128" s="13">
        <f>AI128*VLOOKUP('Données projet'!$B$10,Paramètres!$A$1:$I$89,3,0)*VLOOKUP('Données projet'!$B$10,Paramètres!$A$1:$I$89,5,0)</f>
        <v>292.78079999999977</v>
      </c>
      <c r="AK128" s="13">
        <f t="shared" si="89"/>
        <v>69.660903052386217</v>
      </c>
      <c r="AL128" s="20">
        <f t="shared" si="58"/>
        <v>631.25263281623893</v>
      </c>
      <c r="AM128" s="59">
        <f t="shared" si="59"/>
        <v>924.58596614957219</v>
      </c>
      <c r="AN128" s="59">
        <f ca="1">AVERAGE(OFFSET($AM$3,0,0,'Données projet'!$E$10+1,1))-AVERAGE(OFFSET($H$3,0,0,'Données projet'!$E$10+1,1))</f>
        <v>331.52724290297675</v>
      </c>
      <c r="AO128" s="59">
        <f t="shared" si="90"/>
        <v>322.79102610158054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25.27973699731767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25.27973699731767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367.99999999999972</v>
      </c>
      <c r="BE128" s="13">
        <f>BD128*VLOOKUP('Données projet'!$B$11,Paramètres!$A$1:$I$89,3,0)*VLOOKUP('Données projet'!$B$11,Paramètres!$A$1:$I$89,5,0)</f>
        <v>321.48479999999984</v>
      </c>
      <c r="BF128" s="13">
        <f t="shared" si="91"/>
        <v>75.662211893590367</v>
      </c>
      <c r="BG128" s="20">
        <f t="shared" si="61"/>
        <v>691.69771238133626</v>
      </c>
      <c r="BH128" s="59">
        <f t="shared" si="62"/>
        <v>985.03104571466952</v>
      </c>
      <c r="BI128" s="59">
        <f ca="1">AVERAGE(OFFSET($BH$3,0,0,'Données projet'!$E$11+1,1))-AVERAGE(OFFSET($H$3,0,0,'Données projet'!$E$11+1,1))</f>
        <v>367.48156275901096</v>
      </c>
      <c r="BJ128" s="59">
        <f t="shared" si="92"/>
        <v>356.87322542996685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27.758142585289992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27.758142585289992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367.99999999999972</v>
      </c>
      <c r="BZ128" s="13">
        <f>BY128*VLOOKUP('Données projet'!$B$12,Paramètres!$A$1:$I$89,3,0)*VLOOKUP('Données projet'!$B$12,Paramètres!$A$1:$I$89,5,0)</f>
        <v>246.8543999999998</v>
      </c>
      <c r="CA128" s="13">
        <f t="shared" si="93"/>
        <v>59.911862368716115</v>
      </c>
      <c r="CB128" s="20">
        <f t="shared" si="64"/>
        <v>534.28457362551353</v>
      </c>
      <c r="CC128" s="59">
        <f t="shared" si="65"/>
        <v>827.61790695884679</v>
      </c>
      <c r="CD128" s="59">
        <f ca="1">AVERAGE(OFFSET($CC$3,0,0,'Données projet'!$E$12+1,1))-AVERAGE(OFFSET($H$3,0,0,'Données projet'!$E$12+1,1))</f>
        <v>273.84349636755343</v>
      </c>
      <c r="CE128" s="59">
        <f t="shared" si="94"/>
        <v>268.10688874775451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21.314288056561956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21.314288056561956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852.00000000000011</v>
      </c>
      <c r="CU128" s="17">
        <f>CT128*VLOOKUP('Données projet'!$B$13,Paramètres!$A$1:$I$89,3,0)*VLOOKUP('Données projet'!$B$13,Paramètres!$A$1:$I$89,5,0)</f>
        <v>420.88800000000009</v>
      </c>
      <c r="CV128" s="13">
        <f t="shared" si="95"/>
        <v>95.998759891259041</v>
      </c>
      <c r="CW128" s="20">
        <f t="shared" si="67"/>
        <v>900.24444014394294</v>
      </c>
      <c r="CX128" s="59">
        <f t="shared" si="68"/>
        <v>1193.5777734772762</v>
      </c>
      <c r="CY128" s="59">
        <f ca="1">AVERAGE(OFFSET($CX$3,0,0,'Données projet'!$E$13+1,1))-AVERAGE(OFFSET($H$3,0,0,'Données projet'!$E$13+1,1))</f>
        <v>434.08297999735811</v>
      </c>
      <c r="CZ128" s="59">
        <f t="shared" si="96"/>
        <v>371.04090283546122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65.223255327847625</v>
      </c>
      <c r="DG128" s="21">
        <f>EXP(-LN(2)/25)*DG127+(1-EXP(-LN(2)/25))/(LN(2)/25)*Calculateur!DB128*Calculateur!DD128*VLOOKUP('Données projet'!$B$13,Paramètres!$A$1:$I$89,3,0)*0.475*44/12</f>
        <v>3.7123663767430357</v>
      </c>
      <c r="DH128" s="21">
        <f>EXP(-LN(2)/2)*DH127+(1-EXP(-LN(2)/2))/(LN(2)/2)*DB128*DE128*VLOOKUP('Données projet'!$B$13,Paramètres!$A$1:$I$89,3,0)*0.475*44/12</f>
        <v>3.776210290113621E-15</v>
      </c>
      <c r="DI128" s="22">
        <f t="shared" si="69"/>
        <v>68.935621704590659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614.99999999999989</v>
      </c>
      <c r="DP128" s="17">
        <f>DO128*VLOOKUP('Données projet'!$B$14,Paramètres!$A$1:$I$89,3,0)*VLOOKUP('Données projet'!$B$14,Paramètres!$A$1:$I$89,5,0)</f>
        <v>351.78</v>
      </c>
      <c r="DQ128" s="13">
        <f t="shared" si="97"/>
        <v>81.92892344316067</v>
      </c>
      <c r="DR128" s="20">
        <f t="shared" si="70"/>
        <v>755.37637499683808</v>
      </c>
      <c r="DS128" s="59">
        <f t="shared" si="71"/>
        <v>1048.7097083301715</v>
      </c>
      <c r="DT128" s="59">
        <f ca="1">AVERAGE(OFFSET($DS$3,0,0,'Données projet'!$E$14+1,1))-AVERAGE(OFFSET($H$3,0,0,'Données projet'!$E$14+1,1))</f>
        <v>362.57172983134313</v>
      </c>
      <c r="DU128" s="59">
        <f t="shared" si="98"/>
        <v>232.03250917542471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53.008920267770677</v>
      </c>
      <c r="EB128" s="21">
        <f>EXP(-LN(2)/25)*EB127+(1-EXP(-LN(2)/25))/(LN(2)/25)*Calculateur!DW128*Calculateur!DY128*VLOOKUP('Données projet'!$B$14,Paramètres!$A$1:$I$89,3,0)*0.475*44/12</f>
        <v>2.2380773371752278</v>
      </c>
      <c r="EC128" s="21">
        <f>EXP(-LN(2)/2)*EC127+(1-EXP(-LN(2)/2))/(LN(2)/2)*DW128*DZ128*VLOOKUP('Données projet'!$B$14,Paramètres!$A$1:$I$89,3,0)*0.475*44/12</f>
        <v>3.7623441568573891E-15</v>
      </c>
      <c r="ED128" s="22">
        <f t="shared" si="72"/>
        <v>55.246997604945911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763.00000000000057</v>
      </c>
      <c r="EK128" s="17">
        <f>EJ128*VLOOKUP('Données projet'!$B$15,Paramètres!$A$1:$I$89,3,0)*VLOOKUP('Données projet'!$B$15,Paramètres!$A$1:$I$89,5,0)</f>
        <v>456.2740000000004</v>
      </c>
      <c r="EL128" s="13">
        <f t="shared" si="99"/>
        <v>103.09649786611838</v>
      </c>
      <c r="EM128" s="20">
        <f t="shared" si="73"/>
        <v>974.23695045015677</v>
      </c>
      <c r="EN128" s="59">
        <f t="shared" si="74"/>
        <v>1267.5702837834901</v>
      </c>
      <c r="EO128" s="59">
        <f ca="1">AVERAGE(OFFSET($EN$3,0,0,'Données projet'!$E$15+1,1))-AVERAGE(OFFSET($H$3,0,0,'Données projet'!$E$15+1,1))</f>
        <v>481.17250315093412</v>
      </c>
      <c r="EP128" s="59">
        <f t="shared" si="100"/>
        <v>413.48123190206832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43.650744963500735</v>
      </c>
      <c r="EW128" s="21">
        <f>EXP(-LN(2)/25)*EW127+(1-EXP(-LN(2)/25))/(LN(2)/25)*Calculateur!ER128*Calculateur!ET128*VLOOKUP('Données projet'!$B$15,Paramètres!$A$1:$I$89,3,0)*0.475*44/12</f>
        <v>4.696838992035036</v>
      </c>
      <c r="EX128" s="21">
        <f>EXP(-LN(2)/2)*EX127+(1-EXP(-LN(2)/2))/(LN(2)/2)*ER128*EU128*VLOOKUP('Données projet'!$B$15,Paramètres!$A$1:$I$89,3,0)*0.475*44/12</f>
        <v>3.9464468338627432E-16</v>
      </c>
      <c r="EY128" s="22">
        <f t="shared" si="75"/>
        <v>48.347583955535768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401</v>
      </c>
      <c r="FF128" s="17">
        <f>FE128*VLOOKUP('Données projet'!$B$16,Paramètres!$A$1:$I$89,3,0)*VLOOKUP('Données projet'!$B$16,Paramètres!$A$1:$I$89,5,0)</f>
        <v>250.22399999999999</v>
      </c>
      <c r="FG128" s="13">
        <f t="shared" si="101"/>
        <v>60.633904580527918</v>
      </c>
      <c r="FH128" s="20">
        <f t="shared" si="76"/>
        <v>541.41085047775289</v>
      </c>
      <c r="FI128" s="59">
        <f t="shared" si="77"/>
        <v>834.74418381108626</v>
      </c>
      <c r="FJ128" s="59">
        <f ca="1">AVERAGE(OFFSET($FI$3,0,0,'Données projet'!$E$16+1,1))-AVERAGE(OFFSET($H$3,0,0,'Données projet'!$E$16+1,1))</f>
        <v>269.77739619445515</v>
      </c>
      <c r="FK128" s="59">
        <f t="shared" si="102"/>
        <v>347.56964743629885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21.137338807321338</v>
      </c>
      <c r="FR128" s="21">
        <f>EXP(-LN(2)/25)*FR127+(1-EXP(-LN(2)/25))/(LN(2)/25)*Calculateur!FM128*Calculateur!FO128*VLOOKUP('Données projet'!$B$16,Paramètres!$A$1:$I$89,3,0)*0.475*44/12</f>
        <v>6.5865065618630823</v>
      </c>
      <c r="FS128" s="21">
        <f>EXP(-LN(2)/2)*FS127+(1-EXP(-LN(2)/2))/(LN(2)/2)*FM128*FP128*VLOOKUP('Données projet'!$B$16,Paramètres!$A$1:$I$89,3,0)*0.475*44/12</f>
        <v>1.2479519930608053E-16</v>
      </c>
      <c r="FT128" s="22">
        <f t="shared" si="78"/>
        <v>27.723845369184421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367.99999999999972</v>
      </c>
      <c r="O129" s="13">
        <f>N129*VLOOKUP('Données projet'!$B$9,Paramètres!$A$1:$I$89,3,0)*VLOOKUP('Données projet'!$B$9,Paramètres!$A$1:$I$89,5,0)</f>
        <v>292.78079999999977</v>
      </c>
      <c r="P129" s="13">
        <f t="shared" si="87"/>
        <v>69.660903052386217</v>
      </c>
      <c r="Q129" s="20">
        <f t="shared" si="107"/>
        <v>631.25263281623893</v>
      </c>
      <c r="R129" s="59">
        <f t="shared" si="55"/>
        <v>924.58596614957219</v>
      </c>
      <c r="S129" s="59">
        <f ca="1">AVERAGE(OFFSET($R$3,0,0,'Données projet'!$E$9+1,1))-AVERAGE(OFFSET($H$3,0,0,'Données projet'!$E$9+1,1))</f>
        <v>331.52724290297675</v>
      </c>
      <c r="T129" s="59">
        <f t="shared" si="88"/>
        <v>322.79102610158054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24.784016773917326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24.784016773917326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367.99999999999972</v>
      </c>
      <c r="AJ129" s="13">
        <f>AI129*VLOOKUP('Données projet'!$B$10,Paramètres!$A$1:$I$89,3,0)*VLOOKUP('Données projet'!$B$10,Paramètres!$A$1:$I$89,5,0)</f>
        <v>292.78079999999977</v>
      </c>
      <c r="AK129" s="13">
        <f t="shared" si="89"/>
        <v>69.660903052386217</v>
      </c>
      <c r="AL129" s="20">
        <f t="shared" si="58"/>
        <v>631.25263281623893</v>
      </c>
      <c r="AM129" s="59">
        <f t="shared" si="59"/>
        <v>924.58596614957219</v>
      </c>
      <c r="AN129" s="59">
        <f ca="1">AVERAGE(OFFSET($AM$3,0,0,'Données projet'!$E$10+1,1))-AVERAGE(OFFSET($H$3,0,0,'Données projet'!$E$10+1,1))</f>
        <v>331.52724290297675</v>
      </c>
      <c r="AO129" s="59">
        <f t="shared" si="90"/>
        <v>322.79102610158054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24.784016773917326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24.784016773917326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367.99999999999972</v>
      </c>
      <c r="BE129" s="13">
        <f>BD129*VLOOKUP('Données projet'!$B$11,Paramètres!$A$1:$I$89,3,0)*VLOOKUP('Données projet'!$B$11,Paramètres!$A$1:$I$89,5,0)</f>
        <v>321.48479999999984</v>
      </c>
      <c r="BF129" s="13">
        <f t="shared" si="91"/>
        <v>75.662211893590367</v>
      </c>
      <c r="BG129" s="20">
        <f t="shared" si="61"/>
        <v>691.69771238133626</v>
      </c>
      <c r="BH129" s="59">
        <f t="shared" si="62"/>
        <v>985.03104571466952</v>
      </c>
      <c r="BI129" s="59">
        <f ca="1">AVERAGE(OFFSET($BH$3,0,0,'Données projet'!$E$11+1,1))-AVERAGE(OFFSET($H$3,0,0,'Données projet'!$E$11+1,1))</f>
        <v>367.48156275901096</v>
      </c>
      <c r="BJ129" s="59">
        <f t="shared" si="92"/>
        <v>356.87322542996685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27.213822339987654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27.213822339987654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367.99999999999972</v>
      </c>
      <c r="BZ129" s="13">
        <f>BY129*VLOOKUP('Données projet'!$B$12,Paramètres!$A$1:$I$89,3,0)*VLOOKUP('Données projet'!$B$12,Paramètres!$A$1:$I$89,5,0)</f>
        <v>246.8543999999998</v>
      </c>
      <c r="CA129" s="13">
        <f t="shared" si="93"/>
        <v>59.911862368716115</v>
      </c>
      <c r="CB129" s="20">
        <f t="shared" si="64"/>
        <v>534.28457362551353</v>
      </c>
      <c r="CC129" s="59">
        <f t="shared" si="65"/>
        <v>827.61790695884679</v>
      </c>
      <c r="CD129" s="59">
        <f ca="1">AVERAGE(OFFSET($CC$3,0,0,'Données projet'!$E$12+1,1))-AVERAGE(OFFSET($H$3,0,0,'Données projet'!$E$12+1,1))</f>
        <v>273.84349636755343</v>
      </c>
      <c r="CE129" s="59">
        <f t="shared" si="94"/>
        <v>268.10688874775451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20.896327868204803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20.896327868204803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852.00000000000011</v>
      </c>
      <c r="CU129" s="17">
        <f>CT129*VLOOKUP('Données projet'!$B$13,Paramètres!$A$1:$I$89,3,0)*VLOOKUP('Données projet'!$B$13,Paramètres!$A$1:$I$89,5,0)</f>
        <v>420.88800000000009</v>
      </c>
      <c r="CV129" s="13">
        <f t="shared" si="95"/>
        <v>95.998759891259041</v>
      </c>
      <c r="CW129" s="20">
        <f t="shared" si="67"/>
        <v>900.24444014394294</v>
      </c>
      <c r="CX129" s="59">
        <f t="shared" si="68"/>
        <v>1193.5777734772762</v>
      </c>
      <c r="CY129" s="59">
        <f ca="1">AVERAGE(OFFSET($CX$3,0,0,'Données projet'!$E$13+1,1))-AVERAGE(OFFSET($H$3,0,0,'Données projet'!$E$13+1,1))</f>
        <v>434.08297999735811</v>
      </c>
      <c r="CZ129" s="59">
        <f t="shared" si="96"/>
        <v>371.04090283546122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63.944267073126113</v>
      </c>
      <c r="DG129" s="21">
        <f>EXP(-LN(2)/25)*DG128+(1-EXP(-LN(2)/25))/(LN(2)/25)*Calculateur!DB129*Calculateur!DD129*VLOOKUP('Données projet'!$B$13,Paramètres!$A$1:$I$89,3,0)*0.475*44/12</f>
        <v>3.6108515229461342</v>
      </c>
      <c r="DH129" s="21">
        <f>EXP(-LN(2)/2)*DH128+(1-EXP(-LN(2)/2))/(LN(2)/2)*DB129*DE129*VLOOKUP('Données projet'!$B$13,Paramètres!$A$1:$I$89,3,0)*0.475*44/12</f>
        <v>2.6701839033257615E-15</v>
      </c>
      <c r="DI129" s="22">
        <f t="shared" si="69"/>
        <v>67.555118596072248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614.99999999999989</v>
      </c>
      <c r="DP129" s="17">
        <f>DO129*VLOOKUP('Données projet'!$B$14,Paramètres!$A$1:$I$89,3,0)*VLOOKUP('Données projet'!$B$14,Paramètres!$A$1:$I$89,5,0)</f>
        <v>351.78</v>
      </c>
      <c r="DQ129" s="13">
        <f t="shared" si="97"/>
        <v>81.92892344316067</v>
      </c>
      <c r="DR129" s="20">
        <f t="shared" si="70"/>
        <v>755.37637499683808</v>
      </c>
      <c r="DS129" s="59">
        <f t="shared" si="71"/>
        <v>1048.7097083301715</v>
      </c>
      <c r="DT129" s="59">
        <f ca="1">AVERAGE(OFFSET($DS$3,0,0,'Données projet'!$E$14+1,1))-AVERAGE(OFFSET($H$3,0,0,'Données projet'!$E$14+1,1))</f>
        <v>362.57172983134313</v>
      </c>
      <c r="DU129" s="59">
        <f t="shared" si="98"/>
        <v>232.03250917542471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51.96944767356851</v>
      </c>
      <c r="EB129" s="21">
        <f>EXP(-LN(2)/25)*EB128+(1-EXP(-LN(2)/25))/(LN(2)/25)*Calculateur!DW129*Calculateur!DY129*VLOOKUP('Données projet'!$B$14,Paramètres!$A$1:$I$89,3,0)*0.475*44/12</f>
        <v>2.1768769946947994</v>
      </c>
      <c r="EC129" s="21">
        <f>EXP(-LN(2)/2)*EC128+(1-EXP(-LN(2)/2))/(LN(2)/2)*DW129*DZ129*VLOOKUP('Données projet'!$B$14,Paramètres!$A$1:$I$89,3,0)*0.475*44/12</f>
        <v>2.6603790664714435E-15</v>
      </c>
      <c r="ED129" s="22">
        <f t="shared" si="72"/>
        <v>54.146324668263311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763.00000000000057</v>
      </c>
      <c r="EK129" s="17">
        <f>EJ129*VLOOKUP('Données projet'!$B$15,Paramètres!$A$1:$I$89,3,0)*VLOOKUP('Données projet'!$B$15,Paramètres!$A$1:$I$89,5,0)</f>
        <v>456.2740000000004</v>
      </c>
      <c r="EL129" s="13">
        <f t="shared" si="99"/>
        <v>103.09649786611838</v>
      </c>
      <c r="EM129" s="20">
        <f t="shared" si="73"/>
        <v>974.23695045015677</v>
      </c>
      <c r="EN129" s="59">
        <f t="shared" si="74"/>
        <v>1267.5702837834901</v>
      </c>
      <c r="EO129" s="59">
        <f ca="1">AVERAGE(OFFSET($EN$3,0,0,'Données projet'!$E$15+1,1))-AVERAGE(OFFSET($H$3,0,0,'Données projet'!$E$15+1,1))</f>
        <v>481.17250315093412</v>
      </c>
      <c r="EP129" s="59">
        <f t="shared" si="100"/>
        <v>413.48123190206832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42.794780479091976</v>
      </c>
      <c r="EW129" s="21">
        <f>EXP(-LN(2)/25)*EW128+(1-EXP(-LN(2)/25))/(LN(2)/25)*Calculateur!ER129*Calculateur!ET129*VLOOKUP('Données projet'!$B$15,Paramètres!$A$1:$I$89,3,0)*0.475*44/12</f>
        <v>4.5684036828018098</v>
      </c>
      <c r="EX129" s="21">
        <f>EXP(-LN(2)/2)*EX128+(1-EXP(-LN(2)/2))/(LN(2)/2)*ER129*EU129*VLOOKUP('Données projet'!$B$15,Paramètres!$A$1:$I$89,3,0)*0.475*44/12</f>
        <v>2.790559317816526E-16</v>
      </c>
      <c r="EY129" s="22">
        <f t="shared" si="75"/>
        <v>47.363184161893784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401</v>
      </c>
      <c r="FF129" s="17">
        <f>FE129*VLOOKUP('Données projet'!$B$16,Paramètres!$A$1:$I$89,3,0)*VLOOKUP('Données projet'!$B$16,Paramètres!$A$1:$I$89,5,0)</f>
        <v>250.22399999999999</v>
      </c>
      <c r="FG129" s="13">
        <f t="shared" si="101"/>
        <v>60.633904580527918</v>
      </c>
      <c r="FH129" s="20">
        <f t="shared" si="76"/>
        <v>541.41085047775289</v>
      </c>
      <c r="FI129" s="59">
        <f t="shared" si="77"/>
        <v>834.74418381108626</v>
      </c>
      <c r="FJ129" s="59">
        <f ca="1">AVERAGE(OFFSET($FI$3,0,0,'Données projet'!$E$16+1,1))-AVERAGE(OFFSET($H$3,0,0,'Données projet'!$E$16+1,1))</f>
        <v>269.77739619445515</v>
      </c>
      <c r="FK129" s="59">
        <f t="shared" si="102"/>
        <v>347.56964743629885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20.722848485813412</v>
      </c>
      <c r="FR129" s="21">
        <f>EXP(-LN(2)/25)*FR128+(1-EXP(-LN(2)/25))/(LN(2)/25)*Calculateur!FM129*Calculateur!FO129*VLOOKUP('Données projet'!$B$16,Paramètres!$A$1:$I$89,3,0)*0.475*44/12</f>
        <v>6.4063981935596095</v>
      </c>
      <c r="FS129" s="21">
        <f>EXP(-LN(2)/2)*FS128+(1-EXP(-LN(2)/2))/(LN(2)/2)*FM129*FP129*VLOOKUP('Données projet'!$B$16,Paramètres!$A$1:$I$89,3,0)*0.475*44/12</f>
        <v>8.8243531688856274E-17</v>
      </c>
      <c r="FT129" s="22">
        <f t="shared" si="78"/>
        <v>27.129246679373022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367.99999999999972</v>
      </c>
      <c r="O130" s="13">
        <f>N130*VLOOKUP('Données projet'!$B$9,Paramètres!$A$1:$I$89,3,0)*VLOOKUP('Données projet'!$B$9,Paramètres!$A$1:$I$89,5,0)</f>
        <v>292.78079999999977</v>
      </c>
      <c r="P130" s="13">
        <f t="shared" si="87"/>
        <v>69.660903052386217</v>
      </c>
      <c r="Q130" s="20">
        <f t="shared" si="107"/>
        <v>631.25263281623893</v>
      </c>
      <c r="R130" s="59">
        <f t="shared" si="55"/>
        <v>924.58596614957219</v>
      </c>
      <c r="S130" s="59">
        <f ca="1">AVERAGE(OFFSET($R$3,0,0,'Données projet'!$E$9+1,1))-AVERAGE(OFFSET($H$3,0,0,'Données projet'!$E$9+1,1))</f>
        <v>331.52724290297675</v>
      </c>
      <c r="T130" s="59">
        <f t="shared" si="88"/>
        <v>322.79102610158054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24.298017321738385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24.298017321738385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367.99999999999972</v>
      </c>
      <c r="AJ130" s="13">
        <f>AI130*VLOOKUP('Données projet'!$B$10,Paramètres!$A$1:$I$89,3,0)*VLOOKUP('Données projet'!$B$10,Paramètres!$A$1:$I$89,5,0)</f>
        <v>292.78079999999977</v>
      </c>
      <c r="AK130" s="13">
        <f t="shared" si="89"/>
        <v>69.660903052386217</v>
      </c>
      <c r="AL130" s="20">
        <f t="shared" si="58"/>
        <v>631.25263281623893</v>
      </c>
      <c r="AM130" s="59">
        <f t="shared" si="59"/>
        <v>924.58596614957219</v>
      </c>
      <c r="AN130" s="59">
        <f ca="1">AVERAGE(OFFSET($AM$3,0,0,'Données projet'!$E$10+1,1))-AVERAGE(OFFSET($H$3,0,0,'Données projet'!$E$10+1,1))</f>
        <v>331.52724290297675</v>
      </c>
      <c r="AO130" s="59">
        <f t="shared" si="90"/>
        <v>322.79102610158054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24.298017321738385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24.298017321738385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367.99999999999972</v>
      </c>
      <c r="BE130" s="13">
        <f>BD130*VLOOKUP('Données projet'!$B$11,Paramètres!$A$1:$I$89,3,0)*VLOOKUP('Données projet'!$B$11,Paramètres!$A$1:$I$89,5,0)</f>
        <v>321.48479999999984</v>
      </c>
      <c r="BF130" s="13">
        <f t="shared" si="91"/>
        <v>75.662211893590367</v>
      </c>
      <c r="BG130" s="20">
        <f t="shared" si="61"/>
        <v>691.69771238133626</v>
      </c>
      <c r="BH130" s="59">
        <f t="shared" si="62"/>
        <v>985.03104571466952</v>
      </c>
      <c r="BI130" s="59">
        <f ca="1">AVERAGE(OFFSET($BH$3,0,0,'Données projet'!$E$11+1,1))-AVERAGE(OFFSET($H$3,0,0,'Données projet'!$E$11+1,1))</f>
        <v>367.48156275901096</v>
      </c>
      <c r="BJ130" s="59">
        <f t="shared" si="92"/>
        <v>356.87322542996685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26.680175882693128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26.680175882693128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367.99999999999972</v>
      </c>
      <c r="BZ130" s="13">
        <f>BY130*VLOOKUP('Données projet'!$B$12,Paramètres!$A$1:$I$89,3,0)*VLOOKUP('Données projet'!$B$12,Paramètres!$A$1:$I$89,5,0)</f>
        <v>246.8543999999998</v>
      </c>
      <c r="CA130" s="13">
        <f t="shared" si="93"/>
        <v>59.911862368716115</v>
      </c>
      <c r="CB130" s="20">
        <f t="shared" si="64"/>
        <v>534.28457362551353</v>
      </c>
      <c r="CC130" s="59">
        <f t="shared" si="65"/>
        <v>827.61790695884679</v>
      </c>
      <c r="CD130" s="59">
        <f ca="1">AVERAGE(OFFSET($CC$3,0,0,'Données projet'!$E$12+1,1))-AVERAGE(OFFSET($H$3,0,0,'Données projet'!$E$12+1,1))</f>
        <v>273.84349636755343</v>
      </c>
      <c r="CE130" s="59">
        <f t="shared" si="94"/>
        <v>268.10688874775451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20.486563624210792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20.486563624210792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852.00000000000011</v>
      </c>
      <c r="CU130" s="17">
        <f>CT130*VLOOKUP('Données projet'!$B$13,Paramètres!$A$1:$I$89,3,0)*VLOOKUP('Données projet'!$B$13,Paramètres!$A$1:$I$89,5,0)</f>
        <v>420.88800000000009</v>
      </c>
      <c r="CV130" s="13">
        <f t="shared" si="95"/>
        <v>95.998759891259041</v>
      </c>
      <c r="CW130" s="20">
        <f t="shared" si="67"/>
        <v>900.24444014394294</v>
      </c>
      <c r="CX130" s="59">
        <f t="shared" si="68"/>
        <v>1193.5777734772762</v>
      </c>
      <c r="CY130" s="59">
        <f ca="1">AVERAGE(OFFSET($CX$3,0,0,'Données projet'!$E$13+1,1))-AVERAGE(OFFSET($H$3,0,0,'Données projet'!$E$13+1,1))</f>
        <v>434.08297999735811</v>
      </c>
      <c r="CZ130" s="59">
        <f t="shared" si="96"/>
        <v>371.04090283546122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62.690358997973881</v>
      </c>
      <c r="DG130" s="21">
        <f>EXP(-LN(2)/25)*DG129+(1-EXP(-LN(2)/25))/(LN(2)/25)*Calculateur!DB130*Calculateur!DD130*VLOOKUP('Données projet'!$B$13,Paramètres!$A$1:$I$89,3,0)*0.475*44/12</f>
        <v>3.5121125981647432</v>
      </c>
      <c r="DH130" s="21">
        <f>EXP(-LN(2)/2)*DH129+(1-EXP(-LN(2)/2))/(LN(2)/2)*DB130*DE130*VLOOKUP('Données projet'!$B$13,Paramètres!$A$1:$I$89,3,0)*0.475*44/12</f>
        <v>1.8881051450568105E-15</v>
      </c>
      <c r="DI130" s="22">
        <f t="shared" si="69"/>
        <v>66.202471596138622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614.99999999999989</v>
      </c>
      <c r="DP130" s="17">
        <f>DO130*VLOOKUP('Données projet'!$B$14,Paramètres!$A$1:$I$89,3,0)*VLOOKUP('Données projet'!$B$14,Paramètres!$A$1:$I$89,5,0)</f>
        <v>351.78</v>
      </c>
      <c r="DQ130" s="13">
        <f t="shared" si="97"/>
        <v>81.92892344316067</v>
      </c>
      <c r="DR130" s="20">
        <f t="shared" si="70"/>
        <v>755.37637499683808</v>
      </c>
      <c r="DS130" s="59">
        <f t="shared" si="71"/>
        <v>1048.7097083301715</v>
      </c>
      <c r="DT130" s="59">
        <f ca="1">AVERAGE(OFFSET($DS$3,0,0,'Données projet'!$E$14+1,1))-AVERAGE(OFFSET($H$3,0,0,'Données projet'!$E$14+1,1))</f>
        <v>362.57172983134313</v>
      </c>
      <c r="DU130" s="59">
        <f t="shared" si="98"/>
        <v>232.03250917542471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50.950358502922974</v>
      </c>
      <c r="EB130" s="21">
        <f>EXP(-LN(2)/25)*EB129+(1-EXP(-LN(2)/25))/(LN(2)/25)*Calculateur!DW130*Calculateur!DY130*VLOOKUP('Données projet'!$B$14,Paramètres!$A$1:$I$89,3,0)*0.475*44/12</f>
        <v>2.1173501787978841</v>
      </c>
      <c r="EC130" s="21">
        <f>EXP(-LN(2)/2)*EC129+(1-EXP(-LN(2)/2))/(LN(2)/2)*DW130*DZ130*VLOOKUP('Données projet'!$B$14,Paramètres!$A$1:$I$89,3,0)*0.475*44/12</f>
        <v>1.8811720784286946E-15</v>
      </c>
      <c r="ED130" s="22">
        <f t="shared" si="72"/>
        <v>53.067708681720859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763.00000000000057</v>
      </c>
      <c r="EK130" s="17">
        <f>EJ130*VLOOKUP('Données projet'!$B$15,Paramètres!$A$1:$I$89,3,0)*VLOOKUP('Données projet'!$B$15,Paramètres!$A$1:$I$89,5,0)</f>
        <v>456.2740000000004</v>
      </c>
      <c r="EL130" s="13">
        <f t="shared" si="99"/>
        <v>103.09649786611838</v>
      </c>
      <c r="EM130" s="20">
        <f t="shared" si="73"/>
        <v>974.23695045015677</v>
      </c>
      <c r="EN130" s="59">
        <f t="shared" si="74"/>
        <v>1267.5702837834901</v>
      </c>
      <c r="EO130" s="59">
        <f ca="1">AVERAGE(OFFSET($EN$3,0,0,'Données projet'!$E$15+1,1))-AVERAGE(OFFSET($H$3,0,0,'Données projet'!$E$15+1,1))</f>
        <v>481.17250315093412</v>
      </c>
      <c r="EP130" s="59">
        <f t="shared" si="100"/>
        <v>413.48123190206832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41.955600936135696</v>
      </c>
      <c r="EW130" s="21">
        <f>EXP(-LN(2)/25)*EW129+(1-EXP(-LN(2)/25))/(LN(2)/25)*Calculateur!ER130*Calculateur!ET130*VLOOKUP('Données projet'!$B$15,Paramètres!$A$1:$I$89,3,0)*0.475*44/12</f>
        <v>4.4434804438536855</v>
      </c>
      <c r="EX130" s="21">
        <f>EXP(-LN(2)/2)*EX129+(1-EXP(-LN(2)/2))/(LN(2)/2)*ER130*EU130*VLOOKUP('Données projet'!$B$15,Paramètres!$A$1:$I$89,3,0)*0.475*44/12</f>
        <v>1.9732234169313716E-16</v>
      </c>
      <c r="EY130" s="22">
        <f t="shared" si="75"/>
        <v>46.399081379989383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401</v>
      </c>
      <c r="FF130" s="17">
        <f>FE130*VLOOKUP('Données projet'!$B$16,Paramètres!$A$1:$I$89,3,0)*VLOOKUP('Données projet'!$B$16,Paramètres!$A$1:$I$89,5,0)</f>
        <v>250.22399999999999</v>
      </c>
      <c r="FG130" s="13">
        <f t="shared" si="101"/>
        <v>60.633904580527918</v>
      </c>
      <c r="FH130" s="20">
        <f t="shared" si="76"/>
        <v>541.41085047775289</v>
      </c>
      <c r="FI130" s="59">
        <f t="shared" si="77"/>
        <v>834.74418381108626</v>
      </c>
      <c r="FJ130" s="59">
        <f ca="1">AVERAGE(OFFSET($FI$3,0,0,'Données projet'!$E$16+1,1))-AVERAGE(OFFSET($H$3,0,0,'Données projet'!$E$16+1,1))</f>
        <v>269.77739619445515</v>
      </c>
      <c r="FK130" s="59">
        <f t="shared" si="102"/>
        <v>347.56964743629885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20.316486066696122</v>
      </c>
      <c r="FR130" s="21">
        <f>EXP(-LN(2)/25)*FR129+(1-EXP(-LN(2)/25))/(LN(2)/25)*Calculateur!FM130*Calculateur!FO130*VLOOKUP('Données projet'!$B$16,Paramètres!$A$1:$I$89,3,0)*0.475*44/12</f>
        <v>6.2312148980588828</v>
      </c>
      <c r="FS130" s="21">
        <f>EXP(-LN(2)/2)*FS129+(1-EXP(-LN(2)/2))/(LN(2)/2)*FM130*FP130*VLOOKUP('Données projet'!$B$16,Paramètres!$A$1:$I$89,3,0)*0.475*44/12</f>
        <v>6.2397599653040265E-17</v>
      </c>
      <c r="FT130" s="22">
        <f t="shared" si="78"/>
        <v>26.547700964755006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367.99999999999972</v>
      </c>
      <c r="O131" s="13">
        <f>N131*VLOOKUP('Données projet'!$B$9,Paramètres!$A$1:$I$89,3,0)*VLOOKUP('Données projet'!$B$9,Paramètres!$A$1:$I$89,5,0)</f>
        <v>292.78079999999977</v>
      </c>
      <c r="P131" s="13">
        <f t="shared" si="87"/>
        <v>69.660903052386217</v>
      </c>
      <c r="Q131" s="20">
        <f t="shared" ref="Q131:Q153" si="108">(O131+P131)*0.475*44/12</f>
        <v>631.25263281623893</v>
      </c>
      <c r="R131" s="59">
        <f t="shared" ref="R131:R194" si="109">Q131+(I131+J131)*44/12</f>
        <v>924.58596614957219</v>
      </c>
      <c r="S131" s="59">
        <f ca="1">AVERAGE(OFFSET($R$3,0,0,'Données projet'!$E$9+1,1))-AVERAGE(OFFSET($H$3,0,0,'Données projet'!$E$9+1,1))</f>
        <v>331.52724290297675</v>
      </c>
      <c r="T131" s="59">
        <f t="shared" si="88"/>
        <v>322.79102610158054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23.821548022386274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23.821548022386274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367.99999999999972</v>
      </c>
      <c r="AJ131" s="13">
        <f>AI131*VLOOKUP('Données projet'!$B$10,Paramètres!$A$1:$I$89,3,0)*VLOOKUP('Données projet'!$B$10,Paramètres!$A$1:$I$89,5,0)</f>
        <v>292.78079999999977</v>
      </c>
      <c r="AK131" s="13">
        <f t="shared" si="89"/>
        <v>69.660903052386217</v>
      </c>
      <c r="AL131" s="20">
        <f t="shared" si="58"/>
        <v>631.25263281623893</v>
      </c>
      <c r="AM131" s="59">
        <f t="shared" si="59"/>
        <v>924.58596614957219</v>
      </c>
      <c r="AN131" s="59">
        <f ca="1">AVERAGE(OFFSET($AM$3,0,0,'Données projet'!$E$10+1,1))-AVERAGE(OFFSET($H$3,0,0,'Données projet'!$E$10+1,1))</f>
        <v>331.52724290297675</v>
      </c>
      <c r="AO131" s="59">
        <f t="shared" si="90"/>
        <v>322.79102610158054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23.821548022386274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23.821548022386274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367.99999999999972</v>
      </c>
      <c r="BE131" s="13">
        <f>BD131*VLOOKUP('Données projet'!$B$11,Paramètres!$A$1:$I$89,3,0)*VLOOKUP('Données projet'!$B$11,Paramètres!$A$1:$I$89,5,0)</f>
        <v>321.48479999999984</v>
      </c>
      <c r="BF131" s="13">
        <f t="shared" si="91"/>
        <v>75.662211893590367</v>
      </c>
      <c r="BG131" s="20">
        <f t="shared" si="61"/>
        <v>691.69771238133626</v>
      </c>
      <c r="BH131" s="59">
        <f t="shared" si="62"/>
        <v>985.03104571466952</v>
      </c>
      <c r="BI131" s="59">
        <f ca="1">AVERAGE(OFFSET($BH$3,0,0,'Données projet'!$E$11+1,1))-AVERAGE(OFFSET($H$3,0,0,'Données projet'!$E$11+1,1))</f>
        <v>367.48156275901096</v>
      </c>
      <c r="BJ131" s="59">
        <f t="shared" si="92"/>
        <v>356.87322542996685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26.156993906933948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26.156993906933948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367.99999999999972</v>
      </c>
      <c r="BZ131" s="13">
        <f>BY131*VLOOKUP('Données projet'!$B$12,Paramètres!$A$1:$I$89,3,0)*VLOOKUP('Données projet'!$B$12,Paramètres!$A$1:$I$89,5,0)</f>
        <v>246.8543999999998</v>
      </c>
      <c r="CA131" s="13">
        <f t="shared" si="93"/>
        <v>59.911862368716115</v>
      </c>
      <c r="CB131" s="20">
        <f t="shared" si="64"/>
        <v>534.28457362551353</v>
      </c>
      <c r="CC131" s="59">
        <f t="shared" si="65"/>
        <v>827.61790695884679</v>
      </c>
      <c r="CD131" s="59">
        <f ca="1">AVERAGE(OFFSET($CC$3,0,0,'Données projet'!$E$12+1,1))-AVERAGE(OFFSET($H$3,0,0,'Données projet'!$E$12+1,1))</f>
        <v>273.84349636755343</v>
      </c>
      <c r="CE131" s="59">
        <f t="shared" si="94"/>
        <v>268.10688874775451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20.084834607109993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20.084834607109993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852.00000000000011</v>
      </c>
      <c r="CU131" s="17">
        <f>CT131*VLOOKUP('Données projet'!$B$13,Paramètres!$A$1:$I$89,3,0)*VLOOKUP('Données projet'!$B$13,Paramètres!$A$1:$I$89,5,0)</f>
        <v>420.88800000000009</v>
      </c>
      <c r="CV131" s="13">
        <f t="shared" si="95"/>
        <v>95.998759891259041</v>
      </c>
      <c r="CW131" s="20">
        <f t="shared" si="67"/>
        <v>900.24444014394294</v>
      </c>
      <c r="CX131" s="59">
        <f t="shared" si="68"/>
        <v>1193.5777734772762</v>
      </c>
      <c r="CY131" s="59">
        <f ca="1">AVERAGE(OFFSET($CX$3,0,0,'Données projet'!$E$13+1,1))-AVERAGE(OFFSET($H$3,0,0,'Données projet'!$E$13+1,1))</f>
        <v>434.08297999735811</v>
      </c>
      <c r="CZ131" s="59">
        <f t="shared" si="96"/>
        <v>371.04090283546122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61.46103929536698</v>
      </c>
      <c r="DG131" s="21">
        <f>EXP(-LN(2)/25)*DG130+(1-EXP(-LN(2)/25))/(LN(2)/25)*Calculateur!DB131*Calculateur!DD131*VLOOKUP('Données projet'!$B$13,Paramètres!$A$1:$I$89,3,0)*0.475*44/12</f>
        <v>3.4160736944739538</v>
      </c>
      <c r="DH131" s="21">
        <f>EXP(-LN(2)/2)*DH130+(1-EXP(-LN(2)/2))/(LN(2)/2)*DB131*DE131*VLOOKUP('Données projet'!$B$13,Paramètres!$A$1:$I$89,3,0)*0.475*44/12</f>
        <v>1.3350919516628807E-15</v>
      </c>
      <c r="DI131" s="22">
        <f t="shared" si="69"/>
        <v>64.877112989840938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614.99999999999989</v>
      </c>
      <c r="DP131" s="17">
        <f>DO131*VLOOKUP('Données projet'!$B$14,Paramètres!$A$1:$I$89,3,0)*VLOOKUP('Données projet'!$B$14,Paramètres!$A$1:$I$89,5,0)</f>
        <v>351.78</v>
      </c>
      <c r="DQ131" s="13">
        <f t="shared" si="97"/>
        <v>81.92892344316067</v>
      </c>
      <c r="DR131" s="20">
        <f t="shared" si="70"/>
        <v>755.37637499683808</v>
      </c>
      <c r="DS131" s="59">
        <f t="shared" si="71"/>
        <v>1048.7097083301715</v>
      </c>
      <c r="DT131" s="59">
        <f ca="1">AVERAGE(OFFSET($DS$3,0,0,'Données projet'!$E$14+1,1))-AVERAGE(OFFSET($H$3,0,0,'Données projet'!$E$14+1,1))</f>
        <v>362.57172983134313</v>
      </c>
      <c r="DU131" s="59">
        <f t="shared" si="98"/>
        <v>232.03250917542471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49.951253049330774</v>
      </c>
      <c r="EB131" s="21">
        <f>EXP(-LN(2)/25)*EB130+(1-EXP(-LN(2)/25))/(LN(2)/25)*Calculateur!DW131*Calculateur!DY131*VLOOKUP('Données projet'!$B$14,Paramètres!$A$1:$I$89,3,0)*0.475*44/12</f>
        <v>2.0594511268120494</v>
      </c>
      <c r="EC131" s="21">
        <f>EXP(-LN(2)/2)*EC130+(1-EXP(-LN(2)/2))/(LN(2)/2)*DW131*DZ131*VLOOKUP('Données projet'!$B$14,Paramètres!$A$1:$I$89,3,0)*0.475*44/12</f>
        <v>1.3301895332357218E-15</v>
      </c>
      <c r="ED131" s="22">
        <f t="shared" si="72"/>
        <v>52.010704176142823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763.00000000000057</v>
      </c>
      <c r="EK131" s="17">
        <f>EJ131*VLOOKUP('Données projet'!$B$15,Paramètres!$A$1:$I$89,3,0)*VLOOKUP('Données projet'!$B$15,Paramètres!$A$1:$I$89,5,0)</f>
        <v>456.2740000000004</v>
      </c>
      <c r="EL131" s="13">
        <f t="shared" si="99"/>
        <v>103.09649786611838</v>
      </c>
      <c r="EM131" s="20">
        <f t="shared" si="73"/>
        <v>974.23695045015677</v>
      </c>
      <c r="EN131" s="59">
        <f t="shared" si="74"/>
        <v>1267.5702837834901</v>
      </c>
      <c r="EO131" s="59">
        <f ca="1">AVERAGE(OFFSET($EN$3,0,0,'Données projet'!$E$15+1,1))-AVERAGE(OFFSET($H$3,0,0,'Données projet'!$E$15+1,1))</f>
        <v>481.17250315093412</v>
      </c>
      <c r="EP131" s="59">
        <f t="shared" si="100"/>
        <v>413.48123190206832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41.132877192167804</v>
      </c>
      <c r="EW131" s="21">
        <f>EXP(-LN(2)/25)*EW130+(1-EXP(-LN(2)/25))/(LN(2)/25)*Calculateur!ER131*Calculateur!ET131*VLOOKUP('Données projet'!$B$15,Paramètres!$A$1:$I$89,3,0)*0.475*44/12</f>
        <v>4.3219732374440252</v>
      </c>
      <c r="EX131" s="21">
        <f>EXP(-LN(2)/2)*EX130+(1-EXP(-LN(2)/2))/(LN(2)/2)*ER131*EU131*VLOOKUP('Données projet'!$B$15,Paramètres!$A$1:$I$89,3,0)*0.475*44/12</f>
        <v>1.395279658908263E-16</v>
      </c>
      <c r="EY131" s="22">
        <f t="shared" si="75"/>
        <v>45.454850429611831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401</v>
      </c>
      <c r="FF131" s="17">
        <f>FE131*VLOOKUP('Données projet'!$B$16,Paramètres!$A$1:$I$89,3,0)*VLOOKUP('Données projet'!$B$16,Paramètres!$A$1:$I$89,5,0)</f>
        <v>250.22399999999999</v>
      </c>
      <c r="FG131" s="13">
        <f t="shared" si="101"/>
        <v>60.633904580527918</v>
      </c>
      <c r="FH131" s="20">
        <f t="shared" si="76"/>
        <v>541.41085047775289</v>
      </c>
      <c r="FI131" s="59">
        <f t="shared" si="77"/>
        <v>834.74418381108626</v>
      </c>
      <c r="FJ131" s="59">
        <f ca="1">AVERAGE(OFFSET($FI$3,0,0,'Données projet'!$E$16+1,1))-AVERAGE(OFFSET($H$3,0,0,'Données projet'!$E$16+1,1))</f>
        <v>269.77739619445515</v>
      </c>
      <c r="FK131" s="59">
        <f t="shared" si="102"/>
        <v>347.56964743629885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19.91809216676112</v>
      </c>
      <c r="FR131" s="21">
        <f>EXP(-LN(2)/25)*FR130+(1-EXP(-LN(2)/25))/(LN(2)/25)*Calculateur!FM131*Calculateur!FO131*VLOOKUP('Données projet'!$B$16,Paramètres!$A$1:$I$89,3,0)*0.475*44/12</f>
        <v>6.0608219989861132</v>
      </c>
      <c r="FS131" s="21">
        <f>EXP(-LN(2)/2)*FS130+(1-EXP(-LN(2)/2))/(LN(2)/2)*FM131*FP131*VLOOKUP('Données projet'!$B$16,Paramètres!$A$1:$I$89,3,0)*0.475*44/12</f>
        <v>4.4121765844428137E-17</v>
      </c>
      <c r="FT131" s="22">
        <f t="shared" si="78"/>
        <v>25.978914165747234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367.99999999999972</v>
      </c>
      <c r="O132" s="13">
        <f>N132*VLOOKUP('Données projet'!$B$9,Paramètres!$A$1:$I$89,3,0)*VLOOKUP('Données projet'!$B$9,Paramètres!$A$1:$I$89,5,0)</f>
        <v>292.78079999999977</v>
      </c>
      <c r="P132" s="13">
        <f t="shared" si="87"/>
        <v>69.660903052386217</v>
      </c>
      <c r="Q132" s="20">
        <f t="shared" si="108"/>
        <v>631.25263281623893</v>
      </c>
      <c r="R132" s="59">
        <f t="shared" si="109"/>
        <v>924.58596614957219</v>
      </c>
      <c r="S132" s="59">
        <f ca="1">AVERAGE(OFFSET($R$3,0,0,'Données projet'!$E$9+1,1))-AVERAGE(OFFSET($H$3,0,0,'Données projet'!$E$9+1,1))</f>
        <v>331.52724290297675</v>
      </c>
      <c r="T132" s="59">
        <f t="shared" si="88"/>
        <v>322.79102610158054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23.354421995376882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23.354421995376882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367.99999999999972</v>
      </c>
      <c r="AJ132" s="13">
        <f>AI132*VLOOKUP('Données projet'!$B$10,Paramètres!$A$1:$I$89,3,0)*VLOOKUP('Données projet'!$B$10,Paramètres!$A$1:$I$89,5,0)</f>
        <v>292.78079999999977</v>
      </c>
      <c r="AK132" s="13">
        <f t="shared" si="89"/>
        <v>69.660903052386217</v>
      </c>
      <c r="AL132" s="20">
        <f t="shared" ref="AL132:AL153" si="112">(AJ132+AK132)*0.475*44/12</f>
        <v>631.25263281623893</v>
      </c>
      <c r="AM132" s="59">
        <f t="shared" ref="AM132:AM195" si="113">AL132+(AD132+AE132)*44/12</f>
        <v>924.58596614957219</v>
      </c>
      <c r="AN132" s="59">
        <f ca="1">AVERAGE(OFFSET($AM$3,0,0,'Données projet'!$E$10+1,1))-AVERAGE(OFFSET($H$3,0,0,'Données projet'!$E$10+1,1))</f>
        <v>331.52724290297675</v>
      </c>
      <c r="AO132" s="59">
        <f t="shared" si="90"/>
        <v>322.79102610158054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23.354421995376882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23.354421995376882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367.99999999999972</v>
      </c>
      <c r="BE132" s="13">
        <f>BD132*VLOOKUP('Données projet'!$B$11,Paramètres!$A$1:$I$89,3,0)*VLOOKUP('Données projet'!$B$11,Paramètres!$A$1:$I$89,5,0)</f>
        <v>321.48479999999984</v>
      </c>
      <c r="BF132" s="13">
        <f t="shared" si="91"/>
        <v>75.662211893590367</v>
      </c>
      <c r="BG132" s="20">
        <f t="shared" ref="BG132:BG153" si="115">(BE132+BF132)*0.475*44/12</f>
        <v>691.69771238133626</v>
      </c>
      <c r="BH132" s="59">
        <f t="shared" ref="BH132:BH195" si="116">BG132+(AY132+AZ132)*44/12</f>
        <v>985.03104571466952</v>
      </c>
      <c r="BI132" s="59">
        <f ca="1">AVERAGE(OFFSET($BH$3,0,0,'Données projet'!$E$11+1,1))-AVERAGE(OFFSET($H$3,0,0,'Données projet'!$E$11+1,1))</f>
        <v>367.48156275901096</v>
      </c>
      <c r="BJ132" s="59">
        <f t="shared" si="92"/>
        <v>356.87322542996685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25.644071210609912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25.644071210609912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367.99999999999972</v>
      </c>
      <c r="BZ132" s="13">
        <f>BY132*VLOOKUP('Données projet'!$B$12,Paramètres!$A$1:$I$89,3,0)*VLOOKUP('Données projet'!$B$12,Paramètres!$A$1:$I$89,5,0)</f>
        <v>246.8543999999998</v>
      </c>
      <c r="CA132" s="13">
        <f t="shared" si="93"/>
        <v>59.911862368716115</v>
      </c>
      <c r="CB132" s="20">
        <f t="shared" ref="CB132:CB153" si="118">(BZ132+CA132)*0.475*44/12</f>
        <v>534.28457362551353</v>
      </c>
      <c r="CC132" s="59">
        <f t="shared" ref="CC132:CC195" si="119">CB132+(BT132+BU132)*44/12</f>
        <v>827.61790695884679</v>
      </c>
      <c r="CD132" s="59">
        <f ca="1">AVERAGE(OFFSET($CC$3,0,0,'Données projet'!$E$12+1,1))-AVERAGE(OFFSET($H$3,0,0,'Données projet'!$E$12+1,1))</f>
        <v>273.84349636755343</v>
      </c>
      <c r="CE132" s="59">
        <f t="shared" si="94"/>
        <v>268.10688874775451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19.690983251004035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19.690983251004035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852.00000000000011</v>
      </c>
      <c r="CU132" s="17">
        <f>CT132*VLOOKUP('Données projet'!$B$13,Paramètres!$A$1:$I$89,3,0)*VLOOKUP('Données projet'!$B$13,Paramètres!$A$1:$I$89,5,0)</f>
        <v>420.88800000000009</v>
      </c>
      <c r="CV132" s="13">
        <f t="shared" si="95"/>
        <v>95.998759891259041</v>
      </c>
      <c r="CW132" s="20">
        <f t="shared" ref="CW132:CW153" si="121">(CU132+CV132)*0.475*44/12</f>
        <v>900.24444014394294</v>
      </c>
      <c r="CX132" s="59">
        <f t="shared" ref="CX132:CX195" si="122">CW132+(CO132+CP132)*44/12</f>
        <v>1193.5777734772762</v>
      </c>
      <c r="CY132" s="59">
        <f ca="1">AVERAGE(OFFSET($CX$3,0,0,'Données projet'!$E$13+1,1))-AVERAGE(OFFSET($H$3,0,0,'Données projet'!$E$13+1,1))</f>
        <v>434.08297999735811</v>
      </c>
      <c r="CZ132" s="59">
        <f t="shared" si="96"/>
        <v>371.04090283546122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60.255825802317219</v>
      </c>
      <c r="DG132" s="21">
        <f>EXP(-LN(2)/25)*DG131+(1-EXP(-LN(2)/25))/(LN(2)/25)*Calculateur!DB132*Calculateur!DD132*VLOOKUP('Données projet'!$B$13,Paramètres!$A$1:$I$89,3,0)*0.475*44/12</f>
        <v>3.3226609796550557</v>
      </c>
      <c r="DH132" s="21">
        <f>EXP(-LN(2)/2)*DH131+(1-EXP(-LN(2)/2))/(LN(2)/2)*DB132*DE132*VLOOKUP('Données projet'!$B$13,Paramètres!$A$1:$I$89,3,0)*0.475*44/12</f>
        <v>9.4405257252840526E-16</v>
      </c>
      <c r="DI132" s="22">
        <f t="shared" ref="DI132:DI153" si="123">SUM(DF132:DH132)</f>
        <v>63.578486781972273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614.99999999999989</v>
      </c>
      <c r="DP132" s="17">
        <f>DO132*VLOOKUP('Données projet'!$B$14,Paramètres!$A$1:$I$89,3,0)*VLOOKUP('Données projet'!$B$14,Paramètres!$A$1:$I$89,5,0)</f>
        <v>351.78</v>
      </c>
      <c r="DQ132" s="13">
        <f t="shared" si="97"/>
        <v>81.92892344316067</v>
      </c>
      <c r="DR132" s="20">
        <f t="shared" ref="DR132:DR153" si="124">(DP132+DQ132)*0.475*44/12</f>
        <v>755.37637499683808</v>
      </c>
      <c r="DS132" s="59">
        <f t="shared" ref="DS132:DS195" si="125">DR132+(DJ132+DK132)*44/12</f>
        <v>1048.7097083301715</v>
      </c>
      <c r="DT132" s="59">
        <f ca="1">AVERAGE(OFFSET($DS$3,0,0,'Données projet'!$E$14+1,1))-AVERAGE(OFFSET($H$3,0,0,'Données projet'!$E$14+1,1))</f>
        <v>362.57172983134313</v>
      </c>
      <c r="DU132" s="59">
        <f t="shared" si="98"/>
        <v>232.03250917542471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48.971739444289362</v>
      </c>
      <c r="EB132" s="21">
        <f>EXP(-LN(2)/25)*EB131+(1-EXP(-LN(2)/25))/(LN(2)/25)*Calculateur!DW132*Calculateur!DY132*VLOOKUP('Données projet'!$B$14,Paramètres!$A$1:$I$89,3,0)*0.475*44/12</f>
        <v>2.0031353274475463</v>
      </c>
      <c r="EC132" s="21">
        <f>EXP(-LN(2)/2)*EC131+(1-EXP(-LN(2)/2))/(LN(2)/2)*DW132*DZ132*VLOOKUP('Données projet'!$B$14,Paramètres!$A$1:$I$89,3,0)*0.475*44/12</f>
        <v>9.4058603921434728E-16</v>
      </c>
      <c r="ED132" s="22">
        <f t="shared" ref="ED132:ED153" si="126">SUM(EA132:EC132)</f>
        <v>50.974874771736907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763.00000000000057</v>
      </c>
      <c r="EK132" s="17">
        <f>EJ132*VLOOKUP('Données projet'!$B$15,Paramètres!$A$1:$I$89,3,0)*VLOOKUP('Données projet'!$B$15,Paramètres!$A$1:$I$89,5,0)</f>
        <v>456.2740000000004</v>
      </c>
      <c r="EL132" s="13">
        <f t="shared" si="99"/>
        <v>103.09649786611838</v>
      </c>
      <c r="EM132" s="20">
        <f t="shared" ref="EM132:EM153" si="127">(EK132+EL132)*0.475*44/12</f>
        <v>974.23695045015677</v>
      </c>
      <c r="EN132" s="59">
        <f t="shared" ref="EN132:EN195" si="128">EM132+(EE132+EF132)*44/12</f>
        <v>1267.5702837834901</v>
      </c>
      <c r="EO132" s="59">
        <f ca="1">AVERAGE(OFFSET($EN$3,0,0,'Données projet'!$E$15+1,1))-AVERAGE(OFFSET($H$3,0,0,'Données projet'!$E$15+1,1))</f>
        <v>481.17250315093412</v>
      </c>
      <c r="EP132" s="59">
        <f t="shared" si="100"/>
        <v>413.48123190206832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40.326286559007187</v>
      </c>
      <c r="EW132" s="21">
        <f>EXP(-LN(2)/25)*EW131+(1-EXP(-LN(2)/25))/(LN(2)/25)*Calculateur!ER132*Calculateur!ET132*VLOOKUP('Données projet'!$B$15,Paramètres!$A$1:$I$89,3,0)*0.475*44/12</f>
        <v>4.203788651983424</v>
      </c>
      <c r="EX132" s="21">
        <f>EXP(-LN(2)/2)*EX131+(1-EXP(-LN(2)/2))/(LN(2)/2)*ER132*EU132*VLOOKUP('Données projet'!$B$15,Paramètres!$A$1:$I$89,3,0)*0.475*44/12</f>
        <v>9.8661170846568579E-17</v>
      </c>
      <c r="EY132" s="22">
        <f t="shared" ref="EY132:EY153" si="129">SUM(EV132:EX132)</f>
        <v>44.53007521099061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401</v>
      </c>
      <c r="FF132" s="17">
        <f>FE132*VLOOKUP('Données projet'!$B$16,Paramètres!$A$1:$I$89,3,0)*VLOOKUP('Données projet'!$B$16,Paramètres!$A$1:$I$89,5,0)</f>
        <v>250.22399999999999</v>
      </c>
      <c r="FG132" s="13">
        <f t="shared" si="101"/>
        <v>60.633904580527918</v>
      </c>
      <c r="FH132" s="20">
        <f t="shared" ref="FH132:FH153" si="130">(FF132+FG132)*0.475*44/12</f>
        <v>541.41085047775289</v>
      </c>
      <c r="FI132" s="59">
        <f t="shared" ref="FI132:FI195" si="131">FH132+(EZ132+FA132)*44/12</f>
        <v>834.74418381108626</v>
      </c>
      <c r="FJ132" s="59">
        <f ca="1">AVERAGE(OFFSET($FI$3,0,0,'Données projet'!$E$16+1,1))-AVERAGE(OFFSET($H$3,0,0,'Données projet'!$E$16+1,1))</f>
        <v>269.77739619445515</v>
      </c>
      <c r="FK132" s="59">
        <f t="shared" si="102"/>
        <v>347.56964743629885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19.527510528207557</v>
      </c>
      <c r="FR132" s="21">
        <f>EXP(-LN(2)/25)*FR131+(1-EXP(-LN(2)/25))/(LN(2)/25)*Calculateur!FM132*Calculateur!FO132*VLOOKUP('Données projet'!$B$16,Paramètres!$A$1:$I$89,3,0)*0.475*44/12</f>
        <v>5.8950885026990614</v>
      </c>
      <c r="FS132" s="21">
        <f>EXP(-LN(2)/2)*FS131+(1-EXP(-LN(2)/2))/(LN(2)/2)*FM132*FP132*VLOOKUP('Données projet'!$B$16,Paramètres!$A$1:$I$89,3,0)*0.475*44/12</f>
        <v>3.1198799826520132E-17</v>
      </c>
      <c r="FT132" s="22">
        <f t="shared" ref="FT132:FT153" si="132">SUM(FQ132:FS132)</f>
        <v>25.422599030906618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367.99999999999972</v>
      </c>
      <c r="O133" s="13">
        <f>N133*VLOOKUP('Données projet'!$B$9,Paramètres!$A$1:$I$89,3,0)*VLOOKUP('Données projet'!$B$9,Paramètres!$A$1:$I$89,5,0)</f>
        <v>292.78079999999977</v>
      </c>
      <c r="P133" s="13">
        <f t="shared" ref="P133:P196" si="141">EXP(-1.0587+0.8836*LN(O133)+0.284)</f>
        <v>69.660903052386217</v>
      </c>
      <c r="Q133" s="20">
        <f t="shared" si="108"/>
        <v>631.25263281623893</v>
      </c>
      <c r="R133" s="59">
        <f t="shared" si="109"/>
        <v>924.58596614957219</v>
      </c>
      <c r="S133" s="59">
        <f ca="1">AVERAGE(OFFSET($R$3,0,0,'Données projet'!$E$9+1,1))-AVERAGE(OFFSET($H$3,0,0,'Données projet'!$E$9+1,1))</f>
        <v>331.52724290297675</v>
      </c>
      <c r="T133" s="59">
        <f t="shared" ref="T133:T196" si="142">$T$3</f>
        <v>322.79102610158054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22.8964560248384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22.8964560248384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367.99999999999972</v>
      </c>
      <c r="AJ133" s="13">
        <f>AI133*VLOOKUP('Données projet'!$B$10,Paramètres!$A$1:$I$89,3,0)*VLOOKUP('Données projet'!$B$10,Paramètres!$A$1:$I$89,5,0)</f>
        <v>292.78079999999977</v>
      </c>
      <c r="AK133" s="13">
        <f t="shared" ref="AK133:AK153" si="143">EXP(-1.0587+0.8836*LN(AJ133)+0.284)</f>
        <v>69.660903052386217</v>
      </c>
      <c r="AL133" s="20">
        <f t="shared" si="112"/>
        <v>631.25263281623893</v>
      </c>
      <c r="AM133" s="59">
        <f t="shared" si="113"/>
        <v>924.58596614957219</v>
      </c>
      <c r="AN133" s="59">
        <f ca="1">AVERAGE(OFFSET($AM$3,0,0,'Données projet'!$E$10+1,1))-AVERAGE(OFFSET($H$3,0,0,'Données projet'!$E$10+1,1))</f>
        <v>331.52724290297675</v>
      </c>
      <c r="AO133" s="59">
        <f t="shared" ref="AO133:AO196" si="144">$AO$3</f>
        <v>322.79102610158054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22.8964560248384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22.8964560248384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367.99999999999972</v>
      </c>
      <c r="BE133" s="13">
        <f>BD133*VLOOKUP('Données projet'!$B$11,Paramètres!$A$1:$I$89,3,0)*VLOOKUP('Données projet'!$B$11,Paramètres!$A$1:$I$89,5,0)</f>
        <v>321.48479999999984</v>
      </c>
      <c r="BF133" s="13">
        <f t="shared" ref="BF133:BF153" si="145">EXP(-1.0587+0.8836*LN(BE133)+0.284)</f>
        <v>75.662211893590367</v>
      </c>
      <c r="BG133" s="20">
        <f t="shared" si="115"/>
        <v>691.69771238133626</v>
      </c>
      <c r="BH133" s="59">
        <f t="shared" si="116"/>
        <v>985.03104571466952</v>
      </c>
      <c r="BI133" s="59">
        <f ca="1">AVERAGE(OFFSET($BH$3,0,0,'Données projet'!$E$11+1,1))-AVERAGE(OFFSET($H$3,0,0,'Données projet'!$E$11+1,1))</f>
        <v>367.48156275901096</v>
      </c>
      <c r="BJ133" s="59">
        <f t="shared" ref="BJ133:BJ196" si="146">$BJ$3</f>
        <v>356.87322542996685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25.141206615508835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25.141206615508835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367.99999999999972</v>
      </c>
      <c r="BZ133" s="13">
        <f>BY133*VLOOKUP('Données projet'!$B$12,Paramètres!$A$1:$I$89,3,0)*VLOOKUP('Données projet'!$B$12,Paramètres!$A$1:$I$89,5,0)</f>
        <v>246.8543999999998</v>
      </c>
      <c r="CA133" s="13">
        <f t="shared" ref="CA133:CA153" si="147">EXP(-1.0587+0.8836*LN(BZ133)+0.284)</f>
        <v>59.911862368716115</v>
      </c>
      <c r="CB133" s="20">
        <f t="shared" si="118"/>
        <v>534.28457362551353</v>
      </c>
      <c r="CC133" s="59">
        <f t="shared" si="119"/>
        <v>827.61790695884679</v>
      </c>
      <c r="CD133" s="59">
        <f ca="1">AVERAGE(OFFSET($CC$3,0,0,'Données projet'!$E$12+1,1))-AVERAGE(OFFSET($H$3,0,0,'Données projet'!$E$12+1,1))</f>
        <v>273.84349636755343</v>
      </c>
      <c r="CE133" s="59">
        <f t="shared" ref="CE133:CE196" si="148">$CE$3</f>
        <v>268.10688874775451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19.304855079765709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19.304855079765709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852.00000000000011</v>
      </c>
      <c r="CU133" s="17">
        <f>CT133*VLOOKUP('Données projet'!$B$13,Paramètres!$A$1:$I$89,3,0)*VLOOKUP('Données projet'!$B$13,Paramètres!$A$1:$I$89,5,0)</f>
        <v>420.88800000000009</v>
      </c>
      <c r="CV133" s="13">
        <f t="shared" ref="CV133:CV153" si="149">EXP(-1.0587+0.8836*LN(CU133)+0.284)</f>
        <v>95.998759891259041</v>
      </c>
      <c r="CW133" s="20">
        <f t="shared" si="121"/>
        <v>900.24444014394294</v>
      </c>
      <c r="CX133" s="59">
        <f t="shared" si="122"/>
        <v>1193.5777734772762</v>
      </c>
      <c r="CY133" s="59">
        <f ca="1">AVERAGE(OFFSET($CX$3,0,0,'Données projet'!$E$13+1,1))-AVERAGE(OFFSET($H$3,0,0,'Données projet'!$E$13+1,1))</f>
        <v>434.08297999735811</v>
      </c>
      <c r="CZ133" s="59">
        <f t="shared" ref="CZ133:CZ196" si="150">$CZ$3</f>
        <v>371.04090283546122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59.074245810758519</v>
      </c>
      <c r="DG133" s="21">
        <f>EXP(-LN(2)/25)*DG132+(1-EXP(-LN(2)/25))/(LN(2)/25)*Calculateur!DB133*Calculateur!DD133*VLOOKUP('Données projet'!$B$13,Paramètres!$A$1:$I$89,3,0)*0.475*44/12</f>
        <v>3.2318026404352413</v>
      </c>
      <c r="DH133" s="21">
        <f>EXP(-LN(2)/2)*DH132+(1-EXP(-LN(2)/2))/(LN(2)/2)*DB133*DE133*VLOOKUP('Données projet'!$B$13,Paramètres!$A$1:$I$89,3,0)*0.475*44/12</f>
        <v>6.6754597583144037E-16</v>
      </c>
      <c r="DI133" s="22">
        <f t="shared" si="123"/>
        <v>62.30604845119376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614.99999999999989</v>
      </c>
      <c r="DP133" s="17">
        <f>DO133*VLOOKUP('Données projet'!$B$14,Paramètres!$A$1:$I$89,3,0)*VLOOKUP('Données projet'!$B$14,Paramètres!$A$1:$I$89,5,0)</f>
        <v>351.78</v>
      </c>
      <c r="DQ133" s="13">
        <f t="shared" ref="DQ133:DQ153" si="151">EXP(-1.0587+0.8836*LN(DP133)+0.284)</f>
        <v>81.92892344316067</v>
      </c>
      <c r="DR133" s="20">
        <f t="shared" si="124"/>
        <v>755.37637499683808</v>
      </c>
      <c r="DS133" s="59">
        <f t="shared" si="125"/>
        <v>1048.7097083301715</v>
      </c>
      <c r="DT133" s="59">
        <f ca="1">AVERAGE(OFFSET($DS$3,0,0,'Données projet'!$E$14+1,1))-AVERAGE(OFFSET($H$3,0,0,'Données projet'!$E$14+1,1))</f>
        <v>362.57172983134313</v>
      </c>
      <c r="DU133" s="59">
        <f t="shared" ref="DU133:DU196" si="152">$DU$3</f>
        <v>232.03250917542471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48.011433503598511</v>
      </c>
      <c r="EB133" s="21">
        <f>EXP(-LN(2)/25)*EB132+(1-EXP(-LN(2)/25))/(LN(2)/25)*Calculateur!DW133*Calculateur!DY133*VLOOKUP('Données projet'!$B$14,Paramètres!$A$1:$I$89,3,0)*0.475*44/12</f>
        <v>1.9483594865781846</v>
      </c>
      <c r="EC133" s="21">
        <f>EXP(-LN(2)/2)*EC132+(1-EXP(-LN(2)/2))/(LN(2)/2)*DW133*DZ133*VLOOKUP('Données projet'!$B$14,Paramètres!$A$1:$I$89,3,0)*0.475*44/12</f>
        <v>6.6509476661786088E-16</v>
      </c>
      <c r="ED133" s="22">
        <f t="shared" si="126"/>
        <v>49.959792990176695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763.00000000000057</v>
      </c>
      <c r="EK133" s="17">
        <f>EJ133*VLOOKUP('Données projet'!$B$15,Paramètres!$A$1:$I$89,3,0)*VLOOKUP('Données projet'!$B$15,Paramètres!$A$1:$I$89,5,0)</f>
        <v>456.2740000000004</v>
      </c>
      <c r="EL133" s="13">
        <f t="shared" ref="EL133:EL153" si="153">EXP(-1.0587+0.8836*LN(EK133)+0.284)</f>
        <v>103.09649786611838</v>
      </c>
      <c r="EM133" s="20">
        <f t="shared" si="127"/>
        <v>974.23695045015677</v>
      </c>
      <c r="EN133" s="59">
        <f t="shared" si="128"/>
        <v>1267.5702837834901</v>
      </c>
      <c r="EO133" s="59">
        <f ca="1">AVERAGE(OFFSET($EN$3,0,0,'Données projet'!$E$15+1,1))-AVERAGE(OFFSET($H$3,0,0,'Données projet'!$E$15+1,1))</f>
        <v>481.17250315093412</v>
      </c>
      <c r="EP133" s="59">
        <f t="shared" ref="EP133:EP196" si="154">$EP$3</f>
        <v>413.48123190206832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39.535512676191146</v>
      </c>
      <c r="EW133" s="21">
        <f>EXP(-LN(2)/25)*EW132+(1-EXP(-LN(2)/25))/(LN(2)/25)*Calculateur!ER133*Calculateur!ET133*VLOOKUP('Données projet'!$B$15,Paramètres!$A$1:$I$89,3,0)*0.475*44/12</f>
        <v>4.0888358302272998</v>
      </c>
      <c r="EX133" s="21">
        <f>EXP(-LN(2)/2)*EX132+(1-EXP(-LN(2)/2))/(LN(2)/2)*ER133*EU133*VLOOKUP('Données projet'!$B$15,Paramètres!$A$1:$I$89,3,0)*0.475*44/12</f>
        <v>6.9763982945413149E-17</v>
      </c>
      <c r="EY133" s="22">
        <f t="shared" si="129"/>
        <v>43.624348506418443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401</v>
      </c>
      <c r="FF133" s="17">
        <f>FE133*VLOOKUP('Données projet'!$B$16,Paramètres!$A$1:$I$89,3,0)*VLOOKUP('Données projet'!$B$16,Paramètres!$A$1:$I$89,5,0)</f>
        <v>250.22399999999999</v>
      </c>
      <c r="FG133" s="13">
        <f t="shared" ref="FG133:FG153" si="155">EXP(-1.0587+0.8836*LN(FF133)+0.284)</f>
        <v>60.633904580527918</v>
      </c>
      <c r="FH133" s="20">
        <f t="shared" si="130"/>
        <v>541.41085047775289</v>
      </c>
      <c r="FI133" s="59">
        <f t="shared" si="131"/>
        <v>834.74418381108626</v>
      </c>
      <c r="FJ133" s="59">
        <f ca="1">AVERAGE(OFFSET($FI$3,0,0,'Données projet'!$E$16+1,1))-AVERAGE(OFFSET($H$3,0,0,'Données projet'!$E$16+1,1))</f>
        <v>269.77739619445515</v>
      </c>
      <c r="FK133" s="59">
        <f t="shared" ref="FK133:FK196" si="156">$FK$3</f>
        <v>347.56964743629885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19.144587957354755</v>
      </c>
      <c r="FR133" s="21">
        <f>EXP(-LN(2)/25)*FR132+(1-EXP(-LN(2)/25))/(LN(2)/25)*Calculateur!FM133*Calculateur!FO133*VLOOKUP('Données projet'!$B$16,Paramètres!$A$1:$I$89,3,0)*0.475*44/12</f>
        <v>5.7338869975835243</v>
      </c>
      <c r="FS133" s="21">
        <f>EXP(-LN(2)/2)*FS132+(1-EXP(-LN(2)/2))/(LN(2)/2)*FM133*FP133*VLOOKUP('Données projet'!$B$16,Paramètres!$A$1:$I$89,3,0)*0.475*44/12</f>
        <v>2.2060882922214069E-17</v>
      </c>
      <c r="FT133" s="22">
        <f t="shared" si="132"/>
        <v>24.87847495493828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367.99999999999972</v>
      </c>
      <c r="O134" s="13">
        <f>N134*VLOOKUP('Données projet'!$B$9,Paramètres!$A$1:$I$89,3,0)*VLOOKUP('Données projet'!$B$9,Paramètres!$A$1:$I$89,5,0)</f>
        <v>292.78079999999977</v>
      </c>
      <c r="P134" s="13">
        <f t="shared" si="141"/>
        <v>69.660903052386217</v>
      </c>
      <c r="Q134" s="20">
        <f t="shared" si="108"/>
        <v>631.25263281623893</v>
      </c>
      <c r="R134" s="59">
        <f t="shared" si="109"/>
        <v>924.58596614957219</v>
      </c>
      <c r="S134" s="59">
        <f ca="1">AVERAGE(OFFSET($R$3,0,0,'Données projet'!$E$9+1,1))-AVERAGE(OFFSET($H$3,0,0,'Données projet'!$E$9+1,1))</f>
        <v>331.52724290297675</v>
      </c>
      <c r="T134" s="59">
        <f t="shared" si="142"/>
        <v>322.79102610158054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22.44747048765052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22.44747048765052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367.99999999999972</v>
      </c>
      <c r="AJ134" s="13">
        <f>AI134*VLOOKUP('Données projet'!$B$10,Paramètres!$A$1:$I$89,3,0)*VLOOKUP('Données projet'!$B$10,Paramètres!$A$1:$I$89,5,0)</f>
        <v>292.78079999999977</v>
      </c>
      <c r="AK134" s="13">
        <f t="shared" si="143"/>
        <v>69.660903052386217</v>
      </c>
      <c r="AL134" s="20">
        <f t="shared" si="112"/>
        <v>631.25263281623893</v>
      </c>
      <c r="AM134" s="59">
        <f t="shared" si="113"/>
        <v>924.58596614957219</v>
      </c>
      <c r="AN134" s="59">
        <f ca="1">AVERAGE(OFFSET($AM$3,0,0,'Données projet'!$E$10+1,1))-AVERAGE(OFFSET($H$3,0,0,'Données projet'!$E$10+1,1))</f>
        <v>331.52724290297675</v>
      </c>
      <c r="AO134" s="59">
        <f t="shared" si="144"/>
        <v>322.79102610158054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22.44747048765052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22.44747048765052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367.99999999999972</v>
      </c>
      <c r="BE134" s="13">
        <f>BD134*VLOOKUP('Données projet'!$B$11,Paramètres!$A$1:$I$89,3,0)*VLOOKUP('Données projet'!$B$11,Paramètres!$A$1:$I$89,5,0)</f>
        <v>321.48479999999984</v>
      </c>
      <c r="BF134" s="13">
        <f t="shared" si="145"/>
        <v>75.662211893590367</v>
      </c>
      <c r="BG134" s="20">
        <f t="shared" si="115"/>
        <v>691.69771238133626</v>
      </c>
      <c r="BH134" s="59">
        <f t="shared" si="116"/>
        <v>985.03104571466952</v>
      </c>
      <c r="BI134" s="59">
        <f ca="1">AVERAGE(OFFSET($BH$3,0,0,'Données projet'!$E$11+1,1))-AVERAGE(OFFSET($H$3,0,0,'Données projet'!$E$11+1,1))</f>
        <v>367.48156275901096</v>
      </c>
      <c r="BJ134" s="59">
        <f t="shared" si="146"/>
        <v>356.87322542996685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24.648202888400576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24.648202888400576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367.99999999999972</v>
      </c>
      <c r="BZ134" s="13">
        <f>BY134*VLOOKUP('Données projet'!$B$12,Paramètres!$A$1:$I$89,3,0)*VLOOKUP('Données projet'!$B$12,Paramètres!$A$1:$I$89,5,0)</f>
        <v>246.8543999999998</v>
      </c>
      <c r="CA134" s="13">
        <f t="shared" si="147"/>
        <v>59.911862368716115</v>
      </c>
      <c r="CB134" s="20">
        <f t="shared" si="118"/>
        <v>534.28457362551353</v>
      </c>
      <c r="CC134" s="59">
        <f t="shared" si="119"/>
        <v>827.61790695884679</v>
      </c>
      <c r="CD134" s="59">
        <f ca="1">AVERAGE(OFFSET($CC$3,0,0,'Données projet'!$E$12+1,1))-AVERAGE(OFFSET($H$3,0,0,'Données projet'!$E$12+1,1))</f>
        <v>273.84349636755343</v>
      </c>
      <c r="CE134" s="59">
        <f t="shared" si="148"/>
        <v>268.10688874775451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18.926298646450437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18.926298646450437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852.00000000000011</v>
      </c>
      <c r="CU134" s="17">
        <f>CT134*VLOOKUP('Données projet'!$B$13,Paramètres!$A$1:$I$89,3,0)*VLOOKUP('Données projet'!$B$13,Paramètres!$A$1:$I$89,5,0)</f>
        <v>420.88800000000009</v>
      </c>
      <c r="CV134" s="13">
        <f t="shared" si="149"/>
        <v>95.998759891259041</v>
      </c>
      <c r="CW134" s="20">
        <f t="shared" si="121"/>
        <v>900.24444014394294</v>
      </c>
      <c r="CX134" s="59">
        <f t="shared" si="122"/>
        <v>1193.5777734772762</v>
      </c>
      <c r="CY134" s="59">
        <f ca="1">AVERAGE(OFFSET($CX$3,0,0,'Données projet'!$E$13+1,1))-AVERAGE(OFFSET($H$3,0,0,'Données projet'!$E$13+1,1))</f>
        <v>434.08297999735811</v>
      </c>
      <c r="CZ134" s="59">
        <f t="shared" si="150"/>
        <v>371.04090283546122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57.91583588214165</v>
      </c>
      <c r="DG134" s="21">
        <f>EXP(-LN(2)/25)*DG133+(1-EXP(-LN(2)/25))/(LN(2)/25)*Calculateur!DB134*Calculateur!DD134*VLOOKUP('Données projet'!$B$13,Paramètres!$A$1:$I$89,3,0)*0.475*44/12</f>
        <v>3.1434288272794251</v>
      </c>
      <c r="DH134" s="21">
        <f>EXP(-LN(2)/2)*DH133+(1-EXP(-LN(2)/2))/(LN(2)/2)*DB134*DE134*VLOOKUP('Données projet'!$B$13,Paramètres!$A$1:$I$89,3,0)*0.475*44/12</f>
        <v>4.7202628626420263E-16</v>
      </c>
      <c r="DI134" s="22">
        <f t="shared" si="123"/>
        <v>61.059264709421072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614.99999999999989</v>
      </c>
      <c r="DP134" s="17">
        <f>DO134*VLOOKUP('Données projet'!$B$14,Paramètres!$A$1:$I$89,3,0)*VLOOKUP('Données projet'!$B$14,Paramètres!$A$1:$I$89,5,0)</f>
        <v>351.78</v>
      </c>
      <c r="DQ134" s="13">
        <f t="shared" si="151"/>
        <v>81.92892344316067</v>
      </c>
      <c r="DR134" s="20">
        <f t="shared" si="124"/>
        <v>755.37637499683808</v>
      </c>
      <c r="DS134" s="59">
        <f t="shared" si="125"/>
        <v>1048.7097083301715</v>
      </c>
      <c r="DT134" s="59">
        <f ca="1">AVERAGE(OFFSET($DS$3,0,0,'Données projet'!$E$14+1,1))-AVERAGE(OFFSET($H$3,0,0,'Données projet'!$E$14+1,1))</f>
        <v>362.57172983134313</v>
      </c>
      <c r="DU134" s="59">
        <f t="shared" si="152"/>
        <v>232.03250917542471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47.069958576675816</v>
      </c>
      <c r="EB134" s="21">
        <f>EXP(-LN(2)/25)*EB133+(1-EXP(-LN(2)/25))/(LN(2)/25)*Calculateur!DW134*Calculateur!DY134*VLOOKUP('Données projet'!$B$14,Paramètres!$A$1:$I$89,3,0)*0.475*44/12</f>
        <v>1.8950814939579317</v>
      </c>
      <c r="EC134" s="21">
        <f>EXP(-LN(2)/2)*EC133+(1-EXP(-LN(2)/2))/(LN(2)/2)*DW134*DZ134*VLOOKUP('Données projet'!$B$14,Paramètres!$A$1:$I$89,3,0)*0.475*44/12</f>
        <v>4.7029301960717364E-16</v>
      </c>
      <c r="ED134" s="22">
        <f t="shared" si="126"/>
        <v>48.965040070633748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763.00000000000057</v>
      </c>
      <c r="EK134" s="17">
        <f>EJ134*VLOOKUP('Données projet'!$B$15,Paramètres!$A$1:$I$89,3,0)*VLOOKUP('Données projet'!$B$15,Paramètres!$A$1:$I$89,5,0)</f>
        <v>456.2740000000004</v>
      </c>
      <c r="EL134" s="13">
        <f t="shared" si="153"/>
        <v>103.09649786611838</v>
      </c>
      <c r="EM134" s="20">
        <f t="shared" si="127"/>
        <v>974.23695045015677</v>
      </c>
      <c r="EN134" s="59">
        <f t="shared" si="128"/>
        <v>1267.5702837834901</v>
      </c>
      <c r="EO134" s="59">
        <f ca="1">AVERAGE(OFFSET($EN$3,0,0,'Données projet'!$E$15+1,1))-AVERAGE(OFFSET($H$3,0,0,'Données projet'!$E$15+1,1))</f>
        <v>481.17250315093412</v>
      </c>
      <c r="EP134" s="59">
        <f t="shared" si="154"/>
        <v>413.48123190206832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38.760245386892684</v>
      </c>
      <c r="EW134" s="21">
        <f>EXP(-LN(2)/25)*EW133+(1-EXP(-LN(2)/25))/(LN(2)/25)*Calculateur!ER134*Calculateur!ET134*VLOOKUP('Données projet'!$B$15,Paramètres!$A$1:$I$89,3,0)*0.475*44/12</f>
        <v>3.9770263994272033</v>
      </c>
      <c r="EX134" s="21">
        <f>EXP(-LN(2)/2)*EX133+(1-EXP(-LN(2)/2))/(LN(2)/2)*ER134*EU134*VLOOKUP('Données projet'!$B$15,Paramètres!$A$1:$I$89,3,0)*0.475*44/12</f>
        <v>4.9330585423284289E-17</v>
      </c>
      <c r="EY134" s="22">
        <f t="shared" si="129"/>
        <v>42.737271786319887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401</v>
      </c>
      <c r="FF134" s="17">
        <f>FE134*VLOOKUP('Données projet'!$B$16,Paramètres!$A$1:$I$89,3,0)*VLOOKUP('Données projet'!$B$16,Paramètres!$A$1:$I$89,5,0)</f>
        <v>250.22399999999999</v>
      </c>
      <c r="FG134" s="13">
        <f t="shared" si="155"/>
        <v>60.633904580527918</v>
      </c>
      <c r="FH134" s="20">
        <f t="shared" si="130"/>
        <v>541.41085047775289</v>
      </c>
      <c r="FI134" s="59">
        <f t="shared" si="131"/>
        <v>834.74418381108626</v>
      </c>
      <c r="FJ134" s="59">
        <f ca="1">AVERAGE(OFFSET($FI$3,0,0,'Données projet'!$E$16+1,1))-AVERAGE(OFFSET($H$3,0,0,'Données projet'!$E$16+1,1))</f>
        <v>269.77739619445515</v>
      </c>
      <c r="FK134" s="59">
        <f t="shared" si="156"/>
        <v>347.56964743629885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18.769174264556671</v>
      </c>
      <c r="FR134" s="21">
        <f>EXP(-LN(2)/25)*FR133+(1-EXP(-LN(2)/25))/(LN(2)/25)*Calculateur!FM134*Calculateur!FO134*VLOOKUP('Données projet'!$B$16,Paramètres!$A$1:$I$89,3,0)*0.475*44/12</f>
        <v>5.5770935561025903</v>
      </c>
      <c r="FS134" s="21">
        <f>EXP(-LN(2)/2)*FS133+(1-EXP(-LN(2)/2))/(LN(2)/2)*FM134*FP134*VLOOKUP('Données projet'!$B$16,Paramètres!$A$1:$I$89,3,0)*0.475*44/12</f>
        <v>1.5599399913260066E-17</v>
      </c>
      <c r="FT134" s="22">
        <f t="shared" si="132"/>
        <v>24.346267820659261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367.99999999999972</v>
      </c>
      <c r="O135" s="13">
        <f>N135*VLOOKUP('Données projet'!$B$9,Paramètres!$A$1:$I$89,3,0)*VLOOKUP('Données projet'!$B$9,Paramètres!$A$1:$I$89,5,0)</f>
        <v>292.78079999999977</v>
      </c>
      <c r="P135" s="13">
        <f t="shared" si="141"/>
        <v>69.660903052386217</v>
      </c>
      <c r="Q135" s="20">
        <f t="shared" si="108"/>
        <v>631.25263281623893</v>
      </c>
      <c r="R135" s="59">
        <f t="shared" si="109"/>
        <v>924.58596614957219</v>
      </c>
      <c r="S135" s="59">
        <f ca="1">AVERAGE(OFFSET($R$3,0,0,'Données projet'!$E$9+1,1))-AVERAGE(OFFSET($H$3,0,0,'Données projet'!$E$9+1,1))</f>
        <v>331.52724290297675</v>
      </c>
      <c r="T135" s="59">
        <f t="shared" si="142"/>
        <v>322.79102610158054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22.007289282992758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22.007289282992758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367.99999999999972</v>
      </c>
      <c r="AJ135" s="13">
        <f>AI135*VLOOKUP('Données projet'!$B$10,Paramètres!$A$1:$I$89,3,0)*VLOOKUP('Données projet'!$B$10,Paramètres!$A$1:$I$89,5,0)</f>
        <v>292.78079999999977</v>
      </c>
      <c r="AK135" s="13">
        <f t="shared" si="143"/>
        <v>69.660903052386217</v>
      </c>
      <c r="AL135" s="20">
        <f t="shared" si="112"/>
        <v>631.25263281623893</v>
      </c>
      <c r="AM135" s="59">
        <f t="shared" si="113"/>
        <v>924.58596614957219</v>
      </c>
      <c r="AN135" s="59">
        <f ca="1">AVERAGE(OFFSET($AM$3,0,0,'Données projet'!$E$10+1,1))-AVERAGE(OFFSET($H$3,0,0,'Données projet'!$E$10+1,1))</f>
        <v>331.52724290297675</v>
      </c>
      <c r="AO135" s="59">
        <f t="shared" si="144"/>
        <v>322.79102610158054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22.007289282992758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22.007289282992758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367.99999999999972</v>
      </c>
      <c r="BE135" s="13">
        <f>BD135*VLOOKUP('Données projet'!$B$11,Paramètres!$A$1:$I$89,3,0)*VLOOKUP('Données projet'!$B$11,Paramètres!$A$1:$I$89,5,0)</f>
        <v>321.48479999999984</v>
      </c>
      <c r="BF135" s="13">
        <f t="shared" si="145"/>
        <v>75.662211893590367</v>
      </c>
      <c r="BG135" s="20">
        <f t="shared" si="115"/>
        <v>691.69771238133626</v>
      </c>
      <c r="BH135" s="59">
        <f t="shared" si="116"/>
        <v>985.03104571466952</v>
      </c>
      <c r="BI135" s="59">
        <f ca="1">AVERAGE(OFFSET($BH$3,0,0,'Données projet'!$E$11+1,1))-AVERAGE(OFFSET($H$3,0,0,'Données projet'!$E$11+1,1))</f>
        <v>367.48156275901096</v>
      </c>
      <c r="BJ135" s="59">
        <f t="shared" si="146"/>
        <v>356.87322542996685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24.164866663678325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24.164866663678325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367.99999999999972</v>
      </c>
      <c r="BZ135" s="13">
        <f>BY135*VLOOKUP('Données projet'!$B$12,Paramètres!$A$1:$I$89,3,0)*VLOOKUP('Données projet'!$B$12,Paramètres!$A$1:$I$89,5,0)</f>
        <v>246.8543999999998</v>
      </c>
      <c r="CA135" s="13">
        <f t="shared" si="147"/>
        <v>59.911862368716115</v>
      </c>
      <c r="CB135" s="20">
        <f t="shared" si="118"/>
        <v>534.28457362551353</v>
      </c>
      <c r="CC135" s="59">
        <f t="shared" si="119"/>
        <v>827.61790695884679</v>
      </c>
      <c r="CD135" s="59">
        <f ca="1">AVERAGE(OFFSET($CC$3,0,0,'Données projet'!$E$12+1,1))-AVERAGE(OFFSET($H$3,0,0,'Données projet'!$E$12+1,1))</f>
        <v>273.84349636755343</v>
      </c>
      <c r="CE135" s="59">
        <f t="shared" si="148"/>
        <v>268.10688874775451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18.555165473895851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18.555165473895851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852.00000000000011</v>
      </c>
      <c r="CU135" s="17">
        <f>CT135*VLOOKUP('Données projet'!$B$13,Paramètres!$A$1:$I$89,3,0)*VLOOKUP('Données projet'!$B$13,Paramètres!$A$1:$I$89,5,0)</f>
        <v>420.88800000000009</v>
      </c>
      <c r="CV135" s="13">
        <f t="shared" si="149"/>
        <v>95.998759891259041</v>
      </c>
      <c r="CW135" s="20">
        <f t="shared" si="121"/>
        <v>900.24444014394294</v>
      </c>
      <c r="CX135" s="59">
        <f t="shared" si="122"/>
        <v>1193.5777734772762</v>
      </c>
      <c r="CY135" s="59">
        <f ca="1">AVERAGE(OFFSET($CX$3,0,0,'Données projet'!$E$13+1,1))-AVERAGE(OFFSET($H$3,0,0,'Données projet'!$E$13+1,1))</f>
        <v>434.08297999735811</v>
      </c>
      <c r="CZ135" s="59">
        <f t="shared" si="150"/>
        <v>371.04090283546122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56.780141665664672</v>
      </c>
      <c r="DG135" s="21">
        <f>EXP(-LN(2)/25)*DG134+(1-EXP(-LN(2)/25))/(LN(2)/25)*Calculateur!DB135*Calculateur!DD135*VLOOKUP('Données projet'!$B$13,Paramètres!$A$1:$I$89,3,0)*0.475*44/12</f>
        <v>3.0574716006917315</v>
      </c>
      <c r="DH135" s="21">
        <f>EXP(-LN(2)/2)*DH134+(1-EXP(-LN(2)/2))/(LN(2)/2)*DB135*DE135*VLOOKUP('Données projet'!$B$13,Paramètres!$A$1:$I$89,3,0)*0.475*44/12</f>
        <v>3.3377298791572018E-16</v>
      </c>
      <c r="DI135" s="22">
        <f t="shared" si="123"/>
        <v>59.837613266356406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614.99999999999989</v>
      </c>
      <c r="DP135" s="17">
        <f>DO135*VLOOKUP('Données projet'!$B$14,Paramètres!$A$1:$I$89,3,0)*VLOOKUP('Données projet'!$B$14,Paramètres!$A$1:$I$89,5,0)</f>
        <v>351.78</v>
      </c>
      <c r="DQ135" s="13">
        <f t="shared" si="151"/>
        <v>81.92892344316067</v>
      </c>
      <c r="DR135" s="20">
        <f t="shared" si="124"/>
        <v>755.37637499683808</v>
      </c>
      <c r="DS135" s="59">
        <f t="shared" si="125"/>
        <v>1048.7097083301715</v>
      </c>
      <c r="DT135" s="59">
        <f ca="1">AVERAGE(OFFSET($DS$3,0,0,'Données projet'!$E$14+1,1))-AVERAGE(OFFSET($H$3,0,0,'Données projet'!$E$14+1,1))</f>
        <v>362.57172983134313</v>
      </c>
      <c r="DU135" s="59">
        <f t="shared" si="152"/>
        <v>232.03250917542471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46.146945398827071</v>
      </c>
      <c r="EB135" s="21">
        <f>EXP(-LN(2)/25)*EB134+(1-EXP(-LN(2)/25))/(LN(2)/25)*Calculateur!DW135*Calculateur!DY135*VLOOKUP('Données projet'!$B$14,Paramètres!$A$1:$I$89,3,0)*0.475*44/12</f>
        <v>1.8432603908476475</v>
      </c>
      <c r="EC135" s="21">
        <f>EXP(-LN(2)/2)*EC134+(1-EXP(-LN(2)/2))/(LN(2)/2)*DW135*DZ135*VLOOKUP('Données projet'!$B$14,Paramètres!$A$1:$I$89,3,0)*0.475*44/12</f>
        <v>3.3254738330893044E-16</v>
      </c>
      <c r="ED135" s="22">
        <f t="shared" si="126"/>
        <v>47.990205789674718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763.00000000000057</v>
      </c>
      <c r="EK135" s="17">
        <f>EJ135*VLOOKUP('Données projet'!$B$15,Paramètres!$A$1:$I$89,3,0)*VLOOKUP('Données projet'!$B$15,Paramètres!$A$1:$I$89,5,0)</f>
        <v>456.2740000000004</v>
      </c>
      <c r="EL135" s="13">
        <f t="shared" si="153"/>
        <v>103.09649786611838</v>
      </c>
      <c r="EM135" s="20">
        <f t="shared" si="127"/>
        <v>974.23695045015677</v>
      </c>
      <c r="EN135" s="59">
        <f t="shared" si="128"/>
        <v>1267.5702837834901</v>
      </c>
      <c r="EO135" s="59">
        <f ca="1">AVERAGE(OFFSET($EN$3,0,0,'Données projet'!$E$15+1,1))-AVERAGE(OFFSET($H$3,0,0,'Données projet'!$E$15+1,1))</f>
        <v>481.17250315093412</v>
      </c>
      <c r="EP135" s="59">
        <f t="shared" si="154"/>
        <v>413.48123190206832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38.00018061627101</v>
      </c>
      <c r="EW135" s="21">
        <f>EXP(-LN(2)/25)*EW134+(1-EXP(-LN(2)/25))/(LN(2)/25)*Calculateur!ER135*Calculateur!ET135*VLOOKUP('Données projet'!$B$15,Paramètres!$A$1:$I$89,3,0)*0.475*44/12</f>
        <v>3.8682744033921375</v>
      </c>
      <c r="EX135" s="21">
        <f>EXP(-LN(2)/2)*EX134+(1-EXP(-LN(2)/2))/(LN(2)/2)*ER135*EU135*VLOOKUP('Données projet'!$B$15,Paramètres!$A$1:$I$89,3,0)*0.475*44/12</f>
        <v>3.4881991472706574E-17</v>
      </c>
      <c r="EY135" s="22">
        <f t="shared" si="129"/>
        <v>41.868455019663145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401</v>
      </c>
      <c r="FF135" s="17">
        <f>FE135*VLOOKUP('Données projet'!$B$16,Paramètres!$A$1:$I$89,3,0)*VLOOKUP('Données projet'!$B$16,Paramètres!$A$1:$I$89,5,0)</f>
        <v>250.22399999999999</v>
      </c>
      <c r="FG135" s="13">
        <f t="shared" si="155"/>
        <v>60.633904580527918</v>
      </c>
      <c r="FH135" s="20">
        <f t="shared" si="130"/>
        <v>541.41085047775289</v>
      </c>
      <c r="FI135" s="59">
        <f t="shared" si="131"/>
        <v>834.74418381108626</v>
      </c>
      <c r="FJ135" s="59">
        <f ca="1">AVERAGE(OFFSET($FI$3,0,0,'Données projet'!$E$16+1,1))-AVERAGE(OFFSET($H$3,0,0,'Données projet'!$E$16+1,1))</f>
        <v>269.77739619445515</v>
      </c>
      <c r="FK135" s="59">
        <f t="shared" si="156"/>
        <v>347.56964743629885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18.401122205294612</v>
      </c>
      <c r="FR135" s="21">
        <f>EXP(-LN(2)/25)*FR134+(1-EXP(-LN(2)/25))/(LN(2)/25)*Calculateur!FM135*Calculateur!FO135*VLOOKUP('Données projet'!$B$16,Paramètres!$A$1:$I$89,3,0)*0.475*44/12</f>
        <v>5.4245876395243613</v>
      </c>
      <c r="FS135" s="21">
        <f>EXP(-LN(2)/2)*FS134+(1-EXP(-LN(2)/2))/(LN(2)/2)*FM135*FP135*VLOOKUP('Données projet'!$B$16,Paramètres!$A$1:$I$89,3,0)*0.475*44/12</f>
        <v>1.1030441461107034E-17</v>
      </c>
      <c r="FT135" s="22">
        <f t="shared" si="132"/>
        <v>23.825709844818974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367.99999999999972</v>
      </c>
      <c r="O136" s="13">
        <f>N136*VLOOKUP('Données projet'!$B$9,Paramètres!$A$1:$I$89,3,0)*VLOOKUP('Données projet'!$B$9,Paramètres!$A$1:$I$89,5,0)</f>
        <v>292.78079999999977</v>
      </c>
      <c r="P136" s="13">
        <f t="shared" si="141"/>
        <v>69.660903052386217</v>
      </c>
      <c r="Q136" s="20">
        <f t="shared" si="108"/>
        <v>631.25263281623893</v>
      </c>
      <c r="R136" s="59">
        <f t="shared" si="109"/>
        <v>924.58596614957219</v>
      </c>
      <c r="S136" s="59">
        <f ca="1">AVERAGE(OFFSET($R$3,0,0,'Données projet'!$E$9+1,1))-AVERAGE(OFFSET($H$3,0,0,'Données projet'!$E$9+1,1))</f>
        <v>331.52724290297675</v>
      </c>
      <c r="T136" s="59">
        <f t="shared" si="142"/>
        <v>322.79102610158054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21.57573976327431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21.57573976327431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367.99999999999972</v>
      </c>
      <c r="AJ136" s="13">
        <f>AI136*VLOOKUP('Données projet'!$B$10,Paramètres!$A$1:$I$89,3,0)*VLOOKUP('Données projet'!$B$10,Paramètres!$A$1:$I$89,5,0)</f>
        <v>292.78079999999977</v>
      </c>
      <c r="AK136" s="13">
        <f t="shared" si="143"/>
        <v>69.660903052386217</v>
      </c>
      <c r="AL136" s="20">
        <f t="shared" si="112"/>
        <v>631.25263281623893</v>
      </c>
      <c r="AM136" s="59">
        <f t="shared" si="113"/>
        <v>924.58596614957219</v>
      </c>
      <c r="AN136" s="59">
        <f ca="1">AVERAGE(OFFSET($AM$3,0,0,'Données projet'!$E$10+1,1))-AVERAGE(OFFSET($H$3,0,0,'Données projet'!$E$10+1,1))</f>
        <v>331.52724290297675</v>
      </c>
      <c r="AO136" s="59">
        <f t="shared" si="144"/>
        <v>322.79102610158054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21.57573976327431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21.57573976327431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367.99999999999972</v>
      </c>
      <c r="BE136" s="13">
        <f>BD136*VLOOKUP('Données projet'!$B$11,Paramètres!$A$1:$I$89,3,0)*VLOOKUP('Données projet'!$B$11,Paramètres!$A$1:$I$89,5,0)</f>
        <v>321.48479999999984</v>
      </c>
      <c r="BF136" s="13">
        <f t="shared" si="145"/>
        <v>75.662211893590367</v>
      </c>
      <c r="BG136" s="20">
        <f t="shared" si="115"/>
        <v>691.69771238133626</v>
      </c>
      <c r="BH136" s="59">
        <f t="shared" si="116"/>
        <v>985.03104571466952</v>
      </c>
      <c r="BI136" s="59">
        <f ca="1">AVERAGE(OFFSET($BH$3,0,0,'Données projet'!$E$11+1,1))-AVERAGE(OFFSET($H$3,0,0,'Données projet'!$E$11+1,1))</f>
        <v>367.48156275901096</v>
      </c>
      <c r="BJ136" s="59">
        <f t="shared" si="146"/>
        <v>356.87322542996685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23.69100836751689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23.69100836751689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367.99999999999972</v>
      </c>
      <c r="BZ136" s="13">
        <f>BY136*VLOOKUP('Données projet'!$B$12,Paramètres!$A$1:$I$89,3,0)*VLOOKUP('Données projet'!$B$12,Paramètres!$A$1:$I$89,5,0)</f>
        <v>246.8543999999998</v>
      </c>
      <c r="CA136" s="13">
        <f t="shared" si="147"/>
        <v>59.911862368716115</v>
      </c>
      <c r="CB136" s="20">
        <f t="shared" si="118"/>
        <v>534.28457362551353</v>
      </c>
      <c r="CC136" s="59">
        <f t="shared" si="119"/>
        <v>827.61790695884679</v>
      </c>
      <c r="CD136" s="59">
        <f ca="1">AVERAGE(OFFSET($CC$3,0,0,'Données projet'!$E$12+1,1))-AVERAGE(OFFSET($H$3,0,0,'Données projet'!$E$12+1,1))</f>
        <v>273.84349636755343</v>
      </c>
      <c r="CE136" s="59">
        <f t="shared" si="148"/>
        <v>268.10688874775451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18.191309996486179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18.191309996486179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852.00000000000011</v>
      </c>
      <c r="CU136" s="17">
        <f>CT136*VLOOKUP('Données projet'!$B$13,Paramètres!$A$1:$I$89,3,0)*VLOOKUP('Données projet'!$B$13,Paramètres!$A$1:$I$89,5,0)</f>
        <v>420.88800000000009</v>
      </c>
      <c r="CV136" s="13">
        <f t="shared" si="149"/>
        <v>95.998759891259041</v>
      </c>
      <c r="CW136" s="20">
        <f t="shared" si="121"/>
        <v>900.24444014394294</v>
      </c>
      <c r="CX136" s="59">
        <f t="shared" si="122"/>
        <v>1193.5777734772762</v>
      </c>
      <c r="CY136" s="59">
        <f ca="1">AVERAGE(OFFSET($CX$3,0,0,'Données projet'!$E$13+1,1))-AVERAGE(OFFSET($H$3,0,0,'Données projet'!$E$13+1,1))</f>
        <v>434.08297999735811</v>
      </c>
      <c r="CZ136" s="59">
        <f t="shared" si="150"/>
        <v>371.04090283546122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55.66671772006773</v>
      </c>
      <c r="DG136" s="21">
        <f>EXP(-LN(2)/25)*DG135+(1-EXP(-LN(2)/25))/(LN(2)/25)*Calculateur!DB136*Calculateur!DD136*VLOOKUP('Données projet'!$B$13,Paramètres!$A$1:$I$89,3,0)*0.475*44/12</f>
        <v>2.9738648789853728</v>
      </c>
      <c r="DH136" s="21">
        <f>EXP(-LN(2)/2)*DH135+(1-EXP(-LN(2)/2))/(LN(2)/2)*DB136*DE136*VLOOKUP('Données projet'!$B$13,Paramètres!$A$1:$I$89,3,0)*0.475*44/12</f>
        <v>2.3601314313210132E-16</v>
      </c>
      <c r="DI136" s="22">
        <f t="shared" si="123"/>
        <v>58.640582599053104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614.99999999999989</v>
      </c>
      <c r="DP136" s="17">
        <f>DO136*VLOOKUP('Données projet'!$B$14,Paramètres!$A$1:$I$89,3,0)*VLOOKUP('Données projet'!$B$14,Paramètres!$A$1:$I$89,5,0)</f>
        <v>351.78</v>
      </c>
      <c r="DQ136" s="13">
        <f t="shared" si="151"/>
        <v>81.92892344316067</v>
      </c>
      <c r="DR136" s="20">
        <f t="shared" si="124"/>
        <v>755.37637499683808</v>
      </c>
      <c r="DS136" s="59">
        <f t="shared" si="125"/>
        <v>1048.7097083301715</v>
      </c>
      <c r="DT136" s="59">
        <f ca="1">AVERAGE(OFFSET($DS$3,0,0,'Données projet'!$E$14+1,1))-AVERAGE(OFFSET($H$3,0,0,'Données projet'!$E$14+1,1))</f>
        <v>362.57172983134313</v>
      </c>
      <c r="DU136" s="59">
        <f t="shared" si="152"/>
        <v>232.03250917542471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45.242031946413498</v>
      </c>
      <c r="EB136" s="21">
        <f>EXP(-LN(2)/25)*EB135+(1-EXP(-LN(2)/25))/(LN(2)/25)*Calculateur!DW136*Calculateur!DY136*VLOOKUP('Données projet'!$B$14,Paramètres!$A$1:$I$89,3,0)*0.475*44/12</f>
        <v>1.7928563385270675</v>
      </c>
      <c r="EC136" s="21">
        <f>EXP(-LN(2)/2)*EC135+(1-EXP(-LN(2)/2))/(LN(2)/2)*DW136*DZ136*VLOOKUP('Données projet'!$B$14,Paramètres!$A$1:$I$89,3,0)*0.475*44/12</f>
        <v>2.3514650980358682E-16</v>
      </c>
      <c r="ED136" s="22">
        <f t="shared" si="126"/>
        <v>47.034888284940564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763.00000000000057</v>
      </c>
      <c r="EK136" s="17">
        <f>EJ136*VLOOKUP('Données projet'!$B$15,Paramètres!$A$1:$I$89,3,0)*VLOOKUP('Données projet'!$B$15,Paramètres!$A$1:$I$89,5,0)</f>
        <v>456.2740000000004</v>
      </c>
      <c r="EL136" s="13">
        <f t="shared" si="153"/>
        <v>103.09649786611838</v>
      </c>
      <c r="EM136" s="20">
        <f t="shared" si="127"/>
        <v>974.23695045015677</v>
      </c>
      <c r="EN136" s="59">
        <f t="shared" si="128"/>
        <v>1267.5702837834901</v>
      </c>
      <c r="EO136" s="59">
        <f ca="1">AVERAGE(OFFSET($EN$3,0,0,'Données projet'!$E$15+1,1))-AVERAGE(OFFSET($H$3,0,0,'Données projet'!$E$15+1,1))</f>
        <v>481.17250315093412</v>
      </c>
      <c r="EP136" s="59">
        <f t="shared" si="154"/>
        <v>413.48123190206832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37.255020252207494</v>
      </c>
      <c r="EW136" s="21">
        <f>EXP(-LN(2)/25)*EW135+(1-EXP(-LN(2)/25))/(LN(2)/25)*Calculateur!ER136*Calculateur!ET136*VLOOKUP('Données projet'!$B$15,Paramètres!$A$1:$I$89,3,0)*0.475*44/12</f>
        <v>3.7624962364076695</v>
      </c>
      <c r="EX136" s="21">
        <f>EXP(-LN(2)/2)*EX135+(1-EXP(-LN(2)/2))/(LN(2)/2)*ER136*EU136*VLOOKUP('Données projet'!$B$15,Paramètres!$A$1:$I$89,3,0)*0.475*44/12</f>
        <v>2.4665292711642145E-17</v>
      </c>
      <c r="EY136" s="22">
        <f t="shared" si="129"/>
        <v>41.017516488615165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401</v>
      </c>
      <c r="FF136" s="17">
        <f>FE136*VLOOKUP('Données projet'!$B$16,Paramètres!$A$1:$I$89,3,0)*VLOOKUP('Données projet'!$B$16,Paramètres!$A$1:$I$89,5,0)</f>
        <v>250.22399999999999</v>
      </c>
      <c r="FG136" s="13">
        <f t="shared" si="155"/>
        <v>60.633904580527918</v>
      </c>
      <c r="FH136" s="20">
        <f t="shared" si="130"/>
        <v>541.41085047775289</v>
      </c>
      <c r="FI136" s="59">
        <f t="shared" si="131"/>
        <v>834.74418381108626</v>
      </c>
      <c r="FJ136" s="59">
        <f ca="1">AVERAGE(OFFSET($FI$3,0,0,'Données projet'!$E$16+1,1))-AVERAGE(OFFSET($H$3,0,0,'Données projet'!$E$16+1,1))</f>
        <v>269.77739619445515</v>
      </c>
      <c r="FK136" s="59">
        <f t="shared" si="156"/>
        <v>347.56964743629885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18.040287422425095</v>
      </c>
      <c r="FR136" s="21">
        <f>EXP(-LN(2)/25)*FR135+(1-EXP(-LN(2)/25))/(LN(2)/25)*Calculateur!FM136*Calculateur!FO136*VLOOKUP('Données projet'!$B$16,Paramètres!$A$1:$I$89,3,0)*0.475*44/12</f>
        <v>5.2762520052549018</v>
      </c>
      <c r="FS136" s="21">
        <f>EXP(-LN(2)/2)*FS135+(1-EXP(-LN(2)/2))/(LN(2)/2)*FM136*FP136*VLOOKUP('Données projet'!$B$16,Paramètres!$A$1:$I$89,3,0)*0.475*44/12</f>
        <v>7.7996999566300331E-18</v>
      </c>
      <c r="FT136" s="22">
        <f t="shared" si="132"/>
        <v>23.316539427679999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367.99999999999972</v>
      </c>
      <c r="O137" s="13">
        <f>N137*VLOOKUP('Données projet'!$B$9,Paramètres!$A$1:$I$89,3,0)*VLOOKUP('Données projet'!$B$9,Paramètres!$A$1:$I$89,5,0)</f>
        <v>292.78079999999977</v>
      </c>
      <c r="P137" s="13">
        <f t="shared" si="141"/>
        <v>69.660903052386217</v>
      </c>
      <c r="Q137" s="20">
        <f t="shared" si="108"/>
        <v>631.25263281623893</v>
      </c>
      <c r="R137" s="59">
        <f t="shared" si="109"/>
        <v>924.58596614957219</v>
      </c>
      <c r="S137" s="59">
        <f ca="1">AVERAGE(OFFSET($R$3,0,0,'Données projet'!$E$9+1,1))-AVERAGE(OFFSET($H$3,0,0,'Données projet'!$E$9+1,1))</f>
        <v>331.52724290297675</v>
      </c>
      <c r="T137" s="59">
        <f t="shared" si="142"/>
        <v>322.79102610158054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21.152652666418323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21.152652666418323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367.99999999999972</v>
      </c>
      <c r="AJ137" s="13">
        <f>AI137*VLOOKUP('Données projet'!$B$10,Paramètres!$A$1:$I$89,3,0)*VLOOKUP('Données projet'!$B$10,Paramètres!$A$1:$I$89,5,0)</f>
        <v>292.78079999999977</v>
      </c>
      <c r="AK137" s="13">
        <f t="shared" si="143"/>
        <v>69.660903052386217</v>
      </c>
      <c r="AL137" s="20">
        <f t="shared" si="112"/>
        <v>631.25263281623893</v>
      </c>
      <c r="AM137" s="59">
        <f t="shared" si="113"/>
        <v>924.58596614957219</v>
      </c>
      <c r="AN137" s="59">
        <f ca="1">AVERAGE(OFFSET($AM$3,0,0,'Données projet'!$E$10+1,1))-AVERAGE(OFFSET($H$3,0,0,'Données projet'!$E$10+1,1))</f>
        <v>331.52724290297675</v>
      </c>
      <c r="AO137" s="59">
        <f t="shared" si="144"/>
        <v>322.79102610158054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21.152652666418323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21.152652666418323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367.99999999999972</v>
      </c>
      <c r="BE137" s="13">
        <f>BD137*VLOOKUP('Données projet'!$B$11,Paramètres!$A$1:$I$89,3,0)*VLOOKUP('Données projet'!$B$11,Paramètres!$A$1:$I$89,5,0)</f>
        <v>321.48479999999984</v>
      </c>
      <c r="BF137" s="13">
        <f t="shared" si="145"/>
        <v>75.662211893590367</v>
      </c>
      <c r="BG137" s="20">
        <f t="shared" si="115"/>
        <v>691.69771238133626</v>
      </c>
      <c r="BH137" s="59">
        <f t="shared" si="116"/>
        <v>985.03104571466952</v>
      </c>
      <c r="BI137" s="59">
        <f ca="1">AVERAGE(OFFSET($BH$3,0,0,'Données projet'!$E$11+1,1))-AVERAGE(OFFSET($H$3,0,0,'Données projet'!$E$11+1,1))</f>
        <v>367.48156275901096</v>
      </c>
      <c r="BJ137" s="59">
        <f t="shared" si="146"/>
        <v>356.87322542996685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23.22644214351816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23.22644214351816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367.99999999999972</v>
      </c>
      <c r="BZ137" s="13">
        <f>BY137*VLOOKUP('Données projet'!$B$12,Paramètres!$A$1:$I$89,3,0)*VLOOKUP('Données projet'!$B$12,Paramètres!$A$1:$I$89,5,0)</f>
        <v>246.8543999999998</v>
      </c>
      <c r="CA137" s="13">
        <f t="shared" si="147"/>
        <v>59.911862368716115</v>
      </c>
      <c r="CB137" s="20">
        <f t="shared" si="118"/>
        <v>534.28457362551353</v>
      </c>
      <c r="CC137" s="59">
        <f t="shared" si="119"/>
        <v>827.61790695884679</v>
      </c>
      <c r="CD137" s="59">
        <f ca="1">AVERAGE(OFFSET($CC$3,0,0,'Données projet'!$E$12+1,1))-AVERAGE(OFFSET($H$3,0,0,'Données projet'!$E$12+1,1))</f>
        <v>273.84349636755343</v>
      </c>
      <c r="CE137" s="59">
        <f t="shared" si="148"/>
        <v>268.10688874775451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17.834589503058584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17.834589503058584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852.00000000000011</v>
      </c>
      <c r="CU137" s="17">
        <f>CT137*VLOOKUP('Données projet'!$B$13,Paramètres!$A$1:$I$89,3,0)*VLOOKUP('Données projet'!$B$13,Paramètres!$A$1:$I$89,5,0)</f>
        <v>420.88800000000009</v>
      </c>
      <c r="CV137" s="13">
        <f t="shared" si="149"/>
        <v>95.998759891259041</v>
      </c>
      <c r="CW137" s="20">
        <f t="shared" si="121"/>
        <v>900.24444014394294</v>
      </c>
      <c r="CX137" s="59">
        <f t="shared" si="122"/>
        <v>1193.5777734772762</v>
      </c>
      <c r="CY137" s="59">
        <f ca="1">AVERAGE(OFFSET($CX$3,0,0,'Données projet'!$E$13+1,1))-AVERAGE(OFFSET($H$3,0,0,'Données projet'!$E$13+1,1))</f>
        <v>434.08297999735811</v>
      </c>
      <c r="CZ137" s="59">
        <f t="shared" si="150"/>
        <v>371.04090283546122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54.5751273389224</v>
      </c>
      <c r="DG137" s="21">
        <f>EXP(-LN(2)/25)*DG136+(1-EXP(-LN(2)/25))/(LN(2)/25)*Calculateur!DB137*Calculateur!DD137*VLOOKUP('Données projet'!$B$13,Paramètres!$A$1:$I$89,3,0)*0.475*44/12</f>
        <v>2.8925443874807608</v>
      </c>
      <c r="DH137" s="21">
        <f>EXP(-LN(2)/2)*DH136+(1-EXP(-LN(2)/2))/(LN(2)/2)*DB137*DE137*VLOOKUP('Données projet'!$B$13,Paramètres!$A$1:$I$89,3,0)*0.475*44/12</f>
        <v>1.6688649395786009E-16</v>
      </c>
      <c r="DI137" s="22">
        <f t="shared" si="123"/>
        <v>57.467671726403161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614.99999999999989</v>
      </c>
      <c r="DP137" s="17">
        <f>DO137*VLOOKUP('Données projet'!$B$14,Paramètres!$A$1:$I$89,3,0)*VLOOKUP('Données projet'!$B$14,Paramètres!$A$1:$I$89,5,0)</f>
        <v>351.78</v>
      </c>
      <c r="DQ137" s="13">
        <f t="shared" si="151"/>
        <v>81.92892344316067</v>
      </c>
      <c r="DR137" s="20">
        <f t="shared" si="124"/>
        <v>755.37637499683808</v>
      </c>
      <c r="DS137" s="59">
        <f t="shared" si="125"/>
        <v>1048.7097083301715</v>
      </c>
      <c r="DT137" s="59">
        <f ca="1">AVERAGE(OFFSET($DS$3,0,0,'Données projet'!$E$14+1,1))-AVERAGE(OFFSET($H$3,0,0,'Données projet'!$E$14+1,1))</f>
        <v>362.57172983134313</v>
      </c>
      <c r="DU137" s="59">
        <f t="shared" si="152"/>
        <v>232.03250917542471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44.354863294859044</v>
      </c>
      <c r="EB137" s="21">
        <f>EXP(-LN(2)/25)*EB136+(1-EXP(-LN(2)/25))/(LN(2)/25)*Calculateur!DW137*Calculateur!DY137*VLOOKUP('Données projet'!$B$14,Paramètres!$A$1:$I$89,3,0)*0.475*44/12</f>
        <v>1.7438305876678277</v>
      </c>
      <c r="EC137" s="21">
        <f>EXP(-LN(2)/2)*EC136+(1-EXP(-LN(2)/2))/(LN(2)/2)*DW137*DZ137*VLOOKUP('Données projet'!$B$14,Paramètres!$A$1:$I$89,3,0)*0.475*44/12</f>
        <v>1.6627369165446522E-16</v>
      </c>
      <c r="ED137" s="22">
        <f t="shared" si="126"/>
        <v>46.098693882526874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763.00000000000057</v>
      </c>
      <c r="EK137" s="17">
        <f>EJ137*VLOOKUP('Données projet'!$B$15,Paramètres!$A$1:$I$89,3,0)*VLOOKUP('Données projet'!$B$15,Paramètres!$A$1:$I$89,5,0)</f>
        <v>456.2740000000004</v>
      </c>
      <c r="EL137" s="13">
        <f t="shared" si="153"/>
        <v>103.09649786611838</v>
      </c>
      <c r="EM137" s="20">
        <f t="shared" si="127"/>
        <v>974.23695045015677</v>
      </c>
      <c r="EN137" s="59">
        <f t="shared" si="128"/>
        <v>1267.5702837834901</v>
      </c>
      <c r="EO137" s="59">
        <f ca="1">AVERAGE(OFFSET($EN$3,0,0,'Données projet'!$E$15+1,1))-AVERAGE(OFFSET($H$3,0,0,'Données projet'!$E$15+1,1))</f>
        <v>481.17250315093412</v>
      </c>
      <c r="EP137" s="59">
        <f t="shared" si="154"/>
        <v>413.48123190206832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36.524472028380316</v>
      </c>
      <c r="EW137" s="21">
        <f>EXP(-LN(2)/25)*EW136+(1-EXP(-LN(2)/25))/(LN(2)/25)*Calculateur!ER137*Calculateur!ET137*VLOOKUP('Données projet'!$B$15,Paramètres!$A$1:$I$89,3,0)*0.475*44/12</f>
        <v>3.6596105789620239</v>
      </c>
      <c r="EX137" s="21">
        <f>EXP(-LN(2)/2)*EX136+(1-EXP(-LN(2)/2))/(LN(2)/2)*ER137*EU137*VLOOKUP('Données projet'!$B$15,Paramètres!$A$1:$I$89,3,0)*0.475*44/12</f>
        <v>1.7440995736353287E-17</v>
      </c>
      <c r="EY137" s="22">
        <f t="shared" si="129"/>
        <v>40.18408260734234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401</v>
      </c>
      <c r="FF137" s="17">
        <f>FE137*VLOOKUP('Données projet'!$B$16,Paramètres!$A$1:$I$89,3,0)*VLOOKUP('Données projet'!$B$16,Paramètres!$A$1:$I$89,5,0)</f>
        <v>250.22399999999999</v>
      </c>
      <c r="FG137" s="13">
        <f t="shared" si="155"/>
        <v>60.633904580527918</v>
      </c>
      <c r="FH137" s="20">
        <f t="shared" si="130"/>
        <v>541.41085047775289</v>
      </c>
      <c r="FI137" s="59">
        <f t="shared" si="131"/>
        <v>834.74418381108626</v>
      </c>
      <c r="FJ137" s="59">
        <f ca="1">AVERAGE(OFFSET($FI$3,0,0,'Données projet'!$E$16+1,1))-AVERAGE(OFFSET($H$3,0,0,'Données projet'!$E$16+1,1))</f>
        <v>269.77739619445515</v>
      </c>
      <c r="FK137" s="59">
        <f t="shared" si="156"/>
        <v>347.56964743629885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17.686528389560163</v>
      </c>
      <c r="FR137" s="21">
        <f>EXP(-LN(2)/25)*FR136+(1-EXP(-LN(2)/25))/(LN(2)/25)*Calculateur!FM137*Calculateur!FO137*VLOOKUP('Données projet'!$B$16,Paramètres!$A$1:$I$89,3,0)*0.475*44/12</f>
        <v>5.1319726167051725</v>
      </c>
      <c r="FS137" s="21">
        <f>EXP(-LN(2)/2)*FS136+(1-EXP(-LN(2)/2))/(LN(2)/2)*FM137*FP137*VLOOKUP('Données projet'!$B$16,Paramètres!$A$1:$I$89,3,0)*0.475*44/12</f>
        <v>5.5152207305535171E-18</v>
      </c>
      <c r="FT137" s="22">
        <f t="shared" si="132"/>
        <v>22.818501006265336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367.99999999999972</v>
      </c>
      <c r="O138" s="13">
        <f>N138*VLOOKUP('Données projet'!$B$9,Paramètres!$A$1:$I$89,3,0)*VLOOKUP('Données projet'!$B$9,Paramètres!$A$1:$I$89,5,0)</f>
        <v>292.78079999999977</v>
      </c>
      <c r="P138" s="13">
        <f t="shared" si="141"/>
        <v>69.660903052386217</v>
      </c>
      <c r="Q138" s="20">
        <f t="shared" si="108"/>
        <v>631.25263281623893</v>
      </c>
      <c r="R138" s="59">
        <f t="shared" si="109"/>
        <v>924.58596614957219</v>
      </c>
      <c r="S138" s="59">
        <f ca="1">AVERAGE(OFFSET($R$3,0,0,'Données projet'!$E$9+1,1))-AVERAGE(OFFSET($H$3,0,0,'Données projet'!$E$9+1,1))</f>
        <v>331.52724290297675</v>
      </c>
      <c r="T138" s="59">
        <f t="shared" si="142"/>
        <v>322.79102610158054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20.737862049474035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20.737862049474035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367.99999999999972</v>
      </c>
      <c r="AJ138" s="13">
        <f>AI138*VLOOKUP('Données projet'!$B$10,Paramètres!$A$1:$I$89,3,0)*VLOOKUP('Données projet'!$B$10,Paramètres!$A$1:$I$89,5,0)</f>
        <v>292.78079999999977</v>
      </c>
      <c r="AK138" s="13">
        <f t="shared" si="143"/>
        <v>69.660903052386217</v>
      </c>
      <c r="AL138" s="20">
        <f t="shared" si="112"/>
        <v>631.25263281623893</v>
      </c>
      <c r="AM138" s="59">
        <f t="shared" si="113"/>
        <v>924.58596614957219</v>
      </c>
      <c r="AN138" s="59">
        <f ca="1">AVERAGE(OFFSET($AM$3,0,0,'Données projet'!$E$10+1,1))-AVERAGE(OFFSET($H$3,0,0,'Données projet'!$E$10+1,1))</f>
        <v>331.52724290297675</v>
      </c>
      <c r="AO138" s="59">
        <f t="shared" si="144"/>
        <v>322.79102610158054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20.737862049474035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20.737862049474035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367.99999999999972</v>
      </c>
      <c r="BE138" s="13">
        <f>BD138*VLOOKUP('Données projet'!$B$11,Paramètres!$A$1:$I$89,3,0)*VLOOKUP('Données projet'!$B$11,Paramètres!$A$1:$I$89,5,0)</f>
        <v>321.48479999999984</v>
      </c>
      <c r="BF138" s="13">
        <f t="shared" si="145"/>
        <v>75.662211893590367</v>
      </c>
      <c r="BG138" s="20">
        <f t="shared" si="115"/>
        <v>691.69771238133626</v>
      </c>
      <c r="BH138" s="59">
        <f t="shared" si="116"/>
        <v>985.03104571466952</v>
      </c>
      <c r="BI138" s="59">
        <f ca="1">AVERAGE(OFFSET($BH$3,0,0,'Données projet'!$E$11+1,1))-AVERAGE(OFFSET($H$3,0,0,'Données projet'!$E$11+1,1))</f>
        <v>367.48156275901096</v>
      </c>
      <c r="BJ138" s="59">
        <f t="shared" si="146"/>
        <v>356.87322542996685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22.770985779814627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22.770985779814627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367.99999999999972</v>
      </c>
      <c r="BZ138" s="13">
        <f>BY138*VLOOKUP('Données projet'!$B$12,Paramètres!$A$1:$I$89,3,0)*VLOOKUP('Données projet'!$B$12,Paramètres!$A$1:$I$89,5,0)</f>
        <v>246.8543999999998</v>
      </c>
      <c r="CA138" s="13">
        <f t="shared" si="147"/>
        <v>59.911862368716115</v>
      </c>
      <c r="CB138" s="20">
        <f t="shared" si="118"/>
        <v>534.28457362551353</v>
      </c>
      <c r="CC138" s="59">
        <f t="shared" si="119"/>
        <v>827.61790695884679</v>
      </c>
      <c r="CD138" s="59">
        <f ca="1">AVERAGE(OFFSET($CC$3,0,0,'Données projet'!$E$12+1,1))-AVERAGE(OFFSET($H$3,0,0,'Données projet'!$E$12+1,1))</f>
        <v>273.84349636755343</v>
      </c>
      <c r="CE138" s="59">
        <f t="shared" si="148"/>
        <v>268.10688874775451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17.484864080929086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17.484864080929086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852.00000000000011</v>
      </c>
      <c r="CU138" s="17">
        <f>CT138*VLOOKUP('Données projet'!$B$13,Paramètres!$A$1:$I$89,3,0)*VLOOKUP('Données projet'!$B$13,Paramètres!$A$1:$I$89,5,0)</f>
        <v>420.88800000000009</v>
      </c>
      <c r="CV138" s="13">
        <f t="shared" si="149"/>
        <v>95.998759891259041</v>
      </c>
      <c r="CW138" s="20">
        <f t="shared" si="121"/>
        <v>900.24444014394294</v>
      </c>
      <c r="CX138" s="59">
        <f t="shared" si="122"/>
        <v>1193.5777734772762</v>
      </c>
      <c r="CY138" s="59">
        <f ca="1">AVERAGE(OFFSET($CX$3,0,0,'Données projet'!$E$13+1,1))-AVERAGE(OFFSET($H$3,0,0,'Données projet'!$E$13+1,1))</f>
        <v>434.08297999735811</v>
      </c>
      <c r="CZ138" s="59">
        <f t="shared" si="150"/>
        <v>371.04090283546122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53.504942379346936</v>
      </c>
      <c r="DG138" s="21">
        <f>EXP(-LN(2)/25)*DG137+(1-EXP(-LN(2)/25))/(LN(2)/25)*Calculateur!DB138*Calculateur!DD138*VLOOKUP('Données projet'!$B$13,Paramètres!$A$1:$I$89,3,0)*0.475*44/12</f>
        <v>2.8134476090928011</v>
      </c>
      <c r="DH138" s="21">
        <f>EXP(-LN(2)/2)*DH137+(1-EXP(-LN(2)/2))/(LN(2)/2)*DB138*DE138*VLOOKUP('Données projet'!$B$13,Paramètres!$A$1:$I$89,3,0)*0.475*44/12</f>
        <v>1.1800657156605066E-16</v>
      </c>
      <c r="DI138" s="22">
        <f t="shared" si="123"/>
        <v>56.318389988439733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614.99999999999989</v>
      </c>
      <c r="DP138" s="17">
        <f>DO138*VLOOKUP('Données projet'!$B$14,Paramètres!$A$1:$I$89,3,0)*VLOOKUP('Données projet'!$B$14,Paramètres!$A$1:$I$89,5,0)</f>
        <v>351.78</v>
      </c>
      <c r="DQ138" s="13">
        <f t="shared" si="151"/>
        <v>81.92892344316067</v>
      </c>
      <c r="DR138" s="20">
        <f t="shared" si="124"/>
        <v>755.37637499683808</v>
      </c>
      <c r="DS138" s="59">
        <f t="shared" si="125"/>
        <v>1048.7097083301715</v>
      </c>
      <c r="DT138" s="59">
        <f ca="1">AVERAGE(OFFSET($DS$3,0,0,'Données projet'!$E$14+1,1))-AVERAGE(OFFSET($H$3,0,0,'Données projet'!$E$14+1,1))</f>
        <v>362.57172983134313</v>
      </c>
      <c r="DU138" s="59">
        <f t="shared" si="152"/>
        <v>232.03250917542471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43.485091479442126</v>
      </c>
      <c r="EB138" s="21">
        <f>EXP(-LN(2)/25)*EB137+(1-EXP(-LN(2)/25))/(LN(2)/25)*Calculateur!DW138*Calculateur!DY138*VLOOKUP('Données projet'!$B$14,Paramètres!$A$1:$I$89,3,0)*0.475*44/12</f>
        <v>1.696145448543986</v>
      </c>
      <c r="EC138" s="21">
        <f>EXP(-LN(2)/2)*EC137+(1-EXP(-LN(2)/2))/(LN(2)/2)*DW138*DZ138*VLOOKUP('Données projet'!$B$14,Paramètres!$A$1:$I$89,3,0)*0.475*44/12</f>
        <v>1.1757325490179341E-16</v>
      </c>
      <c r="ED138" s="22">
        <f t="shared" si="126"/>
        <v>45.181236927986113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763.00000000000057</v>
      </c>
      <c r="EK138" s="17">
        <f>EJ138*VLOOKUP('Données projet'!$B$15,Paramètres!$A$1:$I$89,3,0)*VLOOKUP('Données projet'!$B$15,Paramètres!$A$1:$I$89,5,0)</f>
        <v>456.2740000000004</v>
      </c>
      <c r="EL138" s="13">
        <f t="shared" si="153"/>
        <v>103.09649786611838</v>
      </c>
      <c r="EM138" s="20">
        <f t="shared" si="127"/>
        <v>974.23695045015677</v>
      </c>
      <c r="EN138" s="59">
        <f t="shared" si="128"/>
        <v>1267.5702837834901</v>
      </c>
      <c r="EO138" s="59">
        <f ca="1">AVERAGE(OFFSET($EN$3,0,0,'Données projet'!$E$15+1,1))-AVERAGE(OFFSET($H$3,0,0,'Données projet'!$E$15+1,1))</f>
        <v>481.17250315093412</v>
      </c>
      <c r="EP138" s="59">
        <f t="shared" si="154"/>
        <v>413.48123190206832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35.808249409631969</v>
      </c>
      <c r="EW138" s="21">
        <f>EXP(-LN(2)/25)*EW137+(1-EXP(-LN(2)/25))/(LN(2)/25)*Calculateur!ER138*Calculateur!ET138*VLOOKUP('Données projet'!$B$15,Paramètres!$A$1:$I$89,3,0)*0.475*44/12</f>
        <v>3.5595383352297514</v>
      </c>
      <c r="EX138" s="21">
        <f>EXP(-LN(2)/2)*EX137+(1-EXP(-LN(2)/2))/(LN(2)/2)*ER138*EU138*VLOOKUP('Données projet'!$B$15,Paramètres!$A$1:$I$89,3,0)*0.475*44/12</f>
        <v>1.2332646355821072E-17</v>
      </c>
      <c r="EY138" s="22">
        <f t="shared" si="129"/>
        <v>39.367787744861722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401</v>
      </c>
      <c r="FF138" s="17">
        <f>FE138*VLOOKUP('Données projet'!$B$16,Paramètres!$A$1:$I$89,3,0)*VLOOKUP('Données projet'!$B$16,Paramètres!$A$1:$I$89,5,0)</f>
        <v>250.22399999999999</v>
      </c>
      <c r="FG138" s="13">
        <f t="shared" si="155"/>
        <v>60.633904580527918</v>
      </c>
      <c r="FH138" s="20">
        <f t="shared" si="130"/>
        <v>541.41085047775289</v>
      </c>
      <c r="FI138" s="59">
        <f t="shared" si="131"/>
        <v>834.74418381108626</v>
      </c>
      <c r="FJ138" s="59">
        <f ca="1">AVERAGE(OFFSET($FI$3,0,0,'Données projet'!$E$16+1,1))-AVERAGE(OFFSET($H$3,0,0,'Données projet'!$E$16+1,1))</f>
        <v>269.77739619445515</v>
      </c>
      <c r="FK138" s="59">
        <f t="shared" si="156"/>
        <v>347.56964743629885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17.339706355558008</v>
      </c>
      <c r="FR138" s="21">
        <f>EXP(-LN(2)/25)*FR137+(1-EXP(-LN(2)/25))/(LN(2)/25)*Calculateur!FM138*Calculateur!FO138*VLOOKUP('Données projet'!$B$16,Paramètres!$A$1:$I$89,3,0)*0.475*44/12</f>
        <v>4.991638555622659</v>
      </c>
      <c r="FS138" s="21">
        <f>EXP(-LN(2)/2)*FS137+(1-EXP(-LN(2)/2))/(LN(2)/2)*FM138*FP138*VLOOKUP('Données projet'!$B$16,Paramètres!$A$1:$I$89,3,0)*0.475*44/12</f>
        <v>3.8998499783150165E-18</v>
      </c>
      <c r="FT138" s="22">
        <f t="shared" si="132"/>
        <v>22.331344911180665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367.99999999999972</v>
      </c>
      <c r="O139" s="13">
        <f>N139*VLOOKUP('Données projet'!$B$9,Paramètres!$A$1:$I$89,3,0)*VLOOKUP('Données projet'!$B$9,Paramètres!$A$1:$I$89,5,0)</f>
        <v>292.78079999999977</v>
      </c>
      <c r="P139" s="13">
        <f t="shared" si="141"/>
        <v>69.660903052386217</v>
      </c>
      <c r="Q139" s="20">
        <f t="shared" si="108"/>
        <v>631.25263281623893</v>
      </c>
      <c r="R139" s="59">
        <f t="shared" si="109"/>
        <v>924.58596614957219</v>
      </c>
      <c r="S139" s="59">
        <f ca="1">AVERAGE(OFFSET($R$3,0,0,'Données projet'!$E$9+1,1))-AVERAGE(OFFSET($H$3,0,0,'Données projet'!$E$9+1,1))</f>
        <v>331.52724290297675</v>
      </c>
      <c r="T139" s="59">
        <f t="shared" si="142"/>
        <v>322.79102610158054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20.331205223530731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20.331205223530731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367.99999999999972</v>
      </c>
      <c r="AJ139" s="13">
        <f>AI139*VLOOKUP('Données projet'!$B$10,Paramètres!$A$1:$I$89,3,0)*VLOOKUP('Données projet'!$B$10,Paramètres!$A$1:$I$89,5,0)</f>
        <v>292.78079999999977</v>
      </c>
      <c r="AK139" s="13">
        <f t="shared" si="143"/>
        <v>69.660903052386217</v>
      </c>
      <c r="AL139" s="20">
        <f t="shared" si="112"/>
        <v>631.25263281623893</v>
      </c>
      <c r="AM139" s="59">
        <f t="shared" si="113"/>
        <v>924.58596614957219</v>
      </c>
      <c r="AN139" s="59">
        <f ca="1">AVERAGE(OFFSET($AM$3,0,0,'Données projet'!$E$10+1,1))-AVERAGE(OFFSET($H$3,0,0,'Données projet'!$E$10+1,1))</f>
        <v>331.52724290297675</v>
      </c>
      <c r="AO139" s="59">
        <f t="shared" si="144"/>
        <v>322.79102610158054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20.331205223530731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20.331205223530731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367.99999999999972</v>
      </c>
      <c r="BE139" s="13">
        <f>BD139*VLOOKUP('Données projet'!$B$11,Paramètres!$A$1:$I$89,3,0)*VLOOKUP('Données projet'!$B$11,Paramètres!$A$1:$I$89,5,0)</f>
        <v>321.48479999999984</v>
      </c>
      <c r="BF139" s="13">
        <f t="shared" si="145"/>
        <v>75.662211893590367</v>
      </c>
      <c r="BG139" s="20">
        <f t="shared" si="115"/>
        <v>691.69771238133626</v>
      </c>
      <c r="BH139" s="59">
        <f t="shared" si="116"/>
        <v>985.03104571466952</v>
      </c>
      <c r="BI139" s="59">
        <f ca="1">AVERAGE(OFFSET($BH$3,0,0,'Données projet'!$E$11+1,1))-AVERAGE(OFFSET($H$3,0,0,'Données projet'!$E$11+1,1))</f>
        <v>367.48156275901096</v>
      </c>
      <c r="BJ139" s="59">
        <f t="shared" si="146"/>
        <v>356.87322542996685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22.324460637602371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22.324460637602371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367.99999999999972</v>
      </c>
      <c r="BZ139" s="13">
        <f>BY139*VLOOKUP('Données projet'!$B$12,Paramètres!$A$1:$I$89,3,0)*VLOOKUP('Données projet'!$B$12,Paramètres!$A$1:$I$89,5,0)</f>
        <v>246.8543999999998</v>
      </c>
      <c r="CA139" s="13">
        <f t="shared" si="147"/>
        <v>59.911862368716115</v>
      </c>
      <c r="CB139" s="20">
        <f t="shared" si="118"/>
        <v>534.28457362551353</v>
      </c>
      <c r="CC139" s="59">
        <f t="shared" si="119"/>
        <v>827.61790695884679</v>
      </c>
      <c r="CD139" s="59">
        <f ca="1">AVERAGE(OFFSET($CC$3,0,0,'Données projet'!$E$12+1,1))-AVERAGE(OFFSET($H$3,0,0,'Données projet'!$E$12+1,1))</f>
        <v>273.84349636755343</v>
      </c>
      <c r="CE139" s="59">
        <f t="shared" si="148"/>
        <v>268.10688874775451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17.141996561016104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17.141996561016104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852.00000000000011</v>
      </c>
      <c r="CU139" s="17">
        <f>CT139*VLOOKUP('Données projet'!$B$13,Paramètres!$A$1:$I$89,3,0)*VLOOKUP('Données projet'!$B$13,Paramètres!$A$1:$I$89,5,0)</f>
        <v>420.88800000000009</v>
      </c>
      <c r="CV139" s="13">
        <f t="shared" si="149"/>
        <v>95.998759891259041</v>
      </c>
      <c r="CW139" s="20">
        <f t="shared" si="121"/>
        <v>900.24444014394294</v>
      </c>
      <c r="CX139" s="59">
        <f t="shared" si="122"/>
        <v>1193.5777734772762</v>
      </c>
      <c r="CY139" s="59">
        <f ca="1">AVERAGE(OFFSET($CX$3,0,0,'Données projet'!$E$13+1,1))-AVERAGE(OFFSET($H$3,0,0,'Données projet'!$E$13+1,1))</f>
        <v>434.08297999735811</v>
      </c>
      <c r="CZ139" s="59">
        <f t="shared" si="150"/>
        <v>371.04090283546122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52.455743094080375</v>
      </c>
      <c r="DG139" s="21">
        <f>EXP(-LN(2)/25)*DG138+(1-EXP(-LN(2)/25))/(LN(2)/25)*Calculateur!DB139*Calculateur!DD139*VLOOKUP('Données projet'!$B$13,Paramètres!$A$1:$I$89,3,0)*0.475*44/12</f>
        <v>2.7365137362693788</v>
      </c>
      <c r="DH139" s="21">
        <f>EXP(-LN(2)/2)*DH138+(1-EXP(-LN(2)/2))/(LN(2)/2)*DB139*DE139*VLOOKUP('Données projet'!$B$13,Paramètres!$A$1:$I$89,3,0)*0.475*44/12</f>
        <v>8.3443246978930046E-17</v>
      </c>
      <c r="DI139" s="22">
        <f t="shared" si="123"/>
        <v>55.192256830349756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614.99999999999989</v>
      </c>
      <c r="DP139" s="17">
        <f>DO139*VLOOKUP('Données projet'!$B$14,Paramètres!$A$1:$I$89,3,0)*VLOOKUP('Données projet'!$B$14,Paramètres!$A$1:$I$89,5,0)</f>
        <v>351.78</v>
      </c>
      <c r="DQ139" s="13">
        <f t="shared" si="151"/>
        <v>81.92892344316067</v>
      </c>
      <c r="DR139" s="20">
        <f t="shared" si="124"/>
        <v>755.37637499683808</v>
      </c>
      <c r="DS139" s="59">
        <f t="shared" si="125"/>
        <v>1048.7097083301715</v>
      </c>
      <c r="DT139" s="59">
        <f ca="1">AVERAGE(OFFSET($DS$3,0,0,'Données projet'!$E$14+1,1))-AVERAGE(OFFSET($H$3,0,0,'Données projet'!$E$14+1,1))</f>
        <v>362.57172983134313</v>
      </c>
      <c r="DU139" s="59">
        <f t="shared" si="152"/>
        <v>232.03250917542471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42.632375358817114</v>
      </c>
      <c r="EB139" s="21">
        <f>EXP(-LN(2)/25)*EB138+(1-EXP(-LN(2)/25))/(LN(2)/25)*Calculateur!DW139*Calculateur!DY139*VLOOKUP('Données projet'!$B$14,Paramètres!$A$1:$I$89,3,0)*0.475*44/12</f>
        <v>1.6497642620571382</v>
      </c>
      <c r="EC139" s="21">
        <f>EXP(-LN(2)/2)*EC138+(1-EXP(-LN(2)/2))/(LN(2)/2)*DW139*DZ139*VLOOKUP('Données projet'!$B$14,Paramètres!$A$1:$I$89,3,0)*0.475*44/12</f>
        <v>8.313684582723261E-17</v>
      </c>
      <c r="ED139" s="22">
        <f t="shared" si="126"/>
        <v>44.282139620874254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763.00000000000057</v>
      </c>
      <c r="EK139" s="17">
        <f>EJ139*VLOOKUP('Données projet'!$B$15,Paramètres!$A$1:$I$89,3,0)*VLOOKUP('Données projet'!$B$15,Paramètres!$A$1:$I$89,5,0)</f>
        <v>456.2740000000004</v>
      </c>
      <c r="EL139" s="13">
        <f t="shared" si="153"/>
        <v>103.09649786611838</v>
      </c>
      <c r="EM139" s="20">
        <f t="shared" si="127"/>
        <v>974.23695045015677</v>
      </c>
      <c r="EN139" s="59">
        <f t="shared" si="128"/>
        <v>1267.5702837834901</v>
      </c>
      <c r="EO139" s="59">
        <f ca="1">AVERAGE(OFFSET($EN$3,0,0,'Données projet'!$E$15+1,1))-AVERAGE(OFFSET($H$3,0,0,'Données projet'!$E$15+1,1))</f>
        <v>481.17250315093412</v>
      </c>
      <c r="EP139" s="59">
        <f t="shared" si="154"/>
        <v>413.48123190206832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35.106071479584621</v>
      </c>
      <c r="EW139" s="21">
        <f>EXP(-LN(2)/25)*EW138+(1-EXP(-LN(2)/25))/(LN(2)/25)*Calculateur!ER139*Calculateur!ET139*VLOOKUP('Données projet'!$B$15,Paramètres!$A$1:$I$89,3,0)*0.475*44/12</f>
        <v>3.4622025722649084</v>
      </c>
      <c r="EX139" s="21">
        <f>EXP(-LN(2)/2)*EX138+(1-EXP(-LN(2)/2))/(LN(2)/2)*ER139*EU139*VLOOKUP('Données projet'!$B$15,Paramètres!$A$1:$I$89,3,0)*0.475*44/12</f>
        <v>8.7204978681766436E-18</v>
      </c>
      <c r="EY139" s="22">
        <f t="shared" si="129"/>
        <v>38.568274051849528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401</v>
      </c>
      <c r="FF139" s="17">
        <f>FE139*VLOOKUP('Données projet'!$B$16,Paramètres!$A$1:$I$89,3,0)*VLOOKUP('Données projet'!$B$16,Paramètres!$A$1:$I$89,5,0)</f>
        <v>250.22399999999999</v>
      </c>
      <c r="FG139" s="13">
        <f t="shared" si="155"/>
        <v>60.633904580527918</v>
      </c>
      <c r="FH139" s="20">
        <f t="shared" si="130"/>
        <v>541.41085047775289</v>
      </c>
      <c r="FI139" s="59">
        <f t="shared" si="131"/>
        <v>834.74418381108626</v>
      </c>
      <c r="FJ139" s="59">
        <f ca="1">AVERAGE(OFFSET($FI$3,0,0,'Données projet'!$E$16+1,1))-AVERAGE(OFFSET($H$3,0,0,'Données projet'!$E$16+1,1))</f>
        <v>269.77739619445515</v>
      </c>
      <c r="FK139" s="59">
        <f t="shared" si="156"/>
        <v>347.56964743629885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16.999685290102082</v>
      </c>
      <c r="FR139" s="21">
        <f>EXP(-LN(2)/25)*FR138+(1-EXP(-LN(2)/25))/(LN(2)/25)*Calculateur!FM139*Calculateur!FO139*VLOOKUP('Données projet'!$B$16,Paramètres!$A$1:$I$89,3,0)*0.475*44/12</f>
        <v>4.8551419368202939</v>
      </c>
      <c r="FS139" s="21">
        <f>EXP(-LN(2)/2)*FS138+(1-EXP(-LN(2)/2))/(LN(2)/2)*FM139*FP139*VLOOKUP('Données projet'!$B$16,Paramètres!$A$1:$I$89,3,0)*0.475*44/12</f>
        <v>2.7576103652767586E-18</v>
      </c>
      <c r="FT139" s="22">
        <f t="shared" si="132"/>
        <v>21.854827226922374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367.99999999999972</v>
      </c>
      <c r="O140" s="13">
        <f>N140*VLOOKUP('Données projet'!$B$9,Paramètres!$A$1:$I$89,3,0)*VLOOKUP('Données projet'!$B$9,Paramètres!$A$1:$I$89,5,0)</f>
        <v>292.78079999999977</v>
      </c>
      <c r="P140" s="13">
        <f t="shared" si="141"/>
        <v>69.660903052386217</v>
      </c>
      <c r="Q140" s="20">
        <f t="shared" si="108"/>
        <v>631.25263281623893</v>
      </c>
      <c r="R140" s="59">
        <f t="shared" si="109"/>
        <v>924.58596614957219</v>
      </c>
      <c r="S140" s="59">
        <f ca="1">AVERAGE(OFFSET($R$3,0,0,'Données projet'!$E$9+1,1))-AVERAGE(OFFSET($H$3,0,0,'Données projet'!$E$9+1,1))</f>
        <v>331.52724290297675</v>
      </c>
      <c r="T140" s="59">
        <f t="shared" si="142"/>
        <v>322.79102610158054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19.932522689908001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19.932522689908001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367.99999999999972</v>
      </c>
      <c r="AJ140" s="13">
        <f>AI140*VLOOKUP('Données projet'!$B$10,Paramètres!$A$1:$I$89,3,0)*VLOOKUP('Données projet'!$B$10,Paramètres!$A$1:$I$89,5,0)</f>
        <v>292.78079999999977</v>
      </c>
      <c r="AK140" s="13">
        <f t="shared" si="143"/>
        <v>69.660903052386217</v>
      </c>
      <c r="AL140" s="20">
        <f t="shared" si="112"/>
        <v>631.25263281623893</v>
      </c>
      <c r="AM140" s="59">
        <f t="shared" si="113"/>
        <v>924.58596614957219</v>
      </c>
      <c r="AN140" s="59">
        <f ca="1">AVERAGE(OFFSET($AM$3,0,0,'Données projet'!$E$10+1,1))-AVERAGE(OFFSET($H$3,0,0,'Données projet'!$E$10+1,1))</f>
        <v>331.52724290297675</v>
      </c>
      <c r="AO140" s="59">
        <f t="shared" si="144"/>
        <v>322.79102610158054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19.932522689908001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19.932522689908001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367.99999999999972</v>
      </c>
      <c r="BE140" s="13">
        <f>BD140*VLOOKUP('Données projet'!$B$11,Paramètres!$A$1:$I$89,3,0)*VLOOKUP('Données projet'!$B$11,Paramètres!$A$1:$I$89,5,0)</f>
        <v>321.48479999999984</v>
      </c>
      <c r="BF140" s="13">
        <f t="shared" si="145"/>
        <v>75.662211893590367</v>
      </c>
      <c r="BG140" s="20">
        <f t="shared" si="115"/>
        <v>691.69771238133626</v>
      </c>
      <c r="BH140" s="59">
        <f t="shared" si="116"/>
        <v>985.03104571466952</v>
      </c>
      <c r="BI140" s="59">
        <f ca="1">AVERAGE(OFFSET($BH$3,0,0,'Données projet'!$E$11+1,1))-AVERAGE(OFFSET($H$3,0,0,'Données projet'!$E$11+1,1))</f>
        <v>367.48156275901096</v>
      </c>
      <c r="BJ140" s="59">
        <f t="shared" si="146"/>
        <v>356.87322542996685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21.886691581075453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21.886691581075453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367.99999999999972</v>
      </c>
      <c r="BZ140" s="13">
        <f>BY140*VLOOKUP('Données projet'!$B$12,Paramètres!$A$1:$I$89,3,0)*VLOOKUP('Données projet'!$B$12,Paramètres!$A$1:$I$89,5,0)</f>
        <v>246.8543999999998</v>
      </c>
      <c r="CA140" s="13">
        <f t="shared" si="147"/>
        <v>59.911862368716115</v>
      </c>
      <c r="CB140" s="20">
        <f t="shared" si="118"/>
        <v>534.28457362551353</v>
      </c>
      <c r="CC140" s="59">
        <f t="shared" si="119"/>
        <v>827.61790695884679</v>
      </c>
      <c r="CD140" s="59">
        <f ca="1">AVERAGE(OFFSET($CC$3,0,0,'Données projet'!$E$12+1,1))-AVERAGE(OFFSET($H$3,0,0,'Données projet'!$E$12+1,1))</f>
        <v>273.84349636755343</v>
      </c>
      <c r="CE140" s="59">
        <f t="shared" si="148"/>
        <v>268.10688874775451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16.805852464040075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16.805852464040075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852.00000000000011</v>
      </c>
      <c r="CU140" s="17">
        <f>CT140*VLOOKUP('Données projet'!$B$13,Paramètres!$A$1:$I$89,3,0)*VLOOKUP('Données projet'!$B$13,Paramètres!$A$1:$I$89,5,0)</f>
        <v>420.88800000000009</v>
      </c>
      <c r="CV140" s="13">
        <f t="shared" si="149"/>
        <v>95.998759891259041</v>
      </c>
      <c r="CW140" s="20">
        <f t="shared" si="121"/>
        <v>900.24444014394294</v>
      </c>
      <c r="CX140" s="59">
        <f t="shared" si="122"/>
        <v>1193.5777734772762</v>
      </c>
      <c r="CY140" s="59">
        <f ca="1">AVERAGE(OFFSET($CX$3,0,0,'Données projet'!$E$13+1,1))-AVERAGE(OFFSET($H$3,0,0,'Données projet'!$E$13+1,1))</f>
        <v>434.08297999735811</v>
      </c>
      <c r="CZ140" s="59">
        <f t="shared" si="150"/>
        <v>371.04090283546122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51.427117966849515</v>
      </c>
      <c r="DG140" s="21">
        <f>EXP(-LN(2)/25)*DG139+(1-EXP(-LN(2)/25))/(LN(2)/25)*Calculateur!DB140*Calculateur!DD140*VLOOKUP('Données projet'!$B$13,Paramètres!$A$1:$I$89,3,0)*0.475*44/12</f>
        <v>2.6616836242440898</v>
      </c>
      <c r="DH140" s="21">
        <f>EXP(-LN(2)/2)*DH139+(1-EXP(-LN(2)/2))/(LN(2)/2)*DB140*DE140*VLOOKUP('Données projet'!$B$13,Paramètres!$A$1:$I$89,3,0)*0.475*44/12</f>
        <v>5.9003285783025329E-17</v>
      </c>
      <c r="DI140" s="22">
        <f t="shared" si="123"/>
        <v>54.088801591093606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614.99999999999989</v>
      </c>
      <c r="DP140" s="17">
        <f>DO140*VLOOKUP('Données projet'!$B$14,Paramètres!$A$1:$I$89,3,0)*VLOOKUP('Données projet'!$B$14,Paramètres!$A$1:$I$89,5,0)</f>
        <v>351.78</v>
      </c>
      <c r="DQ140" s="13">
        <f t="shared" si="151"/>
        <v>81.92892344316067</v>
      </c>
      <c r="DR140" s="20">
        <f t="shared" si="124"/>
        <v>755.37637499683808</v>
      </c>
      <c r="DS140" s="59">
        <f t="shared" si="125"/>
        <v>1048.7097083301715</v>
      </c>
      <c r="DT140" s="59">
        <f ca="1">AVERAGE(OFFSET($DS$3,0,0,'Données projet'!$E$14+1,1))-AVERAGE(OFFSET($H$3,0,0,'Données projet'!$E$14+1,1))</f>
        <v>362.57172983134313</v>
      </c>
      <c r="DU140" s="59">
        <f t="shared" si="152"/>
        <v>232.03250917542471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41.796380481212076</v>
      </c>
      <c r="EB140" s="21">
        <f>EXP(-LN(2)/25)*EB139+(1-EXP(-LN(2)/25))/(LN(2)/25)*Calculateur!DW140*Calculateur!DY140*VLOOKUP('Données projet'!$B$14,Paramètres!$A$1:$I$89,3,0)*0.475*44/12</f>
        <v>1.6046513715538537</v>
      </c>
      <c r="EC140" s="21">
        <f>EXP(-LN(2)/2)*EC139+(1-EXP(-LN(2)/2))/(LN(2)/2)*DW140*DZ140*VLOOKUP('Données projet'!$B$14,Paramètres!$A$1:$I$89,3,0)*0.475*44/12</f>
        <v>5.8786627450896705E-17</v>
      </c>
      <c r="ED140" s="22">
        <f t="shared" si="126"/>
        <v>43.401031852765932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763.00000000000057</v>
      </c>
      <c r="EK140" s="17">
        <f>EJ140*VLOOKUP('Données projet'!$B$15,Paramètres!$A$1:$I$89,3,0)*VLOOKUP('Données projet'!$B$15,Paramètres!$A$1:$I$89,5,0)</f>
        <v>456.2740000000004</v>
      </c>
      <c r="EL140" s="13">
        <f t="shared" si="153"/>
        <v>103.09649786611838</v>
      </c>
      <c r="EM140" s="20">
        <f t="shared" si="127"/>
        <v>974.23695045015677</v>
      </c>
      <c r="EN140" s="59">
        <f t="shared" si="128"/>
        <v>1267.5702837834901</v>
      </c>
      <c r="EO140" s="59">
        <f ca="1">AVERAGE(OFFSET($EN$3,0,0,'Données projet'!$E$15+1,1))-AVERAGE(OFFSET($H$3,0,0,'Données projet'!$E$15+1,1))</f>
        <v>481.17250315093412</v>
      </c>
      <c r="EP140" s="59">
        <f t="shared" si="154"/>
        <v>413.48123190206832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34.41766283045925</v>
      </c>
      <c r="EW140" s="21">
        <f>EXP(-LN(2)/25)*EW139+(1-EXP(-LN(2)/25))/(LN(2)/25)*Calculateur!ER140*Calculateur!ET140*VLOOKUP('Données projet'!$B$15,Paramètres!$A$1:$I$89,3,0)*0.475*44/12</f>
        <v>3.3675284608570042</v>
      </c>
      <c r="EX140" s="21">
        <f>EXP(-LN(2)/2)*EX139+(1-EXP(-LN(2)/2))/(LN(2)/2)*ER140*EU140*VLOOKUP('Données projet'!$B$15,Paramètres!$A$1:$I$89,3,0)*0.475*44/12</f>
        <v>6.1663231779105362E-18</v>
      </c>
      <c r="EY140" s="22">
        <f t="shared" si="129"/>
        <v>37.785191291316252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401</v>
      </c>
      <c r="FF140" s="17">
        <f>FE140*VLOOKUP('Données projet'!$B$16,Paramètres!$A$1:$I$89,3,0)*VLOOKUP('Données projet'!$B$16,Paramètres!$A$1:$I$89,5,0)</f>
        <v>250.22399999999999</v>
      </c>
      <c r="FG140" s="13">
        <f t="shared" si="155"/>
        <v>60.633904580527918</v>
      </c>
      <c r="FH140" s="20">
        <f t="shared" si="130"/>
        <v>541.41085047775289</v>
      </c>
      <c r="FI140" s="59">
        <f t="shared" si="131"/>
        <v>834.74418381108626</v>
      </c>
      <c r="FJ140" s="59">
        <f ca="1">AVERAGE(OFFSET($FI$3,0,0,'Données projet'!$E$16+1,1))-AVERAGE(OFFSET($H$3,0,0,'Données projet'!$E$16+1,1))</f>
        <v>269.77739619445515</v>
      </c>
      <c r="FK140" s="59">
        <f t="shared" si="156"/>
        <v>347.56964743629885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16.666331830347374</v>
      </c>
      <c r="FR140" s="21">
        <f>EXP(-LN(2)/25)*FR139+(1-EXP(-LN(2)/25))/(LN(2)/25)*Calculateur!FM140*Calculateur!FO140*VLOOKUP('Données projet'!$B$16,Paramètres!$A$1:$I$89,3,0)*0.475*44/12</f>
        <v>4.7223778252371247</v>
      </c>
      <c r="FS140" s="21">
        <f>EXP(-LN(2)/2)*FS139+(1-EXP(-LN(2)/2))/(LN(2)/2)*FM140*FP140*VLOOKUP('Données projet'!$B$16,Paramètres!$A$1:$I$89,3,0)*0.475*44/12</f>
        <v>1.9499249891575083E-18</v>
      </c>
      <c r="FT140" s="22">
        <f t="shared" si="132"/>
        <v>21.388709655584499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367.99999999999972</v>
      </c>
      <c r="O141" s="13">
        <f>N141*VLOOKUP('Données projet'!$B$9,Paramètres!$A$1:$I$89,3,0)*VLOOKUP('Données projet'!$B$9,Paramètres!$A$1:$I$89,5,0)</f>
        <v>292.78079999999977</v>
      </c>
      <c r="P141" s="13">
        <f t="shared" si="141"/>
        <v>69.660903052386217</v>
      </c>
      <c r="Q141" s="20">
        <f t="shared" si="108"/>
        <v>631.25263281623893</v>
      </c>
      <c r="R141" s="59">
        <f t="shared" si="109"/>
        <v>924.58596614957219</v>
      </c>
      <c r="S141" s="59">
        <f ca="1">AVERAGE(OFFSET($R$3,0,0,'Données projet'!$E$9+1,1))-AVERAGE(OFFSET($H$3,0,0,'Données projet'!$E$9+1,1))</f>
        <v>331.52724290297675</v>
      </c>
      <c r="T141" s="59">
        <f t="shared" si="142"/>
        <v>322.79102610158054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19.54165807759728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19.54165807759728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367.99999999999972</v>
      </c>
      <c r="AJ141" s="13">
        <f>AI141*VLOOKUP('Données projet'!$B$10,Paramètres!$A$1:$I$89,3,0)*VLOOKUP('Données projet'!$B$10,Paramètres!$A$1:$I$89,5,0)</f>
        <v>292.78079999999977</v>
      </c>
      <c r="AK141" s="13">
        <f t="shared" si="143"/>
        <v>69.660903052386217</v>
      </c>
      <c r="AL141" s="20">
        <f t="shared" si="112"/>
        <v>631.25263281623893</v>
      </c>
      <c r="AM141" s="59">
        <f t="shared" si="113"/>
        <v>924.58596614957219</v>
      </c>
      <c r="AN141" s="59">
        <f ca="1">AVERAGE(OFFSET($AM$3,0,0,'Données projet'!$E$10+1,1))-AVERAGE(OFFSET($H$3,0,0,'Données projet'!$E$10+1,1))</f>
        <v>331.52724290297675</v>
      </c>
      <c r="AO141" s="59">
        <f t="shared" si="144"/>
        <v>322.79102610158054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19.54165807759728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19.54165807759728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367.99999999999972</v>
      </c>
      <c r="BE141" s="13">
        <f>BD141*VLOOKUP('Données projet'!$B$11,Paramètres!$A$1:$I$89,3,0)*VLOOKUP('Données projet'!$B$11,Paramètres!$A$1:$I$89,5,0)</f>
        <v>321.48479999999984</v>
      </c>
      <c r="BF141" s="13">
        <f t="shared" si="145"/>
        <v>75.662211893590367</v>
      </c>
      <c r="BG141" s="20">
        <f t="shared" si="115"/>
        <v>691.69771238133626</v>
      </c>
      <c r="BH141" s="59">
        <f t="shared" si="116"/>
        <v>985.03104571466952</v>
      </c>
      <c r="BI141" s="59">
        <f ca="1">AVERAGE(OFFSET($BH$3,0,0,'Données projet'!$E$11+1,1))-AVERAGE(OFFSET($H$3,0,0,'Données projet'!$E$11+1,1))</f>
        <v>367.48156275901096</v>
      </c>
      <c r="BJ141" s="59">
        <f t="shared" si="146"/>
        <v>356.87322542996685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21.457506908734267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21.457506908734267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367.99999999999972</v>
      </c>
      <c r="BZ141" s="13">
        <f>BY141*VLOOKUP('Données projet'!$B$12,Paramètres!$A$1:$I$89,3,0)*VLOOKUP('Données projet'!$B$12,Paramètres!$A$1:$I$89,5,0)</f>
        <v>246.8543999999998</v>
      </c>
      <c r="CA141" s="13">
        <f t="shared" si="147"/>
        <v>59.911862368716115</v>
      </c>
      <c r="CB141" s="20">
        <f t="shared" si="118"/>
        <v>534.28457362551353</v>
      </c>
      <c r="CC141" s="59">
        <f t="shared" si="119"/>
        <v>827.61790695884679</v>
      </c>
      <c r="CD141" s="59">
        <f ca="1">AVERAGE(OFFSET($CC$3,0,0,'Données projet'!$E$12+1,1))-AVERAGE(OFFSET($H$3,0,0,'Données projet'!$E$12+1,1))</f>
        <v>273.84349636755343</v>
      </c>
      <c r="CE141" s="59">
        <f t="shared" si="148"/>
        <v>268.10688874775451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16.476299947778095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16.476299947778095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852.00000000000011</v>
      </c>
      <c r="CU141" s="17">
        <f>CT141*VLOOKUP('Données projet'!$B$13,Paramètres!$A$1:$I$89,3,0)*VLOOKUP('Données projet'!$B$13,Paramètres!$A$1:$I$89,5,0)</f>
        <v>420.88800000000009</v>
      </c>
      <c r="CV141" s="13">
        <f t="shared" si="149"/>
        <v>95.998759891259041</v>
      </c>
      <c r="CW141" s="20">
        <f t="shared" si="121"/>
        <v>900.24444014394294</v>
      </c>
      <c r="CX141" s="59">
        <f t="shared" si="122"/>
        <v>1193.5777734772762</v>
      </c>
      <c r="CY141" s="59">
        <f ca="1">AVERAGE(OFFSET($CX$3,0,0,'Données projet'!$E$13+1,1))-AVERAGE(OFFSET($H$3,0,0,'Données projet'!$E$13+1,1))</f>
        <v>434.08297999735811</v>
      </c>
      <c r="CZ141" s="59">
        <f t="shared" si="150"/>
        <v>371.04090283546122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50.418663550964276</v>
      </c>
      <c r="DG141" s="21">
        <f>EXP(-LN(2)/25)*DG140+(1-EXP(-LN(2)/25))/(LN(2)/25)*Calculateur!DB141*Calculateur!DD141*VLOOKUP('Données projet'!$B$13,Paramètres!$A$1:$I$89,3,0)*0.475*44/12</f>
        <v>2.5888997455672769</v>
      </c>
      <c r="DH141" s="21">
        <f>EXP(-LN(2)/2)*DH140+(1-EXP(-LN(2)/2))/(LN(2)/2)*DB141*DE141*VLOOKUP('Données projet'!$B$13,Paramètres!$A$1:$I$89,3,0)*0.475*44/12</f>
        <v>4.1721623489465023E-17</v>
      </c>
      <c r="DI141" s="22">
        <f t="shared" si="123"/>
        <v>53.007563296531551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614.99999999999989</v>
      </c>
      <c r="DP141" s="17">
        <f>DO141*VLOOKUP('Données projet'!$B$14,Paramètres!$A$1:$I$89,3,0)*VLOOKUP('Données projet'!$B$14,Paramètres!$A$1:$I$89,5,0)</f>
        <v>351.78</v>
      </c>
      <c r="DQ141" s="13">
        <f t="shared" si="151"/>
        <v>81.92892344316067</v>
      </c>
      <c r="DR141" s="20">
        <f t="shared" si="124"/>
        <v>755.37637499683808</v>
      </c>
      <c r="DS141" s="59">
        <f t="shared" si="125"/>
        <v>1048.7097083301715</v>
      </c>
      <c r="DT141" s="59">
        <f ca="1">AVERAGE(OFFSET($DS$3,0,0,'Données projet'!$E$14+1,1))-AVERAGE(OFFSET($H$3,0,0,'Données projet'!$E$14+1,1))</f>
        <v>362.57172983134313</v>
      </c>
      <c r="DU141" s="59">
        <f t="shared" si="152"/>
        <v>232.03250917542471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40.976778953250346</v>
      </c>
      <c r="EB141" s="21">
        <f>EXP(-LN(2)/25)*EB140+(1-EXP(-LN(2)/25))/(LN(2)/25)*Calculateur!DW141*Calculateur!DY141*VLOOKUP('Données projet'!$B$14,Paramètres!$A$1:$I$89,3,0)*0.475*44/12</f>
        <v>1.5607720954137654</v>
      </c>
      <c r="EC141" s="21">
        <f>EXP(-LN(2)/2)*EC140+(1-EXP(-LN(2)/2))/(LN(2)/2)*DW141*DZ141*VLOOKUP('Données projet'!$B$14,Paramètres!$A$1:$I$89,3,0)*0.475*44/12</f>
        <v>4.1568422913616305E-17</v>
      </c>
      <c r="ED141" s="22">
        <f t="shared" si="126"/>
        <v>42.537551048664113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763.00000000000057</v>
      </c>
      <c r="EK141" s="17">
        <f>EJ141*VLOOKUP('Données projet'!$B$15,Paramètres!$A$1:$I$89,3,0)*VLOOKUP('Données projet'!$B$15,Paramètres!$A$1:$I$89,5,0)</f>
        <v>456.2740000000004</v>
      </c>
      <c r="EL141" s="13">
        <f t="shared" si="153"/>
        <v>103.09649786611838</v>
      </c>
      <c r="EM141" s="20">
        <f t="shared" si="127"/>
        <v>974.23695045015677</v>
      </c>
      <c r="EN141" s="59">
        <f t="shared" si="128"/>
        <v>1267.5702837834901</v>
      </c>
      <c r="EO141" s="59">
        <f ca="1">AVERAGE(OFFSET($EN$3,0,0,'Données projet'!$E$15+1,1))-AVERAGE(OFFSET($H$3,0,0,'Données projet'!$E$15+1,1))</f>
        <v>481.17250315093412</v>
      </c>
      <c r="EP141" s="59">
        <f t="shared" si="154"/>
        <v>413.48123190206832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33.742753455055414</v>
      </c>
      <c r="EW141" s="21">
        <f>EXP(-LN(2)/25)*EW140+(1-EXP(-LN(2)/25))/(LN(2)/25)*Calculateur!ER141*Calculateur!ET141*VLOOKUP('Données projet'!$B$15,Paramètres!$A$1:$I$89,3,0)*0.475*44/12</f>
        <v>3.2754432180042441</v>
      </c>
      <c r="EX141" s="21">
        <f>EXP(-LN(2)/2)*EX140+(1-EXP(-LN(2)/2))/(LN(2)/2)*ER141*EU141*VLOOKUP('Données projet'!$B$15,Paramètres!$A$1:$I$89,3,0)*0.475*44/12</f>
        <v>4.3602489340883218E-18</v>
      </c>
      <c r="EY141" s="22">
        <f t="shared" si="129"/>
        <v>37.018196673059656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401</v>
      </c>
      <c r="FF141" s="17">
        <f>FE141*VLOOKUP('Données projet'!$B$16,Paramètres!$A$1:$I$89,3,0)*VLOOKUP('Données projet'!$B$16,Paramètres!$A$1:$I$89,5,0)</f>
        <v>250.22399999999999</v>
      </c>
      <c r="FG141" s="13">
        <f t="shared" si="155"/>
        <v>60.633904580527918</v>
      </c>
      <c r="FH141" s="20">
        <f t="shared" si="130"/>
        <v>541.41085047775289</v>
      </c>
      <c r="FI141" s="59">
        <f t="shared" si="131"/>
        <v>834.74418381108626</v>
      </c>
      <c r="FJ141" s="59">
        <f ca="1">AVERAGE(OFFSET($FI$3,0,0,'Données projet'!$E$16+1,1))-AVERAGE(OFFSET($H$3,0,0,'Données projet'!$E$16+1,1))</f>
        <v>269.77739619445515</v>
      </c>
      <c r="FK141" s="59">
        <f t="shared" si="156"/>
        <v>347.56964743629885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16.339515228612925</v>
      </c>
      <c r="FR141" s="21">
        <f>EXP(-LN(2)/25)*FR140+(1-EXP(-LN(2)/25))/(LN(2)/25)*Calculateur!FM141*Calculateur!FO141*VLOOKUP('Données projet'!$B$16,Paramètres!$A$1:$I$89,3,0)*0.475*44/12</f>
        <v>4.5932441552669587</v>
      </c>
      <c r="FS141" s="21">
        <f>EXP(-LN(2)/2)*FS140+(1-EXP(-LN(2)/2))/(LN(2)/2)*FM141*FP141*VLOOKUP('Données projet'!$B$16,Paramètres!$A$1:$I$89,3,0)*0.475*44/12</f>
        <v>1.3788051826383793E-18</v>
      </c>
      <c r="FT141" s="22">
        <f t="shared" si="132"/>
        <v>20.932759383879883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367.99999999999972</v>
      </c>
      <c r="O142" s="13">
        <f>N142*VLOOKUP('Données projet'!$B$9,Paramètres!$A$1:$I$89,3,0)*VLOOKUP('Données projet'!$B$9,Paramètres!$A$1:$I$89,5,0)</f>
        <v>292.78079999999977</v>
      </c>
      <c r="P142" s="13">
        <f t="shared" si="141"/>
        <v>69.660903052386217</v>
      </c>
      <c r="Q142" s="20">
        <f t="shared" si="108"/>
        <v>631.25263281623893</v>
      </c>
      <c r="R142" s="59">
        <f t="shared" si="109"/>
        <v>924.58596614957219</v>
      </c>
      <c r="S142" s="59">
        <f ca="1">AVERAGE(OFFSET($R$3,0,0,'Données projet'!$E$9+1,1))-AVERAGE(OFFSET($H$3,0,0,'Données projet'!$E$9+1,1))</f>
        <v>331.52724290297675</v>
      </c>
      <c r="T142" s="59">
        <f t="shared" si="142"/>
        <v>322.79102610158054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19.158458081930096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19.158458081930096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367.99999999999972</v>
      </c>
      <c r="AJ142" s="13">
        <f>AI142*VLOOKUP('Données projet'!$B$10,Paramètres!$A$1:$I$89,3,0)*VLOOKUP('Données projet'!$B$10,Paramètres!$A$1:$I$89,5,0)</f>
        <v>292.78079999999977</v>
      </c>
      <c r="AK142" s="13">
        <f t="shared" si="143"/>
        <v>69.660903052386217</v>
      </c>
      <c r="AL142" s="20">
        <f t="shared" si="112"/>
        <v>631.25263281623893</v>
      </c>
      <c r="AM142" s="59">
        <f t="shared" si="113"/>
        <v>924.58596614957219</v>
      </c>
      <c r="AN142" s="59">
        <f ca="1">AVERAGE(OFFSET($AM$3,0,0,'Données projet'!$E$10+1,1))-AVERAGE(OFFSET($H$3,0,0,'Données projet'!$E$10+1,1))</f>
        <v>331.52724290297675</v>
      </c>
      <c r="AO142" s="59">
        <f t="shared" si="144"/>
        <v>322.79102610158054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19.158458081930096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19.158458081930096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367.99999999999972</v>
      </c>
      <c r="BE142" s="13">
        <f>BD142*VLOOKUP('Données projet'!$B$11,Paramètres!$A$1:$I$89,3,0)*VLOOKUP('Données projet'!$B$11,Paramètres!$A$1:$I$89,5,0)</f>
        <v>321.48479999999984</v>
      </c>
      <c r="BF142" s="13">
        <f t="shared" si="145"/>
        <v>75.662211893590367</v>
      </c>
      <c r="BG142" s="20">
        <f t="shared" si="115"/>
        <v>691.69771238133626</v>
      </c>
      <c r="BH142" s="59">
        <f t="shared" si="116"/>
        <v>985.03104571466952</v>
      </c>
      <c r="BI142" s="59">
        <f ca="1">AVERAGE(OFFSET($BH$3,0,0,'Données projet'!$E$11+1,1))-AVERAGE(OFFSET($H$3,0,0,'Données projet'!$E$11+1,1))</f>
        <v>367.48156275901096</v>
      </c>
      <c r="BJ142" s="59">
        <f t="shared" si="146"/>
        <v>356.87322542996685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21.03673828604089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21.03673828604089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367.99999999999972</v>
      </c>
      <c r="BZ142" s="13">
        <f>BY142*VLOOKUP('Données projet'!$B$12,Paramètres!$A$1:$I$89,3,0)*VLOOKUP('Données projet'!$B$12,Paramètres!$A$1:$I$89,5,0)</f>
        <v>246.8543999999998</v>
      </c>
      <c r="CA142" s="13">
        <f t="shared" si="147"/>
        <v>59.911862368716115</v>
      </c>
      <c r="CB142" s="20">
        <f t="shared" si="118"/>
        <v>534.28457362551353</v>
      </c>
      <c r="CC142" s="59">
        <f t="shared" si="119"/>
        <v>827.61790695884679</v>
      </c>
      <c r="CD142" s="59">
        <f ca="1">AVERAGE(OFFSET($CC$3,0,0,'Données projet'!$E$12+1,1))-AVERAGE(OFFSET($H$3,0,0,'Données projet'!$E$12+1,1))</f>
        <v>273.84349636755343</v>
      </c>
      <c r="CE142" s="59">
        <f t="shared" si="148"/>
        <v>268.10688874775451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16.153209755352822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16.153209755352822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852.00000000000011</v>
      </c>
      <c r="CU142" s="17">
        <f>CT142*VLOOKUP('Données projet'!$B$13,Paramètres!$A$1:$I$89,3,0)*VLOOKUP('Données projet'!$B$13,Paramètres!$A$1:$I$89,5,0)</f>
        <v>420.88800000000009</v>
      </c>
      <c r="CV142" s="13">
        <f t="shared" si="149"/>
        <v>95.998759891259041</v>
      </c>
      <c r="CW142" s="20">
        <f t="shared" si="121"/>
        <v>900.24444014394294</v>
      </c>
      <c r="CX142" s="59">
        <f t="shared" si="122"/>
        <v>1193.5777734772762</v>
      </c>
      <c r="CY142" s="59">
        <f ca="1">AVERAGE(OFFSET($CX$3,0,0,'Données projet'!$E$13+1,1))-AVERAGE(OFFSET($H$3,0,0,'Données projet'!$E$13+1,1))</f>
        <v>434.08297999735811</v>
      </c>
      <c r="CZ142" s="59">
        <f t="shared" si="150"/>
        <v>371.04090283546122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49.429984311078087</v>
      </c>
      <c r="DG142" s="21">
        <f>EXP(-LN(2)/25)*DG141+(1-EXP(-LN(2)/25))/(LN(2)/25)*Calculateur!DB142*Calculateur!DD142*VLOOKUP('Données projet'!$B$13,Paramètres!$A$1:$I$89,3,0)*0.475*44/12</f>
        <v>2.5181061458804193</v>
      </c>
      <c r="DH142" s="21">
        <f>EXP(-LN(2)/2)*DH141+(1-EXP(-LN(2)/2))/(LN(2)/2)*DB142*DE142*VLOOKUP('Données projet'!$B$13,Paramètres!$A$1:$I$89,3,0)*0.475*44/12</f>
        <v>2.9501642891512664E-17</v>
      </c>
      <c r="DI142" s="22">
        <f t="shared" si="123"/>
        <v>51.948090456958504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614.99999999999989</v>
      </c>
      <c r="DP142" s="17">
        <f>DO142*VLOOKUP('Données projet'!$B$14,Paramètres!$A$1:$I$89,3,0)*VLOOKUP('Données projet'!$B$14,Paramètres!$A$1:$I$89,5,0)</f>
        <v>351.78</v>
      </c>
      <c r="DQ142" s="13">
        <f t="shared" si="151"/>
        <v>81.92892344316067</v>
      </c>
      <c r="DR142" s="20">
        <f t="shared" si="124"/>
        <v>755.37637499683808</v>
      </c>
      <c r="DS142" s="59">
        <f t="shared" si="125"/>
        <v>1048.7097083301715</v>
      </c>
      <c r="DT142" s="59">
        <f ca="1">AVERAGE(OFFSET($DS$3,0,0,'Données projet'!$E$14+1,1))-AVERAGE(OFFSET($H$3,0,0,'Données projet'!$E$14+1,1))</f>
        <v>362.57172983134313</v>
      </c>
      <c r="DU142" s="59">
        <f t="shared" si="152"/>
        <v>232.03250917542471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40.173249311344378</v>
      </c>
      <c r="EB142" s="21">
        <f>EXP(-LN(2)/25)*EB141+(1-EXP(-LN(2)/25))/(LN(2)/25)*Calculateur!DW142*Calculateur!DY142*VLOOKUP('Données projet'!$B$14,Paramètres!$A$1:$I$89,3,0)*0.475*44/12</f>
        <v>1.5180927003872386</v>
      </c>
      <c r="EC142" s="21">
        <f>EXP(-LN(2)/2)*EC141+(1-EXP(-LN(2)/2))/(LN(2)/2)*DW142*DZ142*VLOOKUP('Données projet'!$B$14,Paramètres!$A$1:$I$89,3,0)*0.475*44/12</f>
        <v>2.9393313725448353E-17</v>
      </c>
      <c r="ED142" s="22">
        <f t="shared" si="126"/>
        <v>41.691342011731614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763.00000000000057</v>
      </c>
      <c r="EK142" s="17">
        <f>EJ142*VLOOKUP('Données projet'!$B$15,Paramètres!$A$1:$I$89,3,0)*VLOOKUP('Données projet'!$B$15,Paramètres!$A$1:$I$89,5,0)</f>
        <v>456.2740000000004</v>
      </c>
      <c r="EL142" s="13">
        <f t="shared" si="153"/>
        <v>103.09649786611838</v>
      </c>
      <c r="EM142" s="20">
        <f t="shared" si="127"/>
        <v>974.23695045015677</v>
      </c>
      <c r="EN142" s="59">
        <f t="shared" si="128"/>
        <v>1267.5702837834901</v>
      </c>
      <c r="EO142" s="59">
        <f ca="1">AVERAGE(OFFSET($EN$3,0,0,'Données projet'!$E$15+1,1))-AVERAGE(OFFSET($H$3,0,0,'Données projet'!$E$15+1,1))</f>
        <v>481.17250315093412</v>
      </c>
      <c r="EP142" s="59">
        <f t="shared" si="154"/>
        <v>413.48123190206832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33.081078640849178</v>
      </c>
      <c r="EW142" s="21">
        <f>EXP(-LN(2)/25)*EW141+(1-EXP(-LN(2)/25))/(LN(2)/25)*Calculateur!ER142*Calculateur!ET142*VLOOKUP('Données projet'!$B$15,Paramètres!$A$1:$I$89,3,0)*0.475*44/12</f>
        <v>3.1858760509598452</v>
      </c>
      <c r="EX142" s="21">
        <f>EXP(-LN(2)/2)*EX141+(1-EXP(-LN(2)/2))/(LN(2)/2)*ER142*EU142*VLOOKUP('Données projet'!$B$15,Paramètres!$A$1:$I$89,3,0)*0.475*44/12</f>
        <v>3.0831615889552681E-18</v>
      </c>
      <c r="EY142" s="22">
        <f t="shared" si="129"/>
        <v>36.266954691809026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401</v>
      </c>
      <c r="FF142" s="17">
        <f>FE142*VLOOKUP('Données projet'!$B$16,Paramètres!$A$1:$I$89,3,0)*VLOOKUP('Données projet'!$B$16,Paramètres!$A$1:$I$89,5,0)</f>
        <v>250.22399999999999</v>
      </c>
      <c r="FG142" s="13">
        <f t="shared" si="155"/>
        <v>60.633904580527918</v>
      </c>
      <c r="FH142" s="20">
        <f t="shared" si="130"/>
        <v>541.41085047775289</v>
      </c>
      <c r="FI142" s="59">
        <f t="shared" si="131"/>
        <v>834.74418381108626</v>
      </c>
      <c r="FJ142" s="59">
        <f ca="1">AVERAGE(OFFSET($FI$3,0,0,'Données projet'!$E$16+1,1))-AVERAGE(OFFSET($H$3,0,0,'Données projet'!$E$16+1,1))</f>
        <v>269.77739619445515</v>
      </c>
      <c r="FK142" s="59">
        <f t="shared" si="156"/>
        <v>347.56964743629885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16.019107301100043</v>
      </c>
      <c r="FR142" s="21">
        <f>EXP(-LN(2)/25)*FR141+(1-EXP(-LN(2)/25))/(LN(2)/25)*Calculateur!FM142*Calculateur!FO142*VLOOKUP('Données projet'!$B$16,Paramètres!$A$1:$I$89,3,0)*0.475*44/12</f>
        <v>4.4676416522929721</v>
      </c>
      <c r="FS142" s="21">
        <f>EXP(-LN(2)/2)*FS141+(1-EXP(-LN(2)/2))/(LN(2)/2)*FM142*FP142*VLOOKUP('Données projet'!$B$16,Paramètres!$A$1:$I$89,3,0)*0.475*44/12</f>
        <v>9.7496249457875413E-19</v>
      </c>
      <c r="FT142" s="22">
        <f t="shared" si="132"/>
        <v>20.486748953393015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367.99999999999972</v>
      </c>
      <c r="O143" s="13">
        <f>N143*VLOOKUP('Données projet'!$B$9,Paramètres!$A$1:$I$89,3,0)*VLOOKUP('Données projet'!$B$9,Paramètres!$A$1:$I$89,5,0)</f>
        <v>292.78079999999977</v>
      </c>
      <c r="P143" s="13">
        <f t="shared" si="141"/>
        <v>69.660903052386217</v>
      </c>
      <c r="Q143" s="20">
        <f t="shared" si="108"/>
        <v>631.25263281623893</v>
      </c>
      <c r="R143" s="59">
        <f t="shared" si="109"/>
        <v>924.58596614957219</v>
      </c>
      <c r="S143" s="59">
        <f ca="1">AVERAGE(OFFSET($R$3,0,0,'Données projet'!$E$9+1,1))-AVERAGE(OFFSET($H$3,0,0,'Données projet'!$E$9+1,1))</f>
        <v>331.52724290297675</v>
      </c>
      <c r="T143" s="59">
        <f t="shared" si="142"/>
        <v>322.79102610158054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18.78277240444903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18.78277240444903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367.99999999999972</v>
      </c>
      <c r="AJ143" s="13">
        <f>AI143*VLOOKUP('Données projet'!$B$10,Paramètres!$A$1:$I$89,3,0)*VLOOKUP('Données projet'!$B$10,Paramètres!$A$1:$I$89,5,0)</f>
        <v>292.78079999999977</v>
      </c>
      <c r="AK143" s="13">
        <f t="shared" si="143"/>
        <v>69.660903052386217</v>
      </c>
      <c r="AL143" s="20">
        <f t="shared" si="112"/>
        <v>631.25263281623893</v>
      </c>
      <c r="AM143" s="59">
        <f t="shared" si="113"/>
        <v>924.58596614957219</v>
      </c>
      <c r="AN143" s="59">
        <f ca="1">AVERAGE(OFFSET($AM$3,0,0,'Données projet'!$E$10+1,1))-AVERAGE(OFFSET($H$3,0,0,'Données projet'!$E$10+1,1))</f>
        <v>331.52724290297675</v>
      </c>
      <c r="AO143" s="59">
        <f t="shared" si="144"/>
        <v>322.79102610158054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18.78277240444903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18.78277240444903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367.99999999999972</v>
      </c>
      <c r="BE143" s="13">
        <f>BD143*VLOOKUP('Données projet'!$B$11,Paramètres!$A$1:$I$89,3,0)*VLOOKUP('Données projet'!$B$11,Paramètres!$A$1:$I$89,5,0)</f>
        <v>321.48479999999984</v>
      </c>
      <c r="BF143" s="13">
        <f t="shared" si="145"/>
        <v>75.662211893590367</v>
      </c>
      <c r="BG143" s="20">
        <f t="shared" si="115"/>
        <v>691.69771238133626</v>
      </c>
      <c r="BH143" s="59">
        <f t="shared" si="116"/>
        <v>985.03104571466952</v>
      </c>
      <c r="BI143" s="59">
        <f ca="1">AVERAGE(OFFSET($BH$3,0,0,'Données projet'!$E$11+1,1))-AVERAGE(OFFSET($H$3,0,0,'Données projet'!$E$11+1,1))</f>
        <v>367.48156275901096</v>
      </c>
      <c r="BJ143" s="59">
        <f t="shared" si="146"/>
        <v>356.87322542996685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20.624220679395012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20.624220679395012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367.99999999999972</v>
      </c>
      <c r="BZ143" s="13">
        <f>BY143*VLOOKUP('Données projet'!$B$12,Paramètres!$A$1:$I$89,3,0)*VLOOKUP('Données projet'!$B$12,Paramètres!$A$1:$I$89,5,0)</f>
        <v>246.8543999999998</v>
      </c>
      <c r="CA143" s="13">
        <f t="shared" si="147"/>
        <v>59.911862368716115</v>
      </c>
      <c r="CB143" s="20">
        <f t="shared" si="118"/>
        <v>534.28457362551353</v>
      </c>
      <c r="CC143" s="59">
        <f t="shared" si="119"/>
        <v>827.61790695884679</v>
      </c>
      <c r="CD143" s="59">
        <f ca="1">AVERAGE(OFFSET($CC$3,0,0,'Données projet'!$E$12+1,1))-AVERAGE(OFFSET($H$3,0,0,'Données projet'!$E$12+1,1))</f>
        <v>273.84349636755343</v>
      </c>
      <c r="CE143" s="59">
        <f t="shared" si="148"/>
        <v>268.10688874775451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15.836455164535453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15.836455164535453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852.00000000000011</v>
      </c>
      <c r="CU143" s="17">
        <f>CT143*VLOOKUP('Données projet'!$B$13,Paramètres!$A$1:$I$89,3,0)*VLOOKUP('Données projet'!$B$13,Paramètres!$A$1:$I$89,5,0)</f>
        <v>420.88800000000009</v>
      </c>
      <c r="CV143" s="13">
        <f t="shared" si="149"/>
        <v>95.998759891259041</v>
      </c>
      <c r="CW143" s="20">
        <f t="shared" si="121"/>
        <v>900.24444014394294</v>
      </c>
      <c r="CX143" s="59">
        <f t="shared" si="122"/>
        <v>1193.5777734772762</v>
      </c>
      <c r="CY143" s="59">
        <f ca="1">AVERAGE(OFFSET($CX$3,0,0,'Données projet'!$E$13+1,1))-AVERAGE(OFFSET($H$3,0,0,'Données projet'!$E$13+1,1))</f>
        <v>434.08297999735811</v>
      </c>
      <c r="CZ143" s="59">
        <f t="shared" si="150"/>
        <v>371.04090283546122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48.460692468051278</v>
      </c>
      <c r="DG143" s="21">
        <f>EXP(-LN(2)/25)*DG142+(1-EXP(-LN(2)/25))/(LN(2)/25)*Calculateur!DB143*Calculateur!DD143*VLOOKUP('Données projet'!$B$13,Paramètres!$A$1:$I$89,3,0)*0.475*44/12</f>
        <v>2.4492484008998723</v>
      </c>
      <c r="DH143" s="21">
        <f>EXP(-LN(2)/2)*DH142+(1-EXP(-LN(2)/2))/(LN(2)/2)*DB143*DE143*VLOOKUP('Données projet'!$B$13,Paramètres!$A$1:$I$89,3,0)*0.475*44/12</f>
        <v>2.0860811744732512E-17</v>
      </c>
      <c r="DI143" s="22">
        <f t="shared" si="123"/>
        <v>50.909940868951153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614.99999999999989</v>
      </c>
      <c r="DP143" s="17">
        <f>DO143*VLOOKUP('Données projet'!$B$14,Paramètres!$A$1:$I$89,3,0)*VLOOKUP('Données projet'!$B$14,Paramètres!$A$1:$I$89,5,0)</f>
        <v>351.78</v>
      </c>
      <c r="DQ143" s="13">
        <f t="shared" si="151"/>
        <v>81.92892344316067</v>
      </c>
      <c r="DR143" s="20">
        <f t="shared" si="124"/>
        <v>755.37637499683808</v>
      </c>
      <c r="DS143" s="59">
        <f t="shared" si="125"/>
        <v>1048.7097083301715</v>
      </c>
      <c r="DT143" s="59">
        <f ca="1">AVERAGE(OFFSET($DS$3,0,0,'Données projet'!$E$14+1,1))-AVERAGE(OFFSET($H$3,0,0,'Données projet'!$E$14+1,1))</f>
        <v>362.57172983134313</v>
      </c>
      <c r="DU143" s="59">
        <f t="shared" si="152"/>
        <v>232.03250917542471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39.385476395611498</v>
      </c>
      <c r="EB143" s="21">
        <f>EXP(-LN(2)/25)*EB142+(1-EXP(-LN(2)/25))/(LN(2)/25)*Calculateur!DW143*Calculateur!DY143*VLOOKUP('Données projet'!$B$14,Paramètres!$A$1:$I$89,3,0)*0.475*44/12</f>
        <v>1.4765803756621241</v>
      </c>
      <c r="EC143" s="21">
        <f>EXP(-LN(2)/2)*EC142+(1-EXP(-LN(2)/2))/(LN(2)/2)*DW143*DZ143*VLOOKUP('Données projet'!$B$14,Paramètres!$A$1:$I$89,3,0)*0.475*44/12</f>
        <v>2.0784211456808153E-17</v>
      </c>
      <c r="ED143" s="22">
        <f t="shared" si="126"/>
        <v>40.862056771273622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763.00000000000057</v>
      </c>
      <c r="EK143" s="17">
        <f>EJ143*VLOOKUP('Données projet'!$B$15,Paramètres!$A$1:$I$89,3,0)*VLOOKUP('Données projet'!$B$15,Paramètres!$A$1:$I$89,5,0)</f>
        <v>456.2740000000004</v>
      </c>
      <c r="EL143" s="13">
        <f t="shared" si="153"/>
        <v>103.09649786611838</v>
      </c>
      <c r="EM143" s="20">
        <f t="shared" si="127"/>
        <v>974.23695045015677</v>
      </c>
      <c r="EN143" s="59">
        <f t="shared" si="128"/>
        <v>1267.5702837834901</v>
      </c>
      <c r="EO143" s="59">
        <f ca="1">AVERAGE(OFFSET($EN$3,0,0,'Données projet'!$E$15+1,1))-AVERAGE(OFFSET($H$3,0,0,'Données projet'!$E$15+1,1))</f>
        <v>481.17250315093412</v>
      </c>
      <c r="EP143" s="59">
        <f t="shared" si="154"/>
        <v>413.48123190206832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32.432378866167738</v>
      </c>
      <c r="EW143" s="21">
        <f>EXP(-LN(2)/25)*EW142+(1-EXP(-LN(2)/25))/(LN(2)/25)*Calculateur!ER143*Calculateur!ET143*VLOOKUP('Données projet'!$B$15,Paramètres!$A$1:$I$89,3,0)*0.475*44/12</f>
        <v>3.0987581028084081</v>
      </c>
      <c r="EX143" s="21">
        <f>EXP(-LN(2)/2)*EX142+(1-EXP(-LN(2)/2))/(LN(2)/2)*ER143*EU143*VLOOKUP('Données projet'!$B$15,Paramètres!$A$1:$I$89,3,0)*0.475*44/12</f>
        <v>2.1801244670441609E-18</v>
      </c>
      <c r="EY143" s="22">
        <f t="shared" si="129"/>
        <v>35.531136968976149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401</v>
      </c>
      <c r="FF143" s="17">
        <f>FE143*VLOOKUP('Données projet'!$B$16,Paramètres!$A$1:$I$89,3,0)*VLOOKUP('Données projet'!$B$16,Paramètres!$A$1:$I$89,5,0)</f>
        <v>250.22399999999999</v>
      </c>
      <c r="FG143" s="13">
        <f t="shared" si="155"/>
        <v>60.633904580527918</v>
      </c>
      <c r="FH143" s="20">
        <f t="shared" si="130"/>
        <v>541.41085047775289</v>
      </c>
      <c r="FI143" s="59">
        <f t="shared" si="131"/>
        <v>834.74418381108626</v>
      </c>
      <c r="FJ143" s="59">
        <f ca="1">AVERAGE(OFFSET($FI$3,0,0,'Données projet'!$E$16+1,1))-AVERAGE(OFFSET($H$3,0,0,'Données projet'!$E$16+1,1))</f>
        <v>269.77739619445515</v>
      </c>
      <c r="FK143" s="59">
        <f t="shared" si="156"/>
        <v>347.56964743629885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15.704982377616149</v>
      </c>
      <c r="FR143" s="21">
        <f>EXP(-LN(2)/25)*FR142+(1-EXP(-LN(2)/25))/(LN(2)/25)*Calculateur!FM143*Calculateur!FO143*VLOOKUP('Données projet'!$B$16,Paramètres!$A$1:$I$89,3,0)*0.475*44/12</f>
        <v>4.3454737563679569</v>
      </c>
      <c r="FS143" s="21">
        <f>EXP(-LN(2)/2)*FS142+(1-EXP(-LN(2)/2))/(LN(2)/2)*FM143*FP143*VLOOKUP('Données projet'!$B$16,Paramètres!$A$1:$I$89,3,0)*0.475*44/12</f>
        <v>6.8940259131918964E-19</v>
      </c>
      <c r="FT143" s="22">
        <f t="shared" si="132"/>
        <v>20.050456133984106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367.99999999999972</v>
      </c>
      <c r="O144" s="13">
        <f>N144*VLOOKUP('Données projet'!$B$9,Paramètres!$A$1:$I$89,3,0)*VLOOKUP('Données projet'!$B$9,Paramètres!$A$1:$I$89,5,0)</f>
        <v>292.78079999999977</v>
      </c>
      <c r="P144" s="13">
        <f t="shared" si="141"/>
        <v>69.660903052386217</v>
      </c>
      <c r="Q144" s="20">
        <f t="shared" si="108"/>
        <v>631.25263281623893</v>
      </c>
      <c r="R144" s="59">
        <f t="shared" si="109"/>
        <v>924.58596614957219</v>
      </c>
      <c r="S144" s="59">
        <f ca="1">AVERAGE(OFFSET($R$3,0,0,'Données projet'!$E$9+1,1))-AVERAGE(OFFSET($H$3,0,0,'Données projet'!$E$9+1,1))</f>
        <v>331.52724290297675</v>
      </c>
      <c r="T144" s="59">
        <f t="shared" si="142"/>
        <v>322.79102610158054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18.414453693957729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18.414453693957729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367.99999999999972</v>
      </c>
      <c r="AJ144" s="13">
        <f>AI144*VLOOKUP('Données projet'!$B$10,Paramètres!$A$1:$I$89,3,0)*VLOOKUP('Données projet'!$B$10,Paramètres!$A$1:$I$89,5,0)</f>
        <v>292.78079999999977</v>
      </c>
      <c r="AK144" s="13">
        <f t="shared" si="143"/>
        <v>69.660903052386217</v>
      </c>
      <c r="AL144" s="20">
        <f t="shared" si="112"/>
        <v>631.25263281623893</v>
      </c>
      <c r="AM144" s="59">
        <f t="shared" si="113"/>
        <v>924.58596614957219</v>
      </c>
      <c r="AN144" s="59">
        <f ca="1">AVERAGE(OFFSET($AM$3,0,0,'Données projet'!$E$10+1,1))-AVERAGE(OFFSET($H$3,0,0,'Données projet'!$E$10+1,1))</f>
        <v>331.52724290297675</v>
      </c>
      <c r="AO144" s="59">
        <f t="shared" si="144"/>
        <v>322.79102610158054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18.414453693957729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18.414453693957729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367.99999999999972</v>
      </c>
      <c r="BE144" s="13">
        <f>BD144*VLOOKUP('Données projet'!$B$11,Paramètres!$A$1:$I$89,3,0)*VLOOKUP('Données projet'!$B$11,Paramètres!$A$1:$I$89,5,0)</f>
        <v>321.48479999999984</v>
      </c>
      <c r="BF144" s="13">
        <f t="shared" si="145"/>
        <v>75.662211893590367</v>
      </c>
      <c r="BG144" s="20">
        <f t="shared" si="115"/>
        <v>691.69771238133626</v>
      </c>
      <c r="BH144" s="59">
        <f t="shared" si="116"/>
        <v>985.03104571466952</v>
      </c>
      <c r="BI144" s="59">
        <f ca="1">AVERAGE(OFFSET($BH$3,0,0,'Données projet'!$E$11+1,1))-AVERAGE(OFFSET($H$3,0,0,'Données projet'!$E$11+1,1))</f>
        <v>367.48156275901096</v>
      </c>
      <c r="BJ144" s="59">
        <f t="shared" si="146"/>
        <v>356.87322542996685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20.219792291404566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20.219792291404566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367.99999999999972</v>
      </c>
      <c r="BZ144" s="13">
        <f>BY144*VLOOKUP('Données projet'!$B$12,Paramètres!$A$1:$I$89,3,0)*VLOOKUP('Données projet'!$B$12,Paramètres!$A$1:$I$89,5,0)</f>
        <v>246.8543999999998</v>
      </c>
      <c r="CA144" s="13">
        <f t="shared" si="147"/>
        <v>59.911862368716115</v>
      </c>
      <c r="CB144" s="20">
        <f t="shared" si="118"/>
        <v>534.28457362551353</v>
      </c>
      <c r="CC144" s="59">
        <f t="shared" si="119"/>
        <v>827.61790695884679</v>
      </c>
      <c r="CD144" s="59">
        <f ca="1">AVERAGE(OFFSET($CC$3,0,0,'Données projet'!$E$12+1,1))-AVERAGE(OFFSET($H$3,0,0,'Données projet'!$E$12+1,1))</f>
        <v>273.84349636755343</v>
      </c>
      <c r="CE144" s="59">
        <f t="shared" si="148"/>
        <v>268.10688874775451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15.525911938042787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15.525911938042787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852.00000000000011</v>
      </c>
      <c r="CU144" s="17">
        <f>CT144*VLOOKUP('Données projet'!$B$13,Paramètres!$A$1:$I$89,3,0)*VLOOKUP('Données projet'!$B$13,Paramètres!$A$1:$I$89,5,0)</f>
        <v>420.88800000000009</v>
      </c>
      <c r="CV144" s="13">
        <f t="shared" si="149"/>
        <v>95.998759891259041</v>
      </c>
      <c r="CW144" s="20">
        <f t="shared" si="121"/>
        <v>900.24444014394294</v>
      </c>
      <c r="CX144" s="59">
        <f t="shared" si="122"/>
        <v>1193.5777734772762</v>
      </c>
      <c r="CY144" s="59">
        <f ca="1">AVERAGE(OFFSET($CX$3,0,0,'Données projet'!$E$13+1,1))-AVERAGE(OFFSET($H$3,0,0,'Données projet'!$E$13+1,1))</f>
        <v>434.08297999735811</v>
      </c>
      <c r="CZ144" s="59">
        <f t="shared" si="150"/>
        <v>371.04090283546122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47.51040784685658</v>
      </c>
      <c r="DG144" s="21">
        <f>EXP(-LN(2)/25)*DG143+(1-EXP(-LN(2)/25))/(LN(2)/25)*Calculateur!DB144*Calculateur!DD144*VLOOKUP('Données projet'!$B$13,Paramètres!$A$1:$I$89,3,0)*0.475*44/12</f>
        <v>2.3822735745768897</v>
      </c>
      <c r="DH144" s="21">
        <f>EXP(-LN(2)/2)*DH143+(1-EXP(-LN(2)/2))/(LN(2)/2)*DB144*DE144*VLOOKUP('Données projet'!$B$13,Paramètres!$A$1:$I$89,3,0)*0.475*44/12</f>
        <v>1.4750821445756332E-17</v>
      </c>
      <c r="DI144" s="22">
        <f t="shared" si="123"/>
        <v>49.892681421433473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614.99999999999989</v>
      </c>
      <c r="DP144" s="17">
        <f>DO144*VLOOKUP('Données projet'!$B$14,Paramètres!$A$1:$I$89,3,0)*VLOOKUP('Données projet'!$B$14,Paramètres!$A$1:$I$89,5,0)</f>
        <v>351.78</v>
      </c>
      <c r="DQ144" s="13">
        <f t="shared" si="151"/>
        <v>81.92892344316067</v>
      </c>
      <c r="DR144" s="20">
        <f t="shared" si="124"/>
        <v>755.37637499683808</v>
      </c>
      <c r="DS144" s="59">
        <f t="shared" si="125"/>
        <v>1048.7097083301715</v>
      </c>
      <c r="DT144" s="59">
        <f ca="1">AVERAGE(OFFSET($DS$3,0,0,'Données projet'!$E$14+1,1))-AVERAGE(OFFSET($H$3,0,0,'Données projet'!$E$14+1,1))</f>
        <v>362.57172983134313</v>
      </c>
      <c r="DU144" s="59">
        <f t="shared" si="152"/>
        <v>232.03250917542471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38.613151226262104</v>
      </c>
      <c r="EB144" s="21">
        <f>EXP(-LN(2)/25)*EB143+(1-EXP(-LN(2)/25))/(LN(2)/25)*Calculateur!DW144*Calculateur!DY144*VLOOKUP('Données projet'!$B$14,Paramètres!$A$1:$I$89,3,0)*0.475*44/12</f>
        <v>1.436203207639656</v>
      </c>
      <c r="EC144" s="21">
        <f>EXP(-LN(2)/2)*EC143+(1-EXP(-LN(2)/2))/(LN(2)/2)*DW144*DZ144*VLOOKUP('Données projet'!$B$14,Paramètres!$A$1:$I$89,3,0)*0.475*44/12</f>
        <v>1.4696656862724176E-17</v>
      </c>
      <c r="ED144" s="22">
        <f t="shared" si="126"/>
        <v>40.049354433901762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763.00000000000057</v>
      </c>
      <c r="EK144" s="17">
        <f>EJ144*VLOOKUP('Données projet'!$B$15,Paramètres!$A$1:$I$89,3,0)*VLOOKUP('Données projet'!$B$15,Paramètres!$A$1:$I$89,5,0)</f>
        <v>456.2740000000004</v>
      </c>
      <c r="EL144" s="13">
        <f t="shared" si="153"/>
        <v>103.09649786611838</v>
      </c>
      <c r="EM144" s="20">
        <f t="shared" si="127"/>
        <v>974.23695045015677</v>
      </c>
      <c r="EN144" s="59">
        <f t="shared" si="128"/>
        <v>1267.5702837834901</v>
      </c>
      <c r="EO144" s="59">
        <f ca="1">AVERAGE(OFFSET($EN$3,0,0,'Données projet'!$E$15+1,1))-AVERAGE(OFFSET($H$3,0,0,'Données projet'!$E$15+1,1))</f>
        <v>481.17250315093412</v>
      </c>
      <c r="EP144" s="59">
        <f t="shared" si="154"/>
        <v>413.48123190206832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31.796399698400005</v>
      </c>
      <c r="EW144" s="21">
        <f>EXP(-LN(2)/25)*EW143+(1-EXP(-LN(2)/25))/(LN(2)/25)*Calculateur!ER144*Calculateur!ET144*VLOOKUP('Données projet'!$B$15,Paramètres!$A$1:$I$89,3,0)*0.475*44/12</f>
        <v>3.0140223995305058</v>
      </c>
      <c r="EX144" s="21">
        <f>EXP(-LN(2)/2)*EX143+(1-EXP(-LN(2)/2))/(LN(2)/2)*ER144*EU144*VLOOKUP('Données projet'!$B$15,Paramètres!$A$1:$I$89,3,0)*0.475*44/12</f>
        <v>1.541580794477634E-18</v>
      </c>
      <c r="EY144" s="22">
        <f t="shared" si="129"/>
        <v>34.810422097930513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401</v>
      </c>
      <c r="FF144" s="17">
        <f>FE144*VLOOKUP('Données projet'!$B$16,Paramètres!$A$1:$I$89,3,0)*VLOOKUP('Données projet'!$B$16,Paramètres!$A$1:$I$89,5,0)</f>
        <v>250.22399999999999</v>
      </c>
      <c r="FG144" s="13">
        <f t="shared" si="155"/>
        <v>60.633904580527918</v>
      </c>
      <c r="FH144" s="20">
        <f t="shared" si="130"/>
        <v>541.41085047775289</v>
      </c>
      <c r="FI144" s="59">
        <f t="shared" si="131"/>
        <v>834.74418381108626</v>
      </c>
      <c r="FJ144" s="59">
        <f ca="1">AVERAGE(OFFSET($FI$3,0,0,'Données projet'!$E$16+1,1))-AVERAGE(OFFSET($H$3,0,0,'Données projet'!$E$16+1,1))</f>
        <v>269.77739619445515</v>
      </c>
      <c r="FK144" s="59">
        <f t="shared" si="156"/>
        <v>347.56964743629885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15.39701725228449</v>
      </c>
      <c r="FR144" s="21">
        <f>EXP(-LN(2)/25)*FR143+(1-EXP(-LN(2)/25))/(LN(2)/25)*Calculateur!FM144*Calculateur!FO144*VLOOKUP('Données projet'!$B$16,Paramètres!$A$1:$I$89,3,0)*0.475*44/12</f>
        <v>4.2266465479815416</v>
      </c>
      <c r="FS144" s="21">
        <f>EXP(-LN(2)/2)*FS143+(1-EXP(-LN(2)/2))/(LN(2)/2)*FM144*FP144*VLOOKUP('Données projet'!$B$16,Paramètres!$A$1:$I$89,3,0)*0.475*44/12</f>
        <v>4.8748124728937707E-19</v>
      </c>
      <c r="FT144" s="22">
        <f t="shared" si="132"/>
        <v>19.62366380026603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367.99999999999972</v>
      </c>
      <c r="O145" s="13">
        <f>N145*VLOOKUP('Données projet'!$B$9,Paramètres!$A$1:$I$89,3,0)*VLOOKUP('Données projet'!$B$9,Paramètres!$A$1:$I$89,5,0)</f>
        <v>292.78079999999977</v>
      </c>
      <c r="P145" s="13">
        <f t="shared" si="141"/>
        <v>69.660903052386217</v>
      </c>
      <c r="Q145" s="20">
        <f t="shared" si="108"/>
        <v>631.25263281623893</v>
      </c>
      <c r="R145" s="59">
        <f t="shared" si="109"/>
        <v>924.58596614957219</v>
      </c>
      <c r="S145" s="59">
        <f ca="1">AVERAGE(OFFSET($R$3,0,0,'Données projet'!$E$9+1,1))-AVERAGE(OFFSET($H$3,0,0,'Données projet'!$E$9+1,1))</f>
        <v>331.52724290297675</v>
      </c>
      <c r="T145" s="59">
        <f t="shared" si="142"/>
        <v>322.79102610158054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18.053357488726931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18.053357488726931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367.99999999999972</v>
      </c>
      <c r="AJ145" s="13">
        <f>AI145*VLOOKUP('Données projet'!$B$10,Paramètres!$A$1:$I$89,3,0)*VLOOKUP('Données projet'!$B$10,Paramètres!$A$1:$I$89,5,0)</f>
        <v>292.78079999999977</v>
      </c>
      <c r="AK145" s="13">
        <f t="shared" si="143"/>
        <v>69.660903052386217</v>
      </c>
      <c r="AL145" s="20">
        <f t="shared" si="112"/>
        <v>631.25263281623893</v>
      </c>
      <c r="AM145" s="59">
        <f t="shared" si="113"/>
        <v>924.58596614957219</v>
      </c>
      <c r="AN145" s="59">
        <f ca="1">AVERAGE(OFFSET($AM$3,0,0,'Données projet'!$E$10+1,1))-AVERAGE(OFFSET($H$3,0,0,'Données projet'!$E$10+1,1))</f>
        <v>331.52724290297675</v>
      </c>
      <c r="AO145" s="59">
        <f t="shared" si="144"/>
        <v>322.79102610158054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18.053357488726931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18.053357488726931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367.99999999999972</v>
      </c>
      <c r="BE145" s="13">
        <f>BD145*VLOOKUP('Données projet'!$B$11,Paramètres!$A$1:$I$89,3,0)*VLOOKUP('Données projet'!$B$11,Paramètres!$A$1:$I$89,5,0)</f>
        <v>321.48479999999984</v>
      </c>
      <c r="BF145" s="13">
        <f t="shared" si="145"/>
        <v>75.662211893590367</v>
      </c>
      <c r="BG145" s="20">
        <f t="shared" si="115"/>
        <v>691.69771238133626</v>
      </c>
      <c r="BH145" s="59">
        <f t="shared" si="116"/>
        <v>985.03104571466952</v>
      </c>
      <c r="BI145" s="59">
        <f ca="1">AVERAGE(OFFSET($BH$3,0,0,'Données projet'!$E$11+1,1))-AVERAGE(OFFSET($H$3,0,0,'Données projet'!$E$11+1,1))</f>
        <v>367.48156275901096</v>
      </c>
      <c r="BJ145" s="59">
        <f t="shared" si="146"/>
        <v>356.87322542996685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19.823294497425653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19.823294497425653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367.99999999999972</v>
      </c>
      <c r="BZ145" s="13">
        <f>BY145*VLOOKUP('Données projet'!$B$12,Paramètres!$A$1:$I$89,3,0)*VLOOKUP('Données projet'!$B$12,Paramètres!$A$1:$I$89,5,0)</f>
        <v>246.8543999999998</v>
      </c>
      <c r="CA145" s="13">
        <f t="shared" si="147"/>
        <v>59.911862368716115</v>
      </c>
      <c r="CB145" s="20">
        <f t="shared" si="118"/>
        <v>534.28457362551353</v>
      </c>
      <c r="CC145" s="59">
        <f t="shared" si="119"/>
        <v>827.61790695884679</v>
      </c>
      <c r="CD145" s="59">
        <f ca="1">AVERAGE(OFFSET($CC$3,0,0,'Données projet'!$E$12+1,1))-AVERAGE(OFFSET($H$3,0,0,'Données projet'!$E$12+1,1))</f>
        <v>273.84349636755343</v>
      </c>
      <c r="CE145" s="59">
        <f t="shared" si="148"/>
        <v>268.10688874775451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15.221458274808978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15.221458274808978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852.00000000000011</v>
      </c>
      <c r="CU145" s="17">
        <f>CT145*VLOOKUP('Données projet'!$B$13,Paramètres!$A$1:$I$89,3,0)*VLOOKUP('Données projet'!$B$13,Paramètres!$A$1:$I$89,5,0)</f>
        <v>420.88800000000009</v>
      </c>
      <c r="CV145" s="13">
        <f t="shared" si="149"/>
        <v>95.998759891259041</v>
      </c>
      <c r="CW145" s="20">
        <f t="shared" si="121"/>
        <v>900.24444014394294</v>
      </c>
      <c r="CX145" s="59">
        <f t="shared" si="122"/>
        <v>1193.5777734772762</v>
      </c>
      <c r="CY145" s="59">
        <f ca="1">AVERAGE(OFFSET($CX$3,0,0,'Données projet'!$E$13+1,1))-AVERAGE(OFFSET($H$3,0,0,'Données projet'!$E$13+1,1))</f>
        <v>434.08297999735811</v>
      </c>
      <c r="CZ145" s="59">
        <f t="shared" si="150"/>
        <v>371.04090283546122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46.578757727467121</v>
      </c>
      <c r="DG145" s="21">
        <f>EXP(-LN(2)/25)*DG144+(1-EXP(-LN(2)/25))/(LN(2)/25)*Calculateur!DB145*Calculateur!DD145*VLOOKUP('Données projet'!$B$13,Paramètres!$A$1:$I$89,3,0)*0.475*44/12</f>
        <v>2.3171301784017619</v>
      </c>
      <c r="DH145" s="21">
        <f>EXP(-LN(2)/2)*DH144+(1-EXP(-LN(2)/2))/(LN(2)/2)*DB145*DE145*VLOOKUP('Données projet'!$B$13,Paramètres!$A$1:$I$89,3,0)*0.475*44/12</f>
        <v>1.0430405872366256E-17</v>
      </c>
      <c r="DI145" s="22">
        <f t="shared" si="123"/>
        <v>48.895887905868882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614.99999999999989</v>
      </c>
      <c r="DP145" s="17">
        <f>DO145*VLOOKUP('Données projet'!$B$14,Paramètres!$A$1:$I$89,3,0)*VLOOKUP('Données projet'!$B$14,Paramètres!$A$1:$I$89,5,0)</f>
        <v>351.78</v>
      </c>
      <c r="DQ145" s="13">
        <f t="shared" si="151"/>
        <v>81.92892344316067</v>
      </c>
      <c r="DR145" s="20">
        <f t="shared" si="124"/>
        <v>755.37637499683808</v>
      </c>
      <c r="DS145" s="59">
        <f t="shared" si="125"/>
        <v>1048.7097083301715</v>
      </c>
      <c r="DT145" s="59">
        <f ca="1">AVERAGE(OFFSET($DS$3,0,0,'Données projet'!$E$14+1,1))-AVERAGE(OFFSET($H$3,0,0,'Données projet'!$E$14+1,1))</f>
        <v>362.57172983134313</v>
      </c>
      <c r="DU145" s="59">
        <f t="shared" si="152"/>
        <v>232.03250917542471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37.855970882411818</v>
      </c>
      <c r="EB145" s="21">
        <f>EXP(-LN(2)/25)*EB144+(1-EXP(-LN(2)/25))/(LN(2)/25)*Calculateur!DW145*Calculateur!DY145*VLOOKUP('Données projet'!$B$14,Paramètres!$A$1:$I$89,3,0)*0.475*44/12</f>
        <v>1.3969301554001055</v>
      </c>
      <c r="EC145" s="21">
        <f>EXP(-LN(2)/2)*EC144+(1-EXP(-LN(2)/2))/(LN(2)/2)*DW145*DZ145*VLOOKUP('Données projet'!$B$14,Paramètres!$A$1:$I$89,3,0)*0.475*44/12</f>
        <v>1.0392105728404076E-17</v>
      </c>
      <c r="ED145" s="22">
        <f t="shared" si="126"/>
        <v>39.252901037811924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763.00000000000057</v>
      </c>
      <c r="EK145" s="17">
        <f>EJ145*VLOOKUP('Données projet'!$B$15,Paramètres!$A$1:$I$89,3,0)*VLOOKUP('Données projet'!$B$15,Paramètres!$A$1:$I$89,5,0)</f>
        <v>456.2740000000004</v>
      </c>
      <c r="EL145" s="13">
        <f t="shared" si="153"/>
        <v>103.09649786611838</v>
      </c>
      <c r="EM145" s="20">
        <f t="shared" si="127"/>
        <v>974.23695045015677</v>
      </c>
      <c r="EN145" s="59">
        <f t="shared" si="128"/>
        <v>1267.5702837834901</v>
      </c>
      <c r="EO145" s="59">
        <f ca="1">AVERAGE(OFFSET($EN$3,0,0,'Données projet'!$E$15+1,1))-AVERAGE(OFFSET($H$3,0,0,'Données projet'!$E$15+1,1))</f>
        <v>481.17250315093412</v>
      </c>
      <c r="EP145" s="59">
        <f t="shared" si="154"/>
        <v>413.48123190206832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31.172891694203209</v>
      </c>
      <c r="EW145" s="21">
        <f>EXP(-LN(2)/25)*EW144+(1-EXP(-LN(2)/25))/(LN(2)/25)*Calculateur!ER145*Calculateur!ET145*VLOOKUP('Données projet'!$B$15,Paramètres!$A$1:$I$89,3,0)*0.475*44/12</f>
        <v>2.9316037985147947</v>
      </c>
      <c r="EX145" s="21">
        <f>EXP(-LN(2)/2)*EX144+(1-EXP(-LN(2)/2))/(LN(2)/2)*ER145*EU145*VLOOKUP('Données projet'!$B$15,Paramètres!$A$1:$I$89,3,0)*0.475*44/12</f>
        <v>1.0900622335220805E-18</v>
      </c>
      <c r="EY145" s="22">
        <f t="shared" si="129"/>
        <v>34.104495492718002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401</v>
      </c>
      <c r="FF145" s="17">
        <f>FE145*VLOOKUP('Données projet'!$B$16,Paramètres!$A$1:$I$89,3,0)*VLOOKUP('Données projet'!$B$16,Paramètres!$A$1:$I$89,5,0)</f>
        <v>250.22399999999999</v>
      </c>
      <c r="FG145" s="13">
        <f t="shared" si="155"/>
        <v>60.633904580527918</v>
      </c>
      <c r="FH145" s="20">
        <f t="shared" si="130"/>
        <v>541.41085047775289</v>
      </c>
      <c r="FI145" s="59">
        <f t="shared" si="131"/>
        <v>834.74418381108626</v>
      </c>
      <c r="FJ145" s="59">
        <f ca="1">AVERAGE(OFFSET($FI$3,0,0,'Données projet'!$E$16+1,1))-AVERAGE(OFFSET($H$3,0,0,'Données projet'!$E$16+1,1))</f>
        <v>269.77739619445515</v>
      </c>
      <c r="FK145" s="59">
        <f t="shared" si="156"/>
        <v>347.56964743629885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15.095091135220406</v>
      </c>
      <c r="FR145" s="21">
        <f>EXP(-LN(2)/25)*FR144+(1-EXP(-LN(2)/25))/(LN(2)/25)*Calculateur!FM145*Calculateur!FO145*VLOOKUP('Données projet'!$B$16,Paramètres!$A$1:$I$89,3,0)*0.475*44/12</f>
        <v>4.1110686758573047</v>
      </c>
      <c r="FS145" s="21">
        <f>EXP(-LN(2)/2)*FS144+(1-EXP(-LN(2)/2))/(LN(2)/2)*FM145*FP145*VLOOKUP('Données projet'!$B$16,Paramètres!$A$1:$I$89,3,0)*0.475*44/12</f>
        <v>3.4470129565959482E-19</v>
      </c>
      <c r="FT145" s="22">
        <f t="shared" si="132"/>
        <v>19.206159811077711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367.99999999999972</v>
      </c>
      <c r="O146" s="13">
        <f>N146*VLOOKUP('Données projet'!$B$9,Paramètres!$A$1:$I$89,3,0)*VLOOKUP('Données projet'!$B$9,Paramètres!$A$1:$I$89,5,0)</f>
        <v>292.78079999999977</v>
      </c>
      <c r="P146" s="13">
        <f t="shared" si="141"/>
        <v>69.660903052386217</v>
      </c>
      <c r="Q146" s="20">
        <f t="shared" si="108"/>
        <v>631.25263281623893</v>
      </c>
      <c r="R146" s="59">
        <f t="shared" si="109"/>
        <v>924.58596614957219</v>
      </c>
      <c r="S146" s="59">
        <f ca="1">AVERAGE(OFFSET($R$3,0,0,'Données projet'!$E$9+1,1))-AVERAGE(OFFSET($H$3,0,0,'Données projet'!$E$9+1,1))</f>
        <v>331.52724290297675</v>
      </c>
      <c r="T146" s="59">
        <f t="shared" si="142"/>
        <v>322.79102610158054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17.699342159833773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17.699342159833773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367.99999999999972</v>
      </c>
      <c r="AJ146" s="13">
        <f>AI146*VLOOKUP('Données projet'!$B$10,Paramètres!$A$1:$I$89,3,0)*VLOOKUP('Données projet'!$B$10,Paramètres!$A$1:$I$89,5,0)</f>
        <v>292.78079999999977</v>
      </c>
      <c r="AK146" s="13">
        <f t="shared" si="143"/>
        <v>69.660903052386217</v>
      </c>
      <c r="AL146" s="20">
        <f t="shared" si="112"/>
        <v>631.25263281623893</v>
      </c>
      <c r="AM146" s="59">
        <f t="shared" si="113"/>
        <v>924.58596614957219</v>
      </c>
      <c r="AN146" s="59">
        <f ca="1">AVERAGE(OFFSET($AM$3,0,0,'Données projet'!$E$10+1,1))-AVERAGE(OFFSET($H$3,0,0,'Données projet'!$E$10+1,1))</f>
        <v>331.52724290297675</v>
      </c>
      <c r="AO146" s="59">
        <f t="shared" si="144"/>
        <v>322.79102610158054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17.699342159833773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17.699342159833773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367.99999999999972</v>
      </c>
      <c r="BE146" s="13">
        <f>BD146*VLOOKUP('Données projet'!$B$11,Paramètres!$A$1:$I$89,3,0)*VLOOKUP('Données projet'!$B$11,Paramètres!$A$1:$I$89,5,0)</f>
        <v>321.48479999999984</v>
      </c>
      <c r="BF146" s="13">
        <f t="shared" si="145"/>
        <v>75.662211893590367</v>
      </c>
      <c r="BG146" s="20">
        <f t="shared" si="115"/>
        <v>691.69771238133626</v>
      </c>
      <c r="BH146" s="59">
        <f t="shared" si="116"/>
        <v>985.03104571466952</v>
      </c>
      <c r="BI146" s="59">
        <f ca="1">AVERAGE(OFFSET($BH$3,0,0,'Données projet'!$E$11+1,1))-AVERAGE(OFFSET($H$3,0,0,'Données projet'!$E$11+1,1))</f>
        <v>367.48156275901096</v>
      </c>
      <c r="BJ146" s="59">
        <f t="shared" si="146"/>
        <v>356.87322542996685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19.43457178334689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19.43457178334689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367.99999999999972</v>
      </c>
      <c r="BZ146" s="13">
        <f>BY146*VLOOKUP('Données projet'!$B$12,Paramètres!$A$1:$I$89,3,0)*VLOOKUP('Données projet'!$B$12,Paramètres!$A$1:$I$89,5,0)</f>
        <v>246.8543999999998</v>
      </c>
      <c r="CA146" s="13">
        <f t="shared" si="147"/>
        <v>59.911862368716115</v>
      </c>
      <c r="CB146" s="20">
        <f t="shared" si="118"/>
        <v>534.28457362551353</v>
      </c>
      <c r="CC146" s="59">
        <f t="shared" si="119"/>
        <v>827.61790695884679</v>
      </c>
      <c r="CD146" s="59">
        <f ca="1">AVERAGE(OFFSET($CC$3,0,0,'Données projet'!$E$12+1,1))-AVERAGE(OFFSET($H$3,0,0,'Données projet'!$E$12+1,1))</f>
        <v>273.84349636755343</v>
      </c>
      <c r="CE146" s="59">
        <f t="shared" si="148"/>
        <v>268.10688874775451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14.922974762212785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14.922974762212785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852.00000000000011</v>
      </c>
      <c r="CU146" s="17">
        <f>CT146*VLOOKUP('Données projet'!$B$13,Paramètres!$A$1:$I$89,3,0)*VLOOKUP('Données projet'!$B$13,Paramètres!$A$1:$I$89,5,0)</f>
        <v>420.88800000000009</v>
      </c>
      <c r="CV146" s="13">
        <f t="shared" si="149"/>
        <v>95.998759891259041</v>
      </c>
      <c r="CW146" s="20">
        <f t="shared" si="121"/>
        <v>900.24444014394294</v>
      </c>
      <c r="CX146" s="59">
        <f t="shared" si="122"/>
        <v>1193.5777734772762</v>
      </c>
      <c r="CY146" s="59">
        <f ca="1">AVERAGE(OFFSET($CX$3,0,0,'Données projet'!$E$13+1,1))-AVERAGE(OFFSET($H$3,0,0,'Données projet'!$E$13+1,1))</f>
        <v>434.08297999735811</v>
      </c>
      <c r="CZ146" s="59">
        <f t="shared" si="150"/>
        <v>371.04090283546122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45.665376698668425</v>
      </c>
      <c r="DG146" s="21">
        <f>EXP(-LN(2)/25)*DG145+(1-EXP(-LN(2)/25))/(LN(2)/25)*Calculateur!DB146*Calculateur!DD146*VLOOKUP('Données projet'!$B$13,Paramètres!$A$1:$I$89,3,0)*0.475*44/12</f>
        <v>2.2537681318207854</v>
      </c>
      <c r="DH146" s="21">
        <f>EXP(-LN(2)/2)*DH145+(1-EXP(-LN(2)/2))/(LN(2)/2)*DB146*DE146*VLOOKUP('Données projet'!$B$13,Paramètres!$A$1:$I$89,3,0)*0.475*44/12</f>
        <v>7.3754107228781661E-18</v>
      </c>
      <c r="DI146" s="22">
        <f t="shared" si="123"/>
        <v>47.919144830489209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614.99999999999989</v>
      </c>
      <c r="DP146" s="17">
        <f>DO146*VLOOKUP('Données projet'!$B$14,Paramètres!$A$1:$I$89,3,0)*VLOOKUP('Données projet'!$B$14,Paramètres!$A$1:$I$89,5,0)</f>
        <v>351.78</v>
      </c>
      <c r="DQ146" s="13">
        <f t="shared" si="151"/>
        <v>81.92892344316067</v>
      </c>
      <c r="DR146" s="20">
        <f t="shared" si="124"/>
        <v>755.37637499683808</v>
      </c>
      <c r="DS146" s="59">
        <f t="shared" si="125"/>
        <v>1048.7097083301715</v>
      </c>
      <c r="DT146" s="59">
        <f ca="1">AVERAGE(OFFSET($DS$3,0,0,'Données projet'!$E$14+1,1))-AVERAGE(OFFSET($H$3,0,0,'Données projet'!$E$14+1,1))</f>
        <v>362.57172983134313</v>
      </c>
      <c r="DU146" s="59">
        <f t="shared" si="152"/>
        <v>232.03250917542471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37.113638383270029</v>
      </c>
      <c r="EB146" s="21">
        <f>EXP(-LN(2)/25)*EB145+(1-EXP(-LN(2)/25))/(LN(2)/25)*Calculateur!DW146*Calculateur!DY146*VLOOKUP('Données projet'!$B$14,Paramètres!$A$1:$I$89,3,0)*0.475*44/12</f>
        <v>1.3587310268393253</v>
      </c>
      <c r="EC146" s="21">
        <f>EXP(-LN(2)/2)*EC145+(1-EXP(-LN(2)/2))/(LN(2)/2)*DW146*DZ146*VLOOKUP('Données projet'!$B$14,Paramètres!$A$1:$I$89,3,0)*0.475*44/12</f>
        <v>7.3483284313620881E-18</v>
      </c>
      <c r="ED146" s="22">
        <f t="shared" si="126"/>
        <v>38.472369410109351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763.00000000000057</v>
      </c>
      <c r="EK146" s="17">
        <f>EJ146*VLOOKUP('Données projet'!$B$15,Paramètres!$A$1:$I$89,3,0)*VLOOKUP('Données projet'!$B$15,Paramètres!$A$1:$I$89,5,0)</f>
        <v>456.2740000000004</v>
      </c>
      <c r="EL146" s="13">
        <f t="shared" si="153"/>
        <v>103.09649786611838</v>
      </c>
      <c r="EM146" s="20">
        <f t="shared" si="127"/>
        <v>974.23695045015677</v>
      </c>
      <c r="EN146" s="59">
        <f t="shared" si="128"/>
        <v>1267.5702837834901</v>
      </c>
      <c r="EO146" s="59">
        <f ca="1">AVERAGE(OFFSET($EN$3,0,0,'Données projet'!$E$15+1,1))-AVERAGE(OFFSET($H$3,0,0,'Données projet'!$E$15+1,1))</f>
        <v>481.17250315093412</v>
      </c>
      <c r="EP146" s="59">
        <f t="shared" si="154"/>
        <v>413.48123190206832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30.561610301666381</v>
      </c>
      <c r="EW146" s="21">
        <f>EXP(-LN(2)/25)*EW145+(1-EXP(-LN(2)/25))/(LN(2)/25)*Calculateur!ER146*Calculateur!ET146*VLOOKUP('Données projet'!$B$15,Paramètres!$A$1:$I$89,3,0)*0.475*44/12</f>
        <v>2.8514389384780641</v>
      </c>
      <c r="EX146" s="21">
        <f>EXP(-LN(2)/2)*EX145+(1-EXP(-LN(2)/2))/(LN(2)/2)*ER146*EU146*VLOOKUP('Données projet'!$B$15,Paramètres!$A$1:$I$89,3,0)*0.475*44/12</f>
        <v>7.7079039723881702E-19</v>
      </c>
      <c r="EY146" s="22">
        <f t="shared" si="129"/>
        <v>33.413049240144446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401</v>
      </c>
      <c r="FF146" s="17">
        <f>FE146*VLOOKUP('Données projet'!$B$16,Paramètres!$A$1:$I$89,3,0)*VLOOKUP('Données projet'!$B$16,Paramètres!$A$1:$I$89,5,0)</f>
        <v>250.22399999999999</v>
      </c>
      <c r="FG146" s="13">
        <f t="shared" si="155"/>
        <v>60.633904580527918</v>
      </c>
      <c r="FH146" s="20">
        <f t="shared" si="130"/>
        <v>541.41085047775289</v>
      </c>
      <c r="FI146" s="59">
        <f t="shared" si="131"/>
        <v>834.74418381108626</v>
      </c>
      <c r="FJ146" s="59">
        <f ca="1">AVERAGE(OFFSET($FI$3,0,0,'Données projet'!$E$16+1,1))-AVERAGE(OFFSET($H$3,0,0,'Données projet'!$E$16+1,1))</f>
        <v>269.77739619445515</v>
      </c>
      <c r="FK146" s="59">
        <f t="shared" si="156"/>
        <v>347.56964743629885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14.7990856051552</v>
      </c>
      <c r="FR146" s="21">
        <f>EXP(-LN(2)/25)*FR145+(1-EXP(-LN(2)/25))/(LN(2)/25)*Calculateur!FM146*Calculateur!FO146*VLOOKUP('Données projet'!$B$16,Paramètres!$A$1:$I$89,3,0)*0.475*44/12</f>
        <v>3.9986512867242809</v>
      </c>
      <c r="FS146" s="21">
        <f>EXP(-LN(2)/2)*FS145+(1-EXP(-LN(2)/2))/(LN(2)/2)*FM146*FP146*VLOOKUP('Données projet'!$B$16,Paramètres!$A$1:$I$89,3,0)*0.475*44/12</f>
        <v>2.4374062364468853E-19</v>
      </c>
      <c r="FT146" s="22">
        <f t="shared" si="132"/>
        <v>18.797736891879481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367.99999999999972</v>
      </c>
      <c r="O147" s="13">
        <f>N147*VLOOKUP('Données projet'!$B$9,Paramètres!$A$1:$I$89,3,0)*VLOOKUP('Données projet'!$B$9,Paramètres!$A$1:$I$89,5,0)</f>
        <v>292.78079999999977</v>
      </c>
      <c r="P147" s="13">
        <f t="shared" si="141"/>
        <v>69.660903052386217</v>
      </c>
      <c r="Q147" s="20">
        <f t="shared" si="108"/>
        <v>631.25263281623893</v>
      </c>
      <c r="R147" s="59">
        <f t="shared" si="109"/>
        <v>924.58596614957219</v>
      </c>
      <c r="S147" s="59">
        <f ca="1">AVERAGE(OFFSET($R$3,0,0,'Données projet'!$E$9+1,1))-AVERAGE(OFFSET($H$3,0,0,'Données projet'!$E$9+1,1))</f>
        <v>331.52724290297675</v>
      </c>
      <c r="T147" s="59">
        <f t="shared" si="142"/>
        <v>322.79102610158054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17.352268855612181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17.352268855612181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367.99999999999972</v>
      </c>
      <c r="AJ147" s="13">
        <f>AI147*VLOOKUP('Données projet'!$B$10,Paramètres!$A$1:$I$89,3,0)*VLOOKUP('Données projet'!$B$10,Paramètres!$A$1:$I$89,5,0)</f>
        <v>292.78079999999977</v>
      </c>
      <c r="AK147" s="13">
        <f t="shared" si="143"/>
        <v>69.660903052386217</v>
      </c>
      <c r="AL147" s="20">
        <f t="shared" si="112"/>
        <v>631.25263281623893</v>
      </c>
      <c r="AM147" s="59">
        <f t="shared" si="113"/>
        <v>924.58596614957219</v>
      </c>
      <c r="AN147" s="59">
        <f ca="1">AVERAGE(OFFSET($AM$3,0,0,'Données projet'!$E$10+1,1))-AVERAGE(OFFSET($H$3,0,0,'Données projet'!$E$10+1,1))</f>
        <v>331.52724290297675</v>
      </c>
      <c r="AO147" s="59">
        <f t="shared" si="144"/>
        <v>322.79102610158054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17.352268855612181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17.352268855612181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367.99999999999972</v>
      </c>
      <c r="BE147" s="13">
        <f>BD147*VLOOKUP('Données projet'!$B$11,Paramètres!$A$1:$I$89,3,0)*VLOOKUP('Données projet'!$B$11,Paramètres!$A$1:$I$89,5,0)</f>
        <v>321.48479999999984</v>
      </c>
      <c r="BF147" s="13">
        <f t="shared" si="145"/>
        <v>75.662211893590367</v>
      </c>
      <c r="BG147" s="20">
        <f t="shared" si="115"/>
        <v>691.69771238133626</v>
      </c>
      <c r="BH147" s="59">
        <f t="shared" si="116"/>
        <v>985.03104571466952</v>
      </c>
      <c r="BI147" s="59">
        <f ca="1">AVERAGE(OFFSET($BH$3,0,0,'Données projet'!$E$11+1,1))-AVERAGE(OFFSET($H$3,0,0,'Données projet'!$E$11+1,1))</f>
        <v>367.48156275901096</v>
      </c>
      <c r="BJ147" s="59">
        <f t="shared" si="146"/>
        <v>356.87322542996685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19.053471684593767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19.053471684593767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367.99999999999972</v>
      </c>
      <c r="BZ147" s="13">
        <f>BY147*VLOOKUP('Données projet'!$B$12,Paramètres!$A$1:$I$89,3,0)*VLOOKUP('Données projet'!$B$12,Paramètres!$A$1:$I$89,5,0)</f>
        <v>246.8543999999998</v>
      </c>
      <c r="CA147" s="13">
        <f t="shared" si="147"/>
        <v>59.911862368716115</v>
      </c>
      <c r="CB147" s="20">
        <f t="shared" si="118"/>
        <v>534.28457362551353</v>
      </c>
      <c r="CC147" s="59">
        <f t="shared" si="119"/>
        <v>827.61790695884679</v>
      </c>
      <c r="CD147" s="59">
        <f ca="1">AVERAGE(OFFSET($CC$3,0,0,'Données projet'!$E$12+1,1))-AVERAGE(OFFSET($H$3,0,0,'Données projet'!$E$12+1,1))</f>
        <v>273.84349636755343</v>
      </c>
      <c r="CE147" s="59">
        <f t="shared" si="148"/>
        <v>268.10688874775451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14.630344329241638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14.630344329241638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852.00000000000011</v>
      </c>
      <c r="CU147" s="17">
        <f>CT147*VLOOKUP('Données projet'!$B$13,Paramètres!$A$1:$I$89,3,0)*VLOOKUP('Données projet'!$B$13,Paramètres!$A$1:$I$89,5,0)</f>
        <v>420.88800000000009</v>
      </c>
      <c r="CV147" s="13">
        <f t="shared" si="149"/>
        <v>95.998759891259041</v>
      </c>
      <c r="CW147" s="20">
        <f t="shared" si="121"/>
        <v>900.24444014394294</v>
      </c>
      <c r="CX147" s="59">
        <f t="shared" si="122"/>
        <v>1193.5777734772762</v>
      </c>
      <c r="CY147" s="59">
        <f ca="1">AVERAGE(OFFSET($CX$3,0,0,'Données projet'!$E$13+1,1))-AVERAGE(OFFSET($H$3,0,0,'Données projet'!$E$13+1,1))</f>
        <v>434.08297999735811</v>
      </c>
      <c r="CZ147" s="59">
        <f t="shared" si="150"/>
        <v>371.04090283546122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44.769906514737052</v>
      </c>
      <c r="DG147" s="21">
        <f>EXP(-LN(2)/25)*DG146+(1-EXP(-LN(2)/25))/(LN(2)/25)*Calculateur!DB147*Calculateur!DD147*VLOOKUP('Données projet'!$B$13,Paramètres!$A$1:$I$89,3,0)*0.475*44/12</f>
        <v>2.1921387237356309</v>
      </c>
      <c r="DH147" s="21">
        <f>EXP(-LN(2)/2)*DH146+(1-EXP(-LN(2)/2))/(LN(2)/2)*DB147*DE147*VLOOKUP('Données projet'!$B$13,Paramètres!$A$1:$I$89,3,0)*0.475*44/12</f>
        <v>5.2152029361831279E-18</v>
      </c>
      <c r="DI147" s="22">
        <f t="shared" si="123"/>
        <v>46.962045238472683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614.99999999999989</v>
      </c>
      <c r="DP147" s="17">
        <f>DO147*VLOOKUP('Données projet'!$B$14,Paramètres!$A$1:$I$89,3,0)*VLOOKUP('Données projet'!$B$14,Paramètres!$A$1:$I$89,5,0)</f>
        <v>351.78</v>
      </c>
      <c r="DQ147" s="13">
        <f t="shared" si="151"/>
        <v>81.92892344316067</v>
      </c>
      <c r="DR147" s="20">
        <f t="shared" si="124"/>
        <v>755.37637499683808</v>
      </c>
      <c r="DS147" s="59">
        <f t="shared" si="125"/>
        <v>1048.7097083301715</v>
      </c>
      <c r="DT147" s="59">
        <f ca="1">AVERAGE(OFFSET($DS$3,0,0,'Données projet'!$E$14+1,1))-AVERAGE(OFFSET($H$3,0,0,'Données projet'!$E$14+1,1))</f>
        <v>362.57172983134313</v>
      </c>
      <c r="DU147" s="59">
        <f t="shared" si="152"/>
        <v>232.03250917542471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36.385862571658294</v>
      </c>
      <c r="EB147" s="21">
        <f>EXP(-LN(2)/25)*EB146+(1-EXP(-LN(2)/25))/(LN(2)/25)*Calculateur!DW147*Calculateur!DY147*VLOOKUP('Données projet'!$B$14,Paramètres!$A$1:$I$89,3,0)*0.475*44/12</f>
        <v>1.3215764554578446</v>
      </c>
      <c r="EC147" s="21">
        <f>EXP(-LN(2)/2)*EC146+(1-EXP(-LN(2)/2))/(LN(2)/2)*DW147*DZ147*VLOOKUP('Données projet'!$B$14,Paramètres!$A$1:$I$89,3,0)*0.475*44/12</f>
        <v>5.1960528642020382E-18</v>
      </c>
      <c r="ED147" s="22">
        <f t="shared" si="126"/>
        <v>37.707439027116138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763.00000000000057</v>
      </c>
      <c r="EK147" s="17">
        <f>EJ147*VLOOKUP('Données projet'!$B$15,Paramètres!$A$1:$I$89,3,0)*VLOOKUP('Données projet'!$B$15,Paramètres!$A$1:$I$89,5,0)</f>
        <v>456.2740000000004</v>
      </c>
      <c r="EL147" s="13">
        <f t="shared" si="153"/>
        <v>103.09649786611838</v>
      </c>
      <c r="EM147" s="20">
        <f t="shared" si="127"/>
        <v>974.23695045015677</v>
      </c>
      <c r="EN147" s="59">
        <f t="shared" si="128"/>
        <v>1267.5702837834901</v>
      </c>
      <c r="EO147" s="59">
        <f ca="1">AVERAGE(OFFSET($EN$3,0,0,'Données projet'!$E$15+1,1))-AVERAGE(OFFSET($H$3,0,0,'Données projet'!$E$15+1,1))</f>
        <v>481.17250315093412</v>
      </c>
      <c r="EP147" s="59">
        <f t="shared" si="154"/>
        <v>413.48123190206832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29.962315764392368</v>
      </c>
      <c r="EW147" s="21">
        <f>EXP(-LN(2)/25)*EW146+(1-EXP(-LN(2)/25))/(LN(2)/25)*Calculateur!ER147*Calculateur!ET147*VLOOKUP('Données projet'!$B$15,Paramètres!$A$1:$I$89,3,0)*0.475*44/12</f>
        <v>2.7734661907547249</v>
      </c>
      <c r="EX147" s="21">
        <f>EXP(-LN(2)/2)*EX146+(1-EXP(-LN(2)/2))/(LN(2)/2)*ER147*EU147*VLOOKUP('Données projet'!$B$15,Paramètres!$A$1:$I$89,3,0)*0.475*44/12</f>
        <v>5.4503111676104023E-19</v>
      </c>
      <c r="EY147" s="22">
        <f t="shared" si="129"/>
        <v>32.73578195514709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401</v>
      </c>
      <c r="FF147" s="17">
        <f>FE147*VLOOKUP('Données projet'!$B$16,Paramètres!$A$1:$I$89,3,0)*VLOOKUP('Données projet'!$B$16,Paramètres!$A$1:$I$89,5,0)</f>
        <v>250.22399999999999</v>
      </c>
      <c r="FG147" s="13">
        <f t="shared" si="155"/>
        <v>60.633904580527918</v>
      </c>
      <c r="FH147" s="20">
        <f t="shared" si="130"/>
        <v>541.41085047775289</v>
      </c>
      <c r="FI147" s="59">
        <f t="shared" si="131"/>
        <v>834.74418381108626</v>
      </c>
      <c r="FJ147" s="59">
        <f ca="1">AVERAGE(OFFSET($FI$3,0,0,'Données projet'!$E$16+1,1))-AVERAGE(OFFSET($H$3,0,0,'Données projet'!$E$16+1,1))</f>
        <v>269.77739619445515</v>
      </c>
      <c r="FK147" s="59">
        <f t="shared" si="156"/>
        <v>347.56964743629885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14.508884562989028</v>
      </c>
      <c r="FR147" s="21">
        <f>EXP(-LN(2)/25)*FR146+(1-EXP(-LN(2)/25))/(LN(2)/25)*Calculateur!FM147*Calculateur!FO147*VLOOKUP('Données projet'!$B$16,Paramètres!$A$1:$I$89,3,0)*0.475*44/12</f>
        <v>3.8893079570088736</v>
      </c>
      <c r="FS147" s="21">
        <f>EXP(-LN(2)/2)*FS146+(1-EXP(-LN(2)/2))/(LN(2)/2)*FM147*FP147*VLOOKUP('Données projet'!$B$16,Paramètres!$A$1:$I$89,3,0)*0.475*44/12</f>
        <v>1.7235064782979741E-19</v>
      </c>
      <c r="FT147" s="22">
        <f t="shared" si="132"/>
        <v>18.398192519997902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367.99999999999972</v>
      </c>
      <c r="O148" s="13">
        <f>N148*VLOOKUP('Données projet'!$B$9,Paramètres!$A$1:$I$89,3,0)*VLOOKUP('Données projet'!$B$9,Paramètres!$A$1:$I$89,5,0)</f>
        <v>292.78079999999977</v>
      </c>
      <c r="P148" s="13">
        <f t="shared" si="141"/>
        <v>69.660903052386217</v>
      </c>
      <c r="Q148" s="20">
        <f t="shared" si="108"/>
        <v>631.25263281623893</v>
      </c>
      <c r="R148" s="59">
        <f t="shared" si="109"/>
        <v>924.58596614957219</v>
      </c>
      <c r="S148" s="59">
        <f ca="1">AVERAGE(OFFSET($R$3,0,0,'Données projet'!$E$9+1,1))-AVERAGE(OFFSET($H$3,0,0,'Données projet'!$E$9+1,1))</f>
        <v>331.52724290297675</v>
      </c>
      <c r="T148" s="59">
        <f t="shared" si="142"/>
        <v>322.79102610158054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17.01200144719256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17.01200144719256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367.99999999999972</v>
      </c>
      <c r="AJ148" s="13">
        <f>AI148*VLOOKUP('Données projet'!$B$10,Paramètres!$A$1:$I$89,3,0)*VLOOKUP('Données projet'!$B$10,Paramètres!$A$1:$I$89,5,0)</f>
        <v>292.78079999999977</v>
      </c>
      <c r="AK148" s="13">
        <f t="shared" si="143"/>
        <v>69.660903052386217</v>
      </c>
      <c r="AL148" s="20">
        <f t="shared" si="112"/>
        <v>631.25263281623893</v>
      </c>
      <c r="AM148" s="59">
        <f t="shared" si="113"/>
        <v>924.58596614957219</v>
      </c>
      <c r="AN148" s="59">
        <f ca="1">AVERAGE(OFFSET($AM$3,0,0,'Données projet'!$E$10+1,1))-AVERAGE(OFFSET($H$3,0,0,'Données projet'!$E$10+1,1))</f>
        <v>331.52724290297675</v>
      </c>
      <c r="AO148" s="59">
        <f t="shared" si="144"/>
        <v>322.79102610158054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17.01200144719256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17.01200144719256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367.99999999999972</v>
      </c>
      <c r="BE148" s="13">
        <f>BD148*VLOOKUP('Données projet'!$B$11,Paramètres!$A$1:$I$89,3,0)*VLOOKUP('Données projet'!$B$11,Paramètres!$A$1:$I$89,5,0)</f>
        <v>321.48479999999984</v>
      </c>
      <c r="BF148" s="13">
        <f t="shared" si="145"/>
        <v>75.662211893590367</v>
      </c>
      <c r="BG148" s="20">
        <f t="shared" si="115"/>
        <v>691.69771238133626</v>
      </c>
      <c r="BH148" s="59">
        <f t="shared" si="116"/>
        <v>985.03104571466952</v>
      </c>
      <c r="BI148" s="59">
        <f ca="1">AVERAGE(OFFSET($BH$3,0,0,'Données projet'!$E$11+1,1))-AVERAGE(OFFSET($H$3,0,0,'Données projet'!$E$11+1,1))</f>
        <v>367.48156275901096</v>
      </c>
      <c r="BJ148" s="59">
        <f t="shared" si="146"/>
        <v>356.87322542996685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18.679844726329087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18.679844726329087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367.99999999999972</v>
      </c>
      <c r="BZ148" s="13">
        <f>BY148*VLOOKUP('Données projet'!$B$12,Paramètres!$A$1:$I$89,3,0)*VLOOKUP('Données projet'!$B$12,Paramètres!$A$1:$I$89,5,0)</f>
        <v>246.8543999999998</v>
      </c>
      <c r="CA148" s="13">
        <f t="shared" si="147"/>
        <v>59.911862368716115</v>
      </c>
      <c r="CB148" s="20">
        <f t="shared" si="118"/>
        <v>534.28457362551353</v>
      </c>
      <c r="CC148" s="59">
        <f t="shared" si="119"/>
        <v>827.61790695884679</v>
      </c>
      <c r="CD148" s="59">
        <f ca="1">AVERAGE(OFFSET($CC$3,0,0,'Données projet'!$E$12+1,1))-AVERAGE(OFFSET($H$3,0,0,'Données projet'!$E$12+1,1))</f>
        <v>273.84349636755343</v>
      </c>
      <c r="CE148" s="59">
        <f t="shared" si="148"/>
        <v>268.10688874775451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14.343452200574115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14.343452200574115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852.00000000000011</v>
      </c>
      <c r="CU148" s="17">
        <f>CT148*VLOOKUP('Données projet'!$B$13,Paramètres!$A$1:$I$89,3,0)*VLOOKUP('Données projet'!$B$13,Paramètres!$A$1:$I$89,5,0)</f>
        <v>420.88800000000009</v>
      </c>
      <c r="CV148" s="13">
        <f t="shared" si="149"/>
        <v>95.998759891259041</v>
      </c>
      <c r="CW148" s="20">
        <f t="shared" si="121"/>
        <v>900.24444014394294</v>
      </c>
      <c r="CX148" s="59">
        <f t="shared" si="122"/>
        <v>1193.5777734772762</v>
      </c>
      <c r="CY148" s="59">
        <f ca="1">AVERAGE(OFFSET($CX$3,0,0,'Données projet'!$E$13+1,1))-AVERAGE(OFFSET($H$3,0,0,'Données projet'!$E$13+1,1))</f>
        <v>434.08297999735811</v>
      </c>
      <c r="CZ148" s="59">
        <f t="shared" si="150"/>
        <v>371.04090283546122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43.891995954929698</v>
      </c>
      <c r="DG148" s="21">
        <f>EXP(-LN(2)/25)*DG147+(1-EXP(-LN(2)/25))/(LN(2)/25)*Calculateur!DB148*Calculateur!DD148*VLOOKUP('Données projet'!$B$13,Paramètres!$A$1:$I$89,3,0)*0.475*44/12</f>
        <v>2.1321945750555149</v>
      </c>
      <c r="DH148" s="21">
        <f>EXP(-LN(2)/2)*DH147+(1-EXP(-LN(2)/2))/(LN(2)/2)*DB148*DE148*VLOOKUP('Données projet'!$B$13,Paramètres!$A$1:$I$89,3,0)*0.475*44/12</f>
        <v>3.6877053614390831E-18</v>
      </c>
      <c r="DI148" s="22">
        <f t="shared" si="123"/>
        <v>46.024190529985212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614.99999999999989</v>
      </c>
      <c r="DP148" s="17">
        <f>DO148*VLOOKUP('Données projet'!$B$14,Paramètres!$A$1:$I$89,3,0)*VLOOKUP('Données projet'!$B$14,Paramètres!$A$1:$I$89,5,0)</f>
        <v>351.78</v>
      </c>
      <c r="DQ148" s="13">
        <f t="shared" si="151"/>
        <v>81.92892344316067</v>
      </c>
      <c r="DR148" s="20">
        <f t="shared" si="124"/>
        <v>755.37637499683808</v>
      </c>
      <c r="DS148" s="59">
        <f t="shared" si="125"/>
        <v>1048.7097083301715</v>
      </c>
      <c r="DT148" s="59">
        <f ca="1">AVERAGE(OFFSET($DS$3,0,0,'Données projet'!$E$14+1,1))-AVERAGE(OFFSET($H$3,0,0,'Données projet'!$E$14+1,1))</f>
        <v>362.57172983134313</v>
      </c>
      <c r="DU148" s="59">
        <f t="shared" si="152"/>
        <v>232.03250917542471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35.672357999812846</v>
      </c>
      <c r="EB148" s="21">
        <f>EXP(-LN(2)/25)*EB147+(1-EXP(-LN(2)/25))/(LN(2)/25)*Calculateur!DW148*Calculateur!DY148*VLOOKUP('Données projet'!$B$14,Paramètres!$A$1:$I$89,3,0)*0.475*44/12</f>
        <v>1.2854378777846647</v>
      </c>
      <c r="EC148" s="21">
        <f>EXP(-LN(2)/2)*EC147+(1-EXP(-LN(2)/2))/(LN(2)/2)*DW148*DZ148*VLOOKUP('Données projet'!$B$14,Paramètres!$A$1:$I$89,3,0)*0.475*44/12</f>
        <v>3.6741642156810441E-18</v>
      </c>
      <c r="ED148" s="22">
        <f t="shared" si="126"/>
        <v>36.957795877597512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763.00000000000057</v>
      </c>
      <c r="EK148" s="17">
        <f>EJ148*VLOOKUP('Données projet'!$B$15,Paramètres!$A$1:$I$89,3,0)*VLOOKUP('Données projet'!$B$15,Paramètres!$A$1:$I$89,5,0)</f>
        <v>456.2740000000004</v>
      </c>
      <c r="EL148" s="13">
        <f t="shared" si="153"/>
        <v>103.09649786611838</v>
      </c>
      <c r="EM148" s="20">
        <f t="shared" si="127"/>
        <v>974.23695045015677</v>
      </c>
      <c r="EN148" s="59">
        <f t="shared" si="128"/>
        <v>1267.5702837834901</v>
      </c>
      <c r="EO148" s="59">
        <f ca="1">AVERAGE(OFFSET($EN$3,0,0,'Données projet'!$E$15+1,1))-AVERAGE(OFFSET($H$3,0,0,'Données projet'!$E$15+1,1))</f>
        <v>481.17250315093412</v>
      </c>
      <c r="EP148" s="59">
        <f t="shared" si="154"/>
        <v>413.48123190206832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29.374773027460723</v>
      </c>
      <c r="EW148" s="21">
        <f>EXP(-LN(2)/25)*EW147+(1-EXP(-LN(2)/25))/(LN(2)/25)*Calculateur!ER148*Calculateur!ET148*VLOOKUP('Données projet'!$B$15,Paramètres!$A$1:$I$89,3,0)*0.475*44/12</f>
        <v>2.6976256119182889</v>
      </c>
      <c r="EX148" s="21">
        <f>EXP(-LN(2)/2)*EX147+(1-EXP(-LN(2)/2))/(LN(2)/2)*ER148*EU148*VLOOKUP('Données projet'!$B$15,Paramètres!$A$1:$I$89,3,0)*0.475*44/12</f>
        <v>3.8539519861940851E-19</v>
      </c>
      <c r="EY148" s="22">
        <f t="shared" si="129"/>
        <v>32.07239863937901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401</v>
      </c>
      <c r="FF148" s="17">
        <f>FE148*VLOOKUP('Données projet'!$B$16,Paramètres!$A$1:$I$89,3,0)*VLOOKUP('Données projet'!$B$16,Paramètres!$A$1:$I$89,5,0)</f>
        <v>250.22399999999999</v>
      </c>
      <c r="FG148" s="13">
        <f t="shared" si="155"/>
        <v>60.633904580527918</v>
      </c>
      <c r="FH148" s="20">
        <f t="shared" si="130"/>
        <v>541.41085047775289</v>
      </c>
      <c r="FI148" s="59">
        <f t="shared" si="131"/>
        <v>834.74418381108626</v>
      </c>
      <c r="FJ148" s="59">
        <f ca="1">AVERAGE(OFFSET($FI$3,0,0,'Données projet'!$E$16+1,1))-AVERAGE(OFFSET($H$3,0,0,'Données projet'!$E$16+1,1))</f>
        <v>269.77739619445515</v>
      </c>
      <c r="FK148" s="59">
        <f t="shared" si="156"/>
        <v>347.56964743629885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14.224374186254577</v>
      </c>
      <c r="FR148" s="21">
        <f>EXP(-LN(2)/25)*FR147+(1-EXP(-LN(2)/25))/(LN(2)/25)*Calculateur!FM148*Calculateur!FO148*VLOOKUP('Données projet'!$B$16,Paramètres!$A$1:$I$89,3,0)*0.475*44/12</f>
        <v>3.7829546263946496</v>
      </c>
      <c r="FS148" s="21">
        <f>EXP(-LN(2)/2)*FS147+(1-EXP(-LN(2)/2))/(LN(2)/2)*FM148*FP148*VLOOKUP('Données projet'!$B$16,Paramètres!$A$1:$I$89,3,0)*0.475*44/12</f>
        <v>1.2187031182234427E-19</v>
      </c>
      <c r="FT148" s="22">
        <f t="shared" si="132"/>
        <v>18.007328812649227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367.99999999999972</v>
      </c>
      <c r="O149" s="13">
        <f>N149*VLOOKUP('Données projet'!$B$9,Paramètres!$A$1:$I$89,3,0)*VLOOKUP('Données projet'!$B$9,Paramètres!$A$1:$I$89,5,0)</f>
        <v>292.78079999999977</v>
      </c>
      <c r="P149" s="13">
        <f t="shared" si="141"/>
        <v>69.660903052386217</v>
      </c>
      <c r="Q149" s="20">
        <f t="shared" si="108"/>
        <v>631.25263281623893</v>
      </c>
      <c r="R149" s="59">
        <f t="shared" si="109"/>
        <v>924.58596614957219</v>
      </c>
      <c r="S149" s="59">
        <f ca="1">AVERAGE(OFFSET($R$3,0,0,'Données projet'!$E$9+1,1))-AVERAGE(OFFSET($H$3,0,0,'Données projet'!$E$9+1,1))</f>
        <v>331.52724290297675</v>
      </c>
      <c r="T149" s="59">
        <f t="shared" si="142"/>
        <v>322.79102610158054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16.678406475109423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16.678406475109423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367.99999999999972</v>
      </c>
      <c r="AJ149" s="13">
        <f>AI149*VLOOKUP('Données projet'!$B$10,Paramètres!$A$1:$I$89,3,0)*VLOOKUP('Données projet'!$B$10,Paramètres!$A$1:$I$89,5,0)</f>
        <v>292.78079999999977</v>
      </c>
      <c r="AK149" s="13">
        <f t="shared" si="143"/>
        <v>69.660903052386217</v>
      </c>
      <c r="AL149" s="20">
        <f t="shared" si="112"/>
        <v>631.25263281623893</v>
      </c>
      <c r="AM149" s="59">
        <f t="shared" si="113"/>
        <v>924.58596614957219</v>
      </c>
      <c r="AN149" s="59">
        <f ca="1">AVERAGE(OFFSET($AM$3,0,0,'Données projet'!$E$10+1,1))-AVERAGE(OFFSET($H$3,0,0,'Données projet'!$E$10+1,1))</f>
        <v>331.52724290297675</v>
      </c>
      <c r="AO149" s="59">
        <f t="shared" si="144"/>
        <v>322.79102610158054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16.678406475109423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16.678406475109423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367.99999999999972</v>
      </c>
      <c r="BE149" s="13">
        <f>BD149*VLOOKUP('Données projet'!$B$11,Paramètres!$A$1:$I$89,3,0)*VLOOKUP('Données projet'!$B$11,Paramètres!$A$1:$I$89,5,0)</f>
        <v>321.48479999999984</v>
      </c>
      <c r="BF149" s="13">
        <f t="shared" si="145"/>
        <v>75.662211893590367</v>
      </c>
      <c r="BG149" s="20">
        <f t="shared" si="115"/>
        <v>691.69771238133626</v>
      </c>
      <c r="BH149" s="59">
        <f t="shared" si="116"/>
        <v>985.03104571466952</v>
      </c>
      <c r="BI149" s="59">
        <f ca="1">AVERAGE(OFFSET($BH$3,0,0,'Données projet'!$E$11+1,1))-AVERAGE(OFFSET($H$3,0,0,'Données projet'!$E$11+1,1))</f>
        <v>367.48156275901096</v>
      </c>
      <c r="BJ149" s="59">
        <f t="shared" si="146"/>
        <v>356.87322542996685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18.313544364826033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18.313544364826033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367.99999999999972</v>
      </c>
      <c r="BZ149" s="13">
        <f>BY149*VLOOKUP('Données projet'!$B$12,Paramètres!$A$1:$I$89,3,0)*VLOOKUP('Données projet'!$B$12,Paramètres!$A$1:$I$89,5,0)</f>
        <v>246.8543999999998</v>
      </c>
      <c r="CA149" s="13">
        <f t="shared" si="147"/>
        <v>59.911862368716115</v>
      </c>
      <c r="CB149" s="20">
        <f t="shared" si="118"/>
        <v>534.28457362551353</v>
      </c>
      <c r="CC149" s="59">
        <f t="shared" si="119"/>
        <v>827.61790695884679</v>
      </c>
      <c r="CD149" s="59">
        <f ca="1">AVERAGE(OFFSET($CC$3,0,0,'Données projet'!$E$12+1,1))-AVERAGE(OFFSET($H$3,0,0,'Données projet'!$E$12+1,1))</f>
        <v>273.84349636755343</v>
      </c>
      <c r="CE149" s="59">
        <f t="shared" si="148"/>
        <v>268.10688874775451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14.062185851562843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14.062185851562843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852.00000000000011</v>
      </c>
      <c r="CU149" s="17">
        <f>CT149*VLOOKUP('Données projet'!$B$13,Paramètres!$A$1:$I$89,3,0)*VLOOKUP('Données projet'!$B$13,Paramètres!$A$1:$I$89,5,0)</f>
        <v>420.88800000000009</v>
      </c>
      <c r="CV149" s="13">
        <f t="shared" si="149"/>
        <v>95.998759891259041</v>
      </c>
      <c r="CW149" s="20">
        <f t="shared" si="121"/>
        <v>900.24444014394294</v>
      </c>
      <c r="CX149" s="59">
        <f t="shared" si="122"/>
        <v>1193.5777734772762</v>
      </c>
      <c r="CY149" s="59">
        <f ca="1">AVERAGE(OFFSET($CX$3,0,0,'Données projet'!$E$13+1,1))-AVERAGE(OFFSET($H$3,0,0,'Données projet'!$E$13+1,1))</f>
        <v>434.08297999735811</v>
      </c>
      <c r="CZ149" s="59">
        <f t="shared" si="150"/>
        <v>371.04090283546122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43.031300685727594</v>
      </c>
      <c r="DG149" s="21">
        <f>EXP(-LN(2)/25)*DG148+(1-EXP(-LN(2)/25))/(LN(2)/25)*Calculateur!DB149*Calculateur!DD149*VLOOKUP('Données projet'!$B$13,Paramètres!$A$1:$I$89,3,0)*0.475*44/12</f>
        <v>2.0738896022733821</v>
      </c>
      <c r="DH149" s="21">
        <f>EXP(-LN(2)/2)*DH148+(1-EXP(-LN(2)/2))/(LN(2)/2)*DB149*DE149*VLOOKUP('Données projet'!$B$13,Paramètres!$A$1:$I$89,3,0)*0.475*44/12</f>
        <v>2.6076014680915639E-18</v>
      </c>
      <c r="DI149" s="22">
        <f t="shared" si="123"/>
        <v>45.105190288000976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614.99999999999989</v>
      </c>
      <c r="DP149" s="17">
        <f>DO149*VLOOKUP('Données projet'!$B$14,Paramètres!$A$1:$I$89,3,0)*VLOOKUP('Données projet'!$B$14,Paramètres!$A$1:$I$89,5,0)</f>
        <v>351.78</v>
      </c>
      <c r="DQ149" s="13">
        <f t="shared" si="151"/>
        <v>81.92892344316067</v>
      </c>
      <c r="DR149" s="20">
        <f t="shared" si="124"/>
        <v>755.37637499683808</v>
      </c>
      <c r="DS149" s="59">
        <f t="shared" si="125"/>
        <v>1048.7097083301715</v>
      </c>
      <c r="DT149" s="59">
        <f ca="1">AVERAGE(OFFSET($DS$3,0,0,'Données projet'!$E$14+1,1))-AVERAGE(OFFSET($H$3,0,0,'Données projet'!$E$14+1,1))</f>
        <v>362.57172983134313</v>
      </c>
      <c r="DU149" s="59">
        <f t="shared" si="152"/>
        <v>232.03250917542471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34.97284481742647</v>
      </c>
      <c r="EB149" s="21">
        <f>EXP(-LN(2)/25)*EB148+(1-EXP(-LN(2)/25))/(LN(2)/25)*Calculateur!DW149*Calculateur!DY149*VLOOKUP('Données projet'!$B$14,Paramètres!$A$1:$I$89,3,0)*0.475*44/12</f>
        <v>1.2502875114184029</v>
      </c>
      <c r="EC149" s="21">
        <f>EXP(-LN(2)/2)*EC148+(1-EXP(-LN(2)/2))/(LN(2)/2)*DW149*DZ149*VLOOKUP('Données projet'!$B$14,Paramètres!$A$1:$I$89,3,0)*0.475*44/12</f>
        <v>2.5980264321010191E-18</v>
      </c>
      <c r="ED149" s="22">
        <f t="shared" si="126"/>
        <v>36.223132328844869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763.00000000000057</v>
      </c>
      <c r="EK149" s="17">
        <f>EJ149*VLOOKUP('Données projet'!$B$15,Paramètres!$A$1:$I$89,3,0)*VLOOKUP('Données projet'!$B$15,Paramètres!$A$1:$I$89,5,0)</f>
        <v>456.2740000000004</v>
      </c>
      <c r="EL149" s="13">
        <f t="shared" si="153"/>
        <v>103.09649786611838</v>
      </c>
      <c r="EM149" s="20">
        <f t="shared" si="127"/>
        <v>974.23695045015677</v>
      </c>
      <c r="EN149" s="59">
        <f t="shared" si="128"/>
        <v>1267.5702837834901</v>
      </c>
      <c r="EO149" s="59">
        <f ca="1">AVERAGE(OFFSET($EN$3,0,0,'Données projet'!$E$15+1,1))-AVERAGE(OFFSET($H$3,0,0,'Données projet'!$E$15+1,1))</f>
        <v>481.17250315093412</v>
      </c>
      <c r="EP149" s="59">
        <f t="shared" si="154"/>
        <v>413.48123190206832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28.798751645234624</v>
      </c>
      <c r="EW149" s="21">
        <f>EXP(-LN(2)/25)*EW148+(1-EXP(-LN(2)/25))/(LN(2)/25)*Calculateur!ER149*Calculateur!ET149*VLOOKUP('Données projet'!$B$15,Paramètres!$A$1:$I$89,3,0)*0.475*44/12</f>
        <v>2.6238588976984176</v>
      </c>
      <c r="EX149" s="21">
        <f>EXP(-LN(2)/2)*EX148+(1-EXP(-LN(2)/2))/(LN(2)/2)*ER149*EU149*VLOOKUP('Données projet'!$B$15,Paramètres!$A$1:$I$89,3,0)*0.475*44/12</f>
        <v>2.7251555838052011E-19</v>
      </c>
      <c r="EY149" s="22">
        <f t="shared" si="129"/>
        <v>31.422610542933043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401</v>
      </c>
      <c r="FF149" s="17">
        <f>FE149*VLOOKUP('Données projet'!$B$16,Paramètres!$A$1:$I$89,3,0)*VLOOKUP('Données projet'!$B$16,Paramètres!$A$1:$I$89,5,0)</f>
        <v>250.22399999999999</v>
      </c>
      <c r="FG149" s="13">
        <f t="shared" si="155"/>
        <v>60.633904580527918</v>
      </c>
      <c r="FH149" s="20">
        <f t="shared" si="130"/>
        <v>541.41085047775289</v>
      </c>
      <c r="FI149" s="59">
        <f t="shared" si="131"/>
        <v>834.74418381108626</v>
      </c>
      <c r="FJ149" s="59">
        <f ca="1">AVERAGE(OFFSET($FI$3,0,0,'Données projet'!$E$16+1,1))-AVERAGE(OFFSET($H$3,0,0,'Données projet'!$E$16+1,1))</f>
        <v>269.77739619445515</v>
      </c>
      <c r="FK149" s="59">
        <f t="shared" si="156"/>
        <v>347.56964743629885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13.945442884473694</v>
      </c>
      <c r="FR149" s="21">
        <f>EXP(-LN(2)/25)*FR148+(1-EXP(-LN(2)/25))/(LN(2)/25)*Calculateur!FM149*Calculateur!FO149*VLOOKUP('Données projet'!$B$16,Paramètres!$A$1:$I$89,3,0)*0.475*44/12</f>
        <v>3.6795095331989502</v>
      </c>
      <c r="FS149" s="21">
        <f>EXP(-LN(2)/2)*FS148+(1-EXP(-LN(2)/2))/(LN(2)/2)*FM149*FP149*VLOOKUP('Données projet'!$B$16,Paramètres!$A$1:$I$89,3,0)*0.475*44/12</f>
        <v>8.6175323914898705E-20</v>
      </c>
      <c r="FT149" s="22">
        <f t="shared" si="132"/>
        <v>17.624952417672645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367.99999999999972</v>
      </c>
      <c r="O150" s="13">
        <f>N150*VLOOKUP('Données projet'!$B$9,Paramètres!$A$1:$I$89,3,0)*VLOOKUP('Données projet'!$B$9,Paramètres!$A$1:$I$89,5,0)</f>
        <v>292.78079999999977</v>
      </c>
      <c r="P150" s="13">
        <f t="shared" si="141"/>
        <v>69.660903052386217</v>
      </c>
      <c r="Q150" s="20">
        <f t="shared" si="108"/>
        <v>631.25263281623893</v>
      </c>
      <c r="R150" s="59">
        <f t="shared" si="109"/>
        <v>924.58596614957219</v>
      </c>
      <c r="S150" s="59">
        <f ca="1">AVERAGE(OFFSET($R$3,0,0,'Données projet'!$E$9+1,1))-AVERAGE(OFFSET($H$3,0,0,'Données projet'!$E$9+1,1))</f>
        <v>331.52724290297675</v>
      </c>
      <c r="T150" s="59">
        <f t="shared" si="142"/>
        <v>322.79102610158054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16.351353096955993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16.351353096955993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367.99999999999972</v>
      </c>
      <c r="AJ150" s="13">
        <f>AI150*VLOOKUP('Données projet'!$B$10,Paramètres!$A$1:$I$89,3,0)*VLOOKUP('Données projet'!$B$10,Paramètres!$A$1:$I$89,5,0)</f>
        <v>292.78079999999977</v>
      </c>
      <c r="AK150" s="13">
        <f t="shared" si="143"/>
        <v>69.660903052386217</v>
      </c>
      <c r="AL150" s="20">
        <f t="shared" si="112"/>
        <v>631.25263281623893</v>
      </c>
      <c r="AM150" s="59">
        <f t="shared" si="113"/>
        <v>924.58596614957219</v>
      </c>
      <c r="AN150" s="59">
        <f ca="1">AVERAGE(OFFSET($AM$3,0,0,'Données projet'!$E$10+1,1))-AVERAGE(OFFSET($H$3,0,0,'Données projet'!$E$10+1,1))</f>
        <v>331.52724290297675</v>
      </c>
      <c r="AO150" s="59">
        <f t="shared" si="144"/>
        <v>322.79102610158054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16.351353096955993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16.351353096955993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367.99999999999972</v>
      </c>
      <c r="BE150" s="13">
        <f>BD150*VLOOKUP('Données projet'!$B$11,Paramètres!$A$1:$I$89,3,0)*VLOOKUP('Données projet'!$B$11,Paramètres!$A$1:$I$89,5,0)</f>
        <v>321.48479999999984</v>
      </c>
      <c r="BF150" s="13">
        <f t="shared" si="145"/>
        <v>75.662211893590367</v>
      </c>
      <c r="BG150" s="20">
        <f t="shared" si="115"/>
        <v>691.69771238133626</v>
      </c>
      <c r="BH150" s="59">
        <f t="shared" si="116"/>
        <v>985.03104571466952</v>
      </c>
      <c r="BI150" s="59">
        <f ca="1">AVERAGE(OFFSET($BH$3,0,0,'Données projet'!$E$11+1,1))-AVERAGE(OFFSET($H$3,0,0,'Données projet'!$E$11+1,1))</f>
        <v>367.48156275901096</v>
      </c>
      <c r="BJ150" s="59">
        <f t="shared" si="146"/>
        <v>356.87322542996685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17.954426929990895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17.954426929990895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367.99999999999972</v>
      </c>
      <c r="BZ150" s="13">
        <f>BY150*VLOOKUP('Données projet'!$B$12,Paramètres!$A$1:$I$89,3,0)*VLOOKUP('Données projet'!$B$12,Paramètres!$A$1:$I$89,5,0)</f>
        <v>246.8543999999998</v>
      </c>
      <c r="CA150" s="13">
        <f t="shared" si="147"/>
        <v>59.911862368716115</v>
      </c>
      <c r="CB150" s="20">
        <f t="shared" si="118"/>
        <v>534.28457362551353</v>
      </c>
      <c r="CC150" s="59">
        <f t="shared" si="119"/>
        <v>827.61790695884679</v>
      </c>
      <c r="CD150" s="59">
        <f ca="1">AVERAGE(OFFSET($CC$3,0,0,'Données projet'!$E$12+1,1))-AVERAGE(OFFSET($H$3,0,0,'Données projet'!$E$12+1,1))</f>
        <v>273.84349636755343</v>
      </c>
      <c r="CE150" s="59">
        <f t="shared" si="148"/>
        <v>268.10688874775451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13.786434964100147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13.786434964100147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852.00000000000011</v>
      </c>
      <c r="CU150" s="17">
        <f>CT150*VLOOKUP('Données projet'!$B$13,Paramètres!$A$1:$I$89,3,0)*VLOOKUP('Données projet'!$B$13,Paramètres!$A$1:$I$89,5,0)</f>
        <v>420.88800000000009</v>
      </c>
      <c r="CV150" s="13">
        <f t="shared" si="149"/>
        <v>95.998759891259041</v>
      </c>
      <c r="CW150" s="20">
        <f t="shared" si="121"/>
        <v>900.24444014394294</v>
      </c>
      <c r="CX150" s="59">
        <f t="shared" si="122"/>
        <v>1193.5777734772762</v>
      </c>
      <c r="CY150" s="59">
        <f ca="1">AVERAGE(OFFSET($CX$3,0,0,'Données projet'!$E$13+1,1))-AVERAGE(OFFSET($H$3,0,0,'Données projet'!$E$13+1,1))</f>
        <v>434.08297999735811</v>
      </c>
      <c r="CZ150" s="59">
        <f t="shared" si="150"/>
        <v>371.04090283546122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42.187483125782265</v>
      </c>
      <c r="DG150" s="21">
        <f>EXP(-LN(2)/25)*DG149+(1-EXP(-LN(2)/25))/(LN(2)/25)*Calculateur!DB150*Calculateur!DD150*VLOOKUP('Données projet'!$B$13,Paramètres!$A$1:$I$89,3,0)*0.475*44/12</f>
        <v>2.0171789820381023</v>
      </c>
      <c r="DH150" s="21">
        <f>EXP(-LN(2)/2)*DH149+(1-EXP(-LN(2)/2))/(LN(2)/2)*DB150*DE150*VLOOKUP('Données projet'!$B$13,Paramètres!$A$1:$I$89,3,0)*0.475*44/12</f>
        <v>1.8438526807195415E-18</v>
      </c>
      <c r="DI150" s="22">
        <f t="shared" si="123"/>
        <v>44.204662107820369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614.99999999999989</v>
      </c>
      <c r="DP150" s="17">
        <f>DO150*VLOOKUP('Données projet'!$B$14,Paramètres!$A$1:$I$89,3,0)*VLOOKUP('Données projet'!$B$14,Paramètres!$A$1:$I$89,5,0)</f>
        <v>351.78</v>
      </c>
      <c r="DQ150" s="13">
        <f t="shared" si="151"/>
        <v>81.92892344316067</v>
      </c>
      <c r="DR150" s="20">
        <f t="shared" si="124"/>
        <v>755.37637499683808</v>
      </c>
      <c r="DS150" s="59">
        <f t="shared" si="125"/>
        <v>1048.7097083301715</v>
      </c>
      <c r="DT150" s="59">
        <f ca="1">AVERAGE(OFFSET($DS$3,0,0,'Données projet'!$E$14+1,1))-AVERAGE(OFFSET($H$3,0,0,'Données projet'!$E$14+1,1))</f>
        <v>362.57172983134313</v>
      </c>
      <c r="DU150" s="59">
        <f t="shared" si="152"/>
        <v>232.03250917542471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34.287048661885784</v>
      </c>
      <c r="EB150" s="21">
        <f>EXP(-LN(2)/25)*EB149+(1-EXP(-LN(2)/25))/(LN(2)/25)*Calculateur!DW150*Calculateur!DY150*VLOOKUP('Données projet'!$B$14,Paramètres!$A$1:$I$89,3,0)*0.475*44/12</f>
        <v>1.216098333668904</v>
      </c>
      <c r="EC150" s="21">
        <f>EXP(-LN(2)/2)*EC149+(1-EXP(-LN(2)/2))/(LN(2)/2)*DW150*DZ150*VLOOKUP('Données projet'!$B$14,Paramètres!$A$1:$I$89,3,0)*0.475*44/12</f>
        <v>1.837082107840522E-18</v>
      </c>
      <c r="ED150" s="22">
        <f t="shared" si="126"/>
        <v>35.503146995554687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763.00000000000057</v>
      </c>
      <c r="EK150" s="17">
        <f>EJ150*VLOOKUP('Données projet'!$B$15,Paramètres!$A$1:$I$89,3,0)*VLOOKUP('Données projet'!$B$15,Paramètres!$A$1:$I$89,5,0)</f>
        <v>456.2740000000004</v>
      </c>
      <c r="EL150" s="13">
        <f t="shared" si="153"/>
        <v>103.09649786611838</v>
      </c>
      <c r="EM150" s="20">
        <f t="shared" si="127"/>
        <v>974.23695045015677</v>
      </c>
      <c r="EN150" s="59">
        <f t="shared" si="128"/>
        <v>1267.5702837834901</v>
      </c>
      <c r="EO150" s="59">
        <f ca="1">AVERAGE(OFFSET($EN$3,0,0,'Données projet'!$E$15+1,1))-AVERAGE(OFFSET($H$3,0,0,'Données projet'!$E$15+1,1))</f>
        <v>481.17250315093412</v>
      </c>
      <c r="EP150" s="59">
        <f t="shared" si="154"/>
        <v>413.48123190206832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28.234025690975628</v>
      </c>
      <c r="EW150" s="21">
        <f>EXP(-LN(2)/25)*EW149+(1-EXP(-LN(2)/25))/(LN(2)/25)*Calculateur!ER150*Calculateur!ET150*VLOOKUP('Données projet'!$B$15,Paramètres!$A$1:$I$89,3,0)*0.475*44/12</f>
        <v>2.5521093381581119</v>
      </c>
      <c r="EX150" s="21">
        <f>EXP(-LN(2)/2)*EX149+(1-EXP(-LN(2)/2))/(LN(2)/2)*ER150*EU150*VLOOKUP('Données projet'!$B$15,Paramètres!$A$1:$I$89,3,0)*0.475*44/12</f>
        <v>1.9269759930970426E-19</v>
      </c>
      <c r="EY150" s="22">
        <f t="shared" si="129"/>
        <v>30.786135029133739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401</v>
      </c>
      <c r="FF150" s="17">
        <f>FE150*VLOOKUP('Données projet'!$B$16,Paramètres!$A$1:$I$89,3,0)*VLOOKUP('Données projet'!$B$16,Paramètres!$A$1:$I$89,5,0)</f>
        <v>250.22399999999999</v>
      </c>
      <c r="FG150" s="13">
        <f t="shared" si="155"/>
        <v>60.633904580527918</v>
      </c>
      <c r="FH150" s="20">
        <f t="shared" si="130"/>
        <v>541.41085047775289</v>
      </c>
      <c r="FI150" s="59">
        <f t="shared" si="131"/>
        <v>834.74418381108626</v>
      </c>
      <c r="FJ150" s="59">
        <f ca="1">AVERAGE(OFFSET($FI$3,0,0,'Données projet'!$E$16+1,1))-AVERAGE(OFFSET($H$3,0,0,'Données projet'!$E$16+1,1))</f>
        <v>269.77739619445515</v>
      </c>
      <c r="FK150" s="59">
        <f t="shared" si="156"/>
        <v>347.56964743629885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13.671981255389438</v>
      </c>
      <c r="FR150" s="21">
        <f>EXP(-LN(2)/25)*FR149+(1-EXP(-LN(2)/25))/(LN(2)/25)*Calculateur!FM150*Calculateur!FO150*VLOOKUP('Données projet'!$B$16,Paramètres!$A$1:$I$89,3,0)*0.475*44/12</f>
        <v>3.578893151516628</v>
      </c>
      <c r="FS150" s="21">
        <f>EXP(-LN(2)/2)*FS149+(1-EXP(-LN(2)/2))/(LN(2)/2)*FM150*FP150*VLOOKUP('Données projet'!$B$16,Paramètres!$A$1:$I$89,3,0)*0.475*44/12</f>
        <v>6.0935155911172133E-20</v>
      </c>
      <c r="FT150" s="22">
        <f t="shared" si="132"/>
        <v>17.250874406906068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367.99999999999972</v>
      </c>
      <c r="O151" s="13">
        <f>N151*VLOOKUP('Données projet'!$B$9,Paramètres!$A$1:$I$89,3,0)*VLOOKUP('Données projet'!$B$9,Paramètres!$A$1:$I$89,5,0)</f>
        <v>292.78079999999977</v>
      </c>
      <c r="P151" s="13">
        <f t="shared" si="141"/>
        <v>69.660903052386217</v>
      </c>
      <c r="Q151" s="20">
        <f t="shared" si="108"/>
        <v>631.25263281623893</v>
      </c>
      <c r="R151" s="59">
        <f t="shared" si="109"/>
        <v>924.58596614957219</v>
      </c>
      <c r="S151" s="59">
        <f ca="1">AVERAGE(OFFSET($R$3,0,0,'Données projet'!$E$9+1,1))-AVERAGE(OFFSET($H$3,0,0,'Données projet'!$E$9+1,1))</f>
        <v>331.52724290297675</v>
      </c>
      <c r="T151" s="59">
        <f t="shared" si="142"/>
        <v>322.79102610158054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16.03071303606529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16.03071303606529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367.99999999999972</v>
      </c>
      <c r="AJ151" s="13">
        <f>AI151*VLOOKUP('Données projet'!$B$10,Paramètres!$A$1:$I$89,3,0)*VLOOKUP('Données projet'!$B$10,Paramètres!$A$1:$I$89,5,0)</f>
        <v>292.78079999999977</v>
      </c>
      <c r="AK151" s="13">
        <f t="shared" si="143"/>
        <v>69.660903052386217</v>
      </c>
      <c r="AL151" s="20">
        <f t="shared" si="112"/>
        <v>631.25263281623893</v>
      </c>
      <c r="AM151" s="59">
        <f t="shared" si="113"/>
        <v>924.58596614957219</v>
      </c>
      <c r="AN151" s="59">
        <f ca="1">AVERAGE(OFFSET($AM$3,0,0,'Données projet'!$E$10+1,1))-AVERAGE(OFFSET($H$3,0,0,'Données projet'!$E$10+1,1))</f>
        <v>331.52724290297675</v>
      </c>
      <c r="AO151" s="59">
        <f t="shared" si="144"/>
        <v>322.79102610158054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16.03071303606529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16.03071303606529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367.99999999999972</v>
      </c>
      <c r="BE151" s="13">
        <f>BD151*VLOOKUP('Données projet'!$B$11,Paramètres!$A$1:$I$89,3,0)*VLOOKUP('Données projet'!$B$11,Paramètres!$A$1:$I$89,5,0)</f>
        <v>321.48479999999984</v>
      </c>
      <c r="BF151" s="13">
        <f t="shared" si="145"/>
        <v>75.662211893590367</v>
      </c>
      <c r="BG151" s="20">
        <f t="shared" si="115"/>
        <v>691.69771238133626</v>
      </c>
      <c r="BH151" s="59">
        <f t="shared" si="116"/>
        <v>985.03104571466952</v>
      </c>
      <c r="BI151" s="59">
        <f ca="1">AVERAGE(OFFSET($BH$3,0,0,'Données projet'!$E$11+1,1))-AVERAGE(OFFSET($H$3,0,0,'Données projet'!$E$11+1,1))</f>
        <v>367.48156275901096</v>
      </c>
      <c r="BJ151" s="59">
        <f t="shared" si="146"/>
        <v>356.87322542996685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17.602351569012868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17.602351569012868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367.99999999999972</v>
      </c>
      <c r="BZ151" s="13">
        <f>BY151*VLOOKUP('Données projet'!$B$12,Paramètres!$A$1:$I$89,3,0)*VLOOKUP('Données projet'!$B$12,Paramètres!$A$1:$I$89,5,0)</f>
        <v>246.8543999999998</v>
      </c>
      <c r="CA151" s="13">
        <f t="shared" si="147"/>
        <v>59.911862368716115</v>
      </c>
      <c r="CB151" s="20">
        <f t="shared" si="118"/>
        <v>534.28457362551353</v>
      </c>
      <c r="CC151" s="59">
        <f t="shared" si="119"/>
        <v>827.61790695884679</v>
      </c>
      <c r="CD151" s="59">
        <f ca="1">AVERAGE(OFFSET($CC$3,0,0,'Données projet'!$E$12+1,1))-AVERAGE(OFFSET($H$3,0,0,'Données projet'!$E$12+1,1))</f>
        <v>273.84349636755343</v>
      </c>
      <c r="CE151" s="59">
        <f t="shared" si="148"/>
        <v>268.10688874775451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13.516091383349162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13.516091383349162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852.00000000000011</v>
      </c>
      <c r="CU151" s="17">
        <f>CT151*VLOOKUP('Données projet'!$B$13,Paramètres!$A$1:$I$89,3,0)*VLOOKUP('Données projet'!$B$13,Paramètres!$A$1:$I$89,5,0)</f>
        <v>420.88800000000009</v>
      </c>
      <c r="CV151" s="13">
        <f t="shared" si="149"/>
        <v>95.998759891259041</v>
      </c>
      <c r="CW151" s="20">
        <f t="shared" si="121"/>
        <v>900.24444014394294</v>
      </c>
      <c r="CX151" s="59">
        <f t="shared" si="122"/>
        <v>1193.5777734772762</v>
      </c>
      <c r="CY151" s="59">
        <f ca="1">AVERAGE(OFFSET($CX$3,0,0,'Données projet'!$E$13+1,1))-AVERAGE(OFFSET($H$3,0,0,'Données projet'!$E$13+1,1))</f>
        <v>434.08297999735811</v>
      </c>
      <c r="CZ151" s="59">
        <f t="shared" si="150"/>
        <v>371.04090283546122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41.360212313509578</v>
      </c>
      <c r="DG151" s="21">
        <f>EXP(-LN(2)/25)*DG150+(1-EXP(-LN(2)/25))/(LN(2)/25)*Calculateur!DB151*Calculateur!DD151*VLOOKUP('Données projet'!$B$13,Paramètres!$A$1:$I$89,3,0)*0.475*44/12</f>
        <v>1.9620191166954382</v>
      </c>
      <c r="DH151" s="21">
        <f>EXP(-LN(2)/2)*DH150+(1-EXP(-LN(2)/2))/(LN(2)/2)*DB151*DE151*VLOOKUP('Données projet'!$B$13,Paramètres!$A$1:$I$89,3,0)*0.475*44/12</f>
        <v>1.303800734045782E-18</v>
      </c>
      <c r="DI151" s="22">
        <f t="shared" si="123"/>
        <v>43.322231430205015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614.99999999999989</v>
      </c>
      <c r="DP151" s="17">
        <f>DO151*VLOOKUP('Données projet'!$B$14,Paramètres!$A$1:$I$89,3,0)*VLOOKUP('Données projet'!$B$14,Paramètres!$A$1:$I$89,5,0)</f>
        <v>351.78</v>
      </c>
      <c r="DQ151" s="13">
        <f t="shared" si="151"/>
        <v>81.92892344316067</v>
      </c>
      <c r="DR151" s="20">
        <f t="shared" si="124"/>
        <v>755.37637499683808</v>
      </c>
      <c r="DS151" s="59">
        <f t="shared" si="125"/>
        <v>1048.7097083301715</v>
      </c>
      <c r="DT151" s="59">
        <f ca="1">AVERAGE(OFFSET($DS$3,0,0,'Données projet'!$E$14+1,1))-AVERAGE(OFFSET($H$3,0,0,'Données projet'!$E$14+1,1))</f>
        <v>362.57172983134313</v>
      </c>
      <c r="DU151" s="59">
        <f t="shared" si="152"/>
        <v>232.03250917542471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33.614700550660899</v>
      </c>
      <c r="EB151" s="21">
        <f>EXP(-LN(2)/25)*EB150+(1-EXP(-LN(2)/25))/(LN(2)/25)*Calculateur!DW151*Calculateur!DY151*VLOOKUP('Données projet'!$B$14,Paramètres!$A$1:$I$89,3,0)*0.475*44/12</f>
        <v>1.1828440607828958</v>
      </c>
      <c r="EC151" s="21">
        <f>EXP(-LN(2)/2)*EC150+(1-EXP(-LN(2)/2))/(LN(2)/2)*DW151*DZ151*VLOOKUP('Données projet'!$B$14,Paramètres!$A$1:$I$89,3,0)*0.475*44/12</f>
        <v>1.2990132160505095E-18</v>
      </c>
      <c r="ED151" s="22">
        <f t="shared" si="126"/>
        <v>34.797544611443797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763.00000000000057</v>
      </c>
      <c r="EK151" s="17">
        <f>EJ151*VLOOKUP('Données projet'!$B$15,Paramètres!$A$1:$I$89,3,0)*VLOOKUP('Données projet'!$B$15,Paramètres!$A$1:$I$89,5,0)</f>
        <v>456.2740000000004</v>
      </c>
      <c r="EL151" s="13">
        <f t="shared" si="153"/>
        <v>103.09649786611838</v>
      </c>
      <c r="EM151" s="20">
        <f t="shared" si="127"/>
        <v>974.23695045015677</v>
      </c>
      <c r="EN151" s="59">
        <f t="shared" si="128"/>
        <v>1267.5702837834901</v>
      </c>
      <c r="EO151" s="59">
        <f ca="1">AVERAGE(OFFSET($EN$3,0,0,'Données projet'!$E$15+1,1))-AVERAGE(OFFSET($H$3,0,0,'Données projet'!$E$15+1,1))</f>
        <v>481.17250315093412</v>
      </c>
      <c r="EP151" s="59">
        <f t="shared" si="154"/>
        <v>413.48123190206832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27.680373668230828</v>
      </c>
      <c r="EW151" s="21">
        <f>EXP(-LN(2)/25)*EW150+(1-EXP(-LN(2)/25))/(LN(2)/25)*Calculateur!ER151*Calculateur!ET151*VLOOKUP('Données projet'!$B$15,Paramètres!$A$1:$I$89,3,0)*0.475*44/12</f>
        <v>2.4823217740965813</v>
      </c>
      <c r="EX151" s="21">
        <f>EXP(-LN(2)/2)*EX150+(1-EXP(-LN(2)/2))/(LN(2)/2)*ER151*EU151*VLOOKUP('Données projet'!$B$15,Paramètres!$A$1:$I$89,3,0)*0.475*44/12</f>
        <v>1.3625777919026006E-19</v>
      </c>
      <c r="EY151" s="22">
        <f t="shared" si="129"/>
        <v>30.162695442327411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401</v>
      </c>
      <c r="FF151" s="17">
        <f>FE151*VLOOKUP('Données projet'!$B$16,Paramètres!$A$1:$I$89,3,0)*VLOOKUP('Données projet'!$B$16,Paramètres!$A$1:$I$89,5,0)</f>
        <v>250.22399999999999</v>
      </c>
      <c r="FG151" s="13">
        <f t="shared" si="155"/>
        <v>60.633904580527918</v>
      </c>
      <c r="FH151" s="20">
        <f t="shared" si="130"/>
        <v>541.41085047775289</v>
      </c>
      <c r="FI151" s="59">
        <f t="shared" si="131"/>
        <v>834.74418381108626</v>
      </c>
      <c r="FJ151" s="59">
        <f ca="1">AVERAGE(OFFSET($FI$3,0,0,'Données projet'!$E$16+1,1))-AVERAGE(OFFSET($H$3,0,0,'Données projet'!$E$16+1,1))</f>
        <v>269.77739619445515</v>
      </c>
      <c r="FK151" s="59">
        <f t="shared" si="156"/>
        <v>347.56964743629885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13.4038820420564</v>
      </c>
      <c r="FR151" s="21">
        <f>EXP(-LN(2)/25)*FR150+(1-EXP(-LN(2)/25))/(LN(2)/25)*Calculateur!FM151*Calculateur!FO151*VLOOKUP('Données projet'!$B$16,Paramètres!$A$1:$I$89,3,0)*0.475*44/12</f>
        <v>3.4810281300825947</v>
      </c>
      <c r="FS151" s="21">
        <f>EXP(-LN(2)/2)*FS150+(1-EXP(-LN(2)/2))/(LN(2)/2)*FM151*FP151*VLOOKUP('Données projet'!$B$16,Paramètres!$A$1:$I$89,3,0)*0.475*44/12</f>
        <v>4.3087661957449353E-20</v>
      </c>
      <c r="FT151" s="22">
        <f t="shared" si="132"/>
        <v>16.884910172138994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367.99999999999972</v>
      </c>
      <c r="O152" s="13">
        <f>N152*VLOOKUP('Données projet'!$B$9,Paramètres!$A$1:$I$89,3,0)*VLOOKUP('Données projet'!$B$9,Paramètres!$A$1:$I$89,5,0)</f>
        <v>292.78079999999977</v>
      </c>
      <c r="P152" s="13">
        <f t="shared" si="141"/>
        <v>69.660903052386217</v>
      </c>
      <c r="Q152" s="20">
        <f t="shared" si="108"/>
        <v>631.25263281623893</v>
      </c>
      <c r="R152" s="59">
        <f t="shared" si="109"/>
        <v>924.58596614957219</v>
      </c>
      <c r="S152" s="59">
        <f ca="1">AVERAGE(OFFSET($R$3,0,0,'Données projet'!$E$9+1,1))-AVERAGE(OFFSET($H$3,0,0,'Données projet'!$E$9+1,1))</f>
        <v>331.52724290297675</v>
      </c>
      <c r="T152" s="59">
        <f t="shared" si="142"/>
        <v>322.79102610158054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15.716360531197527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15.716360531197527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367.99999999999972</v>
      </c>
      <c r="AJ152" s="13">
        <f>AI152*VLOOKUP('Données projet'!$B$10,Paramètres!$A$1:$I$89,3,0)*VLOOKUP('Données projet'!$B$10,Paramètres!$A$1:$I$89,5,0)</f>
        <v>292.78079999999977</v>
      </c>
      <c r="AK152" s="13">
        <f t="shared" si="143"/>
        <v>69.660903052386217</v>
      </c>
      <c r="AL152" s="20">
        <f t="shared" si="112"/>
        <v>631.25263281623893</v>
      </c>
      <c r="AM152" s="59">
        <f t="shared" si="113"/>
        <v>924.58596614957219</v>
      </c>
      <c r="AN152" s="59">
        <f ca="1">AVERAGE(OFFSET($AM$3,0,0,'Données projet'!$E$10+1,1))-AVERAGE(OFFSET($H$3,0,0,'Données projet'!$E$10+1,1))</f>
        <v>331.52724290297675</v>
      </c>
      <c r="AO152" s="59">
        <f t="shared" si="144"/>
        <v>322.79102610158054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15.716360531197527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15.716360531197527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367.99999999999972</v>
      </c>
      <c r="BE152" s="13">
        <f>BD152*VLOOKUP('Données projet'!$B$11,Paramètres!$A$1:$I$89,3,0)*VLOOKUP('Données projet'!$B$11,Paramètres!$A$1:$I$89,5,0)</f>
        <v>321.48479999999984</v>
      </c>
      <c r="BF152" s="13">
        <f t="shared" si="145"/>
        <v>75.662211893590367</v>
      </c>
      <c r="BG152" s="20">
        <f t="shared" si="115"/>
        <v>691.69771238133626</v>
      </c>
      <c r="BH152" s="59">
        <f t="shared" si="116"/>
        <v>985.03104571466952</v>
      </c>
      <c r="BI152" s="59">
        <f ca="1">AVERAGE(OFFSET($BH$3,0,0,'Données projet'!$E$11+1,1))-AVERAGE(OFFSET($H$3,0,0,'Données projet'!$E$11+1,1))</f>
        <v>367.48156275901096</v>
      </c>
      <c r="BJ152" s="59">
        <f t="shared" si="146"/>
        <v>356.87322542996685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17.257180191118852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17.257180191118852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367.99999999999972</v>
      </c>
      <c r="BZ152" s="13">
        <f>BY152*VLOOKUP('Données projet'!$B$12,Paramètres!$A$1:$I$89,3,0)*VLOOKUP('Données projet'!$B$12,Paramètres!$A$1:$I$89,5,0)</f>
        <v>246.8543999999998</v>
      </c>
      <c r="CA152" s="13">
        <f t="shared" si="147"/>
        <v>59.911862368716115</v>
      </c>
      <c r="CB152" s="20">
        <f t="shared" si="118"/>
        <v>534.28457362551353</v>
      </c>
      <c r="CC152" s="59">
        <f t="shared" si="119"/>
        <v>827.61790695884679</v>
      </c>
      <c r="CD152" s="59">
        <f ca="1">AVERAGE(OFFSET($CC$3,0,0,'Données projet'!$E$12+1,1))-AVERAGE(OFFSET($H$3,0,0,'Données projet'!$E$12+1,1))</f>
        <v>273.84349636755343</v>
      </c>
      <c r="CE152" s="59">
        <f t="shared" si="148"/>
        <v>268.10688874775451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13.251049075323401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13.251049075323401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852.00000000000011</v>
      </c>
      <c r="CU152" s="17">
        <f>CT152*VLOOKUP('Données projet'!$B$13,Paramètres!$A$1:$I$89,3,0)*VLOOKUP('Données projet'!$B$13,Paramètres!$A$1:$I$89,5,0)</f>
        <v>420.88800000000009</v>
      </c>
      <c r="CV152" s="13">
        <f t="shared" si="149"/>
        <v>95.998759891259041</v>
      </c>
      <c r="CW152" s="20">
        <f t="shared" si="121"/>
        <v>900.24444014394294</v>
      </c>
      <c r="CX152" s="59">
        <f t="shared" si="122"/>
        <v>1193.5777734772762</v>
      </c>
      <c r="CY152" s="59">
        <f ca="1">AVERAGE(OFFSET($CX$3,0,0,'Données projet'!$E$13+1,1))-AVERAGE(OFFSET($H$3,0,0,'Données projet'!$E$13+1,1))</f>
        <v>434.08297999735811</v>
      </c>
      <c r="CZ152" s="59">
        <f t="shared" si="150"/>
        <v>371.04090283546122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40.549163777280185</v>
      </c>
      <c r="DG152" s="21">
        <f>EXP(-LN(2)/25)*DG151+(1-EXP(-LN(2)/25))/(LN(2)/25)*Calculateur!DB152*Calculateur!DD152*VLOOKUP('Données projet'!$B$13,Paramètres!$A$1:$I$89,3,0)*0.475*44/12</f>
        <v>1.9083676007713004</v>
      </c>
      <c r="DH152" s="21">
        <f>EXP(-LN(2)/2)*DH151+(1-EXP(-LN(2)/2))/(LN(2)/2)*DB152*DE152*VLOOKUP('Données projet'!$B$13,Paramètres!$A$1:$I$89,3,0)*0.475*44/12</f>
        <v>9.2192634035977076E-19</v>
      </c>
      <c r="DI152" s="22">
        <f t="shared" si="123"/>
        <v>42.457531378051485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614.99999999999989</v>
      </c>
      <c r="DP152" s="17">
        <f>DO152*VLOOKUP('Données projet'!$B$14,Paramètres!$A$1:$I$89,3,0)*VLOOKUP('Données projet'!$B$14,Paramètres!$A$1:$I$89,5,0)</f>
        <v>351.78</v>
      </c>
      <c r="DQ152" s="13">
        <f t="shared" si="151"/>
        <v>81.92892344316067</v>
      </c>
      <c r="DR152" s="20">
        <f t="shared" si="124"/>
        <v>755.37637499683808</v>
      </c>
      <c r="DS152" s="59">
        <f t="shared" si="125"/>
        <v>1048.7097083301715</v>
      </c>
      <c r="DT152" s="59">
        <f ca="1">AVERAGE(OFFSET($DS$3,0,0,'Données projet'!$E$14+1,1))-AVERAGE(OFFSET($H$3,0,0,'Données projet'!$E$14+1,1))</f>
        <v>362.57172983134313</v>
      </c>
      <c r="DU152" s="59">
        <f t="shared" si="152"/>
        <v>232.03250917542471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32.955536775805278</v>
      </c>
      <c r="EB152" s="21">
        <f>EXP(-LN(2)/25)*EB151+(1-EXP(-LN(2)/25))/(LN(2)/25)*Calculateur!DW152*Calculateur!DY152*VLOOKUP('Données projet'!$B$14,Paramètres!$A$1:$I$89,3,0)*0.475*44/12</f>
        <v>1.1504991277377219</v>
      </c>
      <c r="EC152" s="21">
        <f>EXP(-LN(2)/2)*EC151+(1-EXP(-LN(2)/2))/(LN(2)/2)*DW152*DZ152*VLOOKUP('Données projet'!$B$14,Paramètres!$A$1:$I$89,3,0)*0.475*44/12</f>
        <v>9.1854105392026102E-19</v>
      </c>
      <c r="ED152" s="22">
        <f t="shared" si="126"/>
        <v>34.106035903543003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763.00000000000057</v>
      </c>
      <c r="EK152" s="17">
        <f>EJ152*VLOOKUP('Données projet'!$B$15,Paramètres!$A$1:$I$89,3,0)*VLOOKUP('Données projet'!$B$15,Paramètres!$A$1:$I$89,5,0)</f>
        <v>456.2740000000004</v>
      </c>
      <c r="EL152" s="13">
        <f t="shared" si="153"/>
        <v>103.09649786611838</v>
      </c>
      <c r="EM152" s="20">
        <f t="shared" si="127"/>
        <v>974.23695045015677</v>
      </c>
      <c r="EN152" s="59">
        <f t="shared" si="128"/>
        <v>1267.5702837834901</v>
      </c>
      <c r="EO152" s="59">
        <f ca="1">AVERAGE(OFFSET($EN$3,0,0,'Données projet'!$E$15+1,1))-AVERAGE(OFFSET($H$3,0,0,'Données projet'!$E$15+1,1))</f>
        <v>481.17250315093412</v>
      </c>
      <c r="EP152" s="59">
        <f t="shared" si="154"/>
        <v>413.48123190206832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27.137578423957667</v>
      </c>
      <c r="EW152" s="21">
        <f>EXP(-LN(2)/25)*EW151+(1-EXP(-LN(2)/25))/(LN(2)/25)*Calculateur!ER152*Calculateur!ET152*VLOOKUP('Données projet'!$B$15,Paramètres!$A$1:$I$89,3,0)*0.475*44/12</f>
        <v>2.4144425546442814</v>
      </c>
      <c r="EX152" s="21">
        <f>EXP(-LN(2)/2)*EX151+(1-EXP(-LN(2)/2))/(LN(2)/2)*ER152*EU152*VLOOKUP('Données projet'!$B$15,Paramètres!$A$1:$I$89,3,0)*0.475*44/12</f>
        <v>9.6348799654852128E-20</v>
      </c>
      <c r="EY152" s="22">
        <f t="shared" si="129"/>
        <v>29.552020978601949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401</v>
      </c>
      <c r="FF152" s="17">
        <f>FE152*VLOOKUP('Données projet'!$B$16,Paramètres!$A$1:$I$89,3,0)*VLOOKUP('Données projet'!$B$16,Paramètres!$A$1:$I$89,5,0)</f>
        <v>250.22399999999999</v>
      </c>
      <c r="FG152" s="13">
        <f t="shared" si="155"/>
        <v>60.633904580527918</v>
      </c>
      <c r="FH152" s="20">
        <f t="shared" si="130"/>
        <v>541.41085047775289</v>
      </c>
      <c r="FI152" s="59">
        <f t="shared" si="131"/>
        <v>834.74418381108626</v>
      </c>
      <c r="FJ152" s="59">
        <f ca="1">AVERAGE(OFFSET($FI$3,0,0,'Données projet'!$E$16+1,1))-AVERAGE(OFFSET($H$3,0,0,'Données projet'!$E$16+1,1))</f>
        <v>269.77739619445515</v>
      </c>
      <c r="FK152" s="59">
        <f t="shared" si="156"/>
        <v>347.56964743629885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13.141040090772451</v>
      </c>
      <c r="FR152" s="21">
        <f>EXP(-LN(2)/25)*FR151+(1-EXP(-LN(2)/25))/(LN(2)/25)*Calculateur!FM152*Calculateur!FO152*VLOOKUP('Données projet'!$B$16,Paramètres!$A$1:$I$89,3,0)*0.475*44/12</f>
        <v>3.3858392328061728</v>
      </c>
      <c r="FS152" s="21">
        <f>EXP(-LN(2)/2)*FS151+(1-EXP(-LN(2)/2))/(LN(2)/2)*FM152*FP152*VLOOKUP('Données projet'!$B$16,Paramètres!$A$1:$I$89,3,0)*0.475*44/12</f>
        <v>3.0467577955586067E-20</v>
      </c>
      <c r="FT152" s="22">
        <f t="shared" si="132"/>
        <v>16.526879323578623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367.99999999999972</v>
      </c>
      <c r="O153" s="13">
        <f>N153*VLOOKUP('Données projet'!$B$9,Paramètres!$A$1:$I$89,3,0)*VLOOKUP('Données projet'!$B$9,Paramètres!$A$1:$I$89,5,0)</f>
        <v>292.78079999999977</v>
      </c>
      <c r="P153" s="13">
        <f t="shared" si="141"/>
        <v>69.660903052386217</v>
      </c>
      <c r="Q153" s="20">
        <f t="shared" si="108"/>
        <v>631.25263281623893</v>
      </c>
      <c r="R153" s="59">
        <f t="shared" si="109"/>
        <v>924.58596614957219</v>
      </c>
      <c r="S153" s="59">
        <f ca="1">AVERAGE(OFFSET($R$3,0,0,'Données projet'!$E$9+1,1))-AVERAGE(OFFSET($H$3,0,0,'Données projet'!$E$9+1,1))</f>
        <v>331.52724290297675</v>
      </c>
      <c r="T153" s="59">
        <f t="shared" si="142"/>
        <v>322.79102610158054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15.408172287214125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15.408172287214125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367.99999999999972</v>
      </c>
      <c r="AJ153" s="13">
        <f>AI153*VLOOKUP('Données projet'!$B$10,Paramètres!$A$1:$I$89,3,0)*VLOOKUP('Données projet'!$B$10,Paramètres!$A$1:$I$89,5,0)</f>
        <v>292.78079999999977</v>
      </c>
      <c r="AK153" s="13">
        <f t="shared" si="143"/>
        <v>69.660903052386217</v>
      </c>
      <c r="AL153" s="20">
        <f t="shared" si="112"/>
        <v>631.25263281623893</v>
      </c>
      <c r="AM153" s="59">
        <f t="shared" si="113"/>
        <v>924.58596614957219</v>
      </c>
      <c r="AN153" s="59">
        <f ca="1">AVERAGE(OFFSET($AM$3,0,0,'Données projet'!$E$10+1,1))-AVERAGE(OFFSET($H$3,0,0,'Données projet'!$E$10+1,1))</f>
        <v>331.52724290297675</v>
      </c>
      <c r="AO153" s="59">
        <f t="shared" si="144"/>
        <v>322.79102610158054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15.408172287214125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15.408172287214125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367.99999999999972</v>
      </c>
      <c r="BE153" s="13">
        <f>BD153*VLOOKUP('Données projet'!$B$11,Paramètres!$A$1:$I$89,3,0)*VLOOKUP('Données projet'!$B$11,Paramètres!$A$1:$I$89,5,0)</f>
        <v>321.48479999999984</v>
      </c>
      <c r="BF153" s="13">
        <f t="shared" si="145"/>
        <v>75.662211893590367</v>
      </c>
      <c r="BG153" s="20">
        <f t="shared" si="115"/>
        <v>691.69771238133626</v>
      </c>
      <c r="BH153" s="59">
        <f t="shared" si="116"/>
        <v>985.03104571466952</v>
      </c>
      <c r="BI153" s="59">
        <f ca="1">AVERAGE(OFFSET($BH$3,0,0,'Données projet'!$E$11+1,1))-AVERAGE(OFFSET($H$3,0,0,'Données projet'!$E$11+1,1))</f>
        <v>367.48156275901096</v>
      </c>
      <c r="BJ153" s="59">
        <f t="shared" si="146"/>
        <v>356.87322542996685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16.918777413411586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16.918777413411586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367.99999999999972</v>
      </c>
      <c r="BZ153" s="13">
        <f>BY153*VLOOKUP('Données projet'!$B$12,Paramètres!$A$1:$I$89,3,0)*VLOOKUP('Données projet'!$B$12,Paramètres!$A$1:$I$89,5,0)</f>
        <v>246.8543999999998</v>
      </c>
      <c r="CA153" s="13">
        <f t="shared" si="147"/>
        <v>59.911862368716115</v>
      </c>
      <c r="CB153" s="20">
        <f t="shared" si="118"/>
        <v>534.28457362551353</v>
      </c>
      <c r="CC153" s="59">
        <f t="shared" si="119"/>
        <v>827.61790695884679</v>
      </c>
      <c r="CD153" s="59">
        <f ca="1">AVERAGE(OFFSET($CC$3,0,0,'Données projet'!$E$12+1,1))-AVERAGE(OFFSET($H$3,0,0,'Données projet'!$E$12+1,1))</f>
        <v>273.84349636755343</v>
      </c>
      <c r="CE153" s="59">
        <f t="shared" si="148"/>
        <v>268.10688874775451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12.991204085298181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12.991204085298181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852.00000000000011</v>
      </c>
      <c r="CU153" s="17">
        <f>CT153*VLOOKUP('Données projet'!$B$13,Paramètres!$A$1:$I$89,3,0)*VLOOKUP('Données projet'!$B$13,Paramètres!$A$1:$I$89,5,0)</f>
        <v>420.88800000000009</v>
      </c>
      <c r="CV153" s="13">
        <f t="shared" si="149"/>
        <v>95.998759891259041</v>
      </c>
      <c r="CW153" s="20">
        <f t="shared" si="121"/>
        <v>900.24444014394294</v>
      </c>
      <c r="CX153" s="59">
        <f t="shared" si="122"/>
        <v>1193.5777734772762</v>
      </c>
      <c r="CY153" s="59">
        <f ca="1">AVERAGE(OFFSET($CX$3,0,0,'Données projet'!$E$13+1,1))-AVERAGE(OFFSET($H$3,0,0,'Données projet'!$E$13+1,1))</f>
        <v>434.08297999735811</v>
      </c>
      <c r="CZ153" s="59">
        <f t="shared" si="150"/>
        <v>371.04090283546122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39.754019408155486</v>
      </c>
      <c r="DG153" s="21">
        <f>EXP(-LN(2)/25)*DG152+(1-EXP(-LN(2)/25))/(LN(2)/25)*Calculateur!DB153*Calculateur!DD153*VLOOKUP('Données projet'!$B$13,Paramètres!$A$1:$I$89,3,0)*0.475*44/12</f>
        <v>1.8561831883715187</v>
      </c>
      <c r="DH153" s="21">
        <f>EXP(-LN(2)/2)*DH152+(1-EXP(-LN(2)/2))/(LN(2)/2)*DB153*DE153*VLOOKUP('Données projet'!$B$13,Paramètres!$A$1:$I$89,3,0)*0.475*44/12</f>
        <v>6.5190036702289098E-19</v>
      </c>
      <c r="DI153" s="22">
        <f t="shared" si="123"/>
        <v>41.610202596527003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614.99999999999989</v>
      </c>
      <c r="DP153" s="17">
        <f>DO153*VLOOKUP('Données projet'!$B$14,Paramètres!$A$1:$I$89,3,0)*VLOOKUP('Données projet'!$B$14,Paramètres!$A$1:$I$89,5,0)</f>
        <v>351.78</v>
      </c>
      <c r="DQ153" s="13">
        <f t="shared" si="151"/>
        <v>81.92892344316067</v>
      </c>
      <c r="DR153" s="20">
        <f t="shared" si="124"/>
        <v>755.37637499683808</v>
      </c>
      <c r="DS153" s="59">
        <f t="shared" si="125"/>
        <v>1048.7097083301715</v>
      </c>
      <c r="DT153" s="59">
        <f ca="1">AVERAGE(OFFSET($DS$3,0,0,'Données projet'!$E$14+1,1))-AVERAGE(OFFSET($H$3,0,0,'Données projet'!$E$14+1,1))</f>
        <v>362.57172983134313</v>
      </c>
      <c r="DU153" s="59">
        <f t="shared" si="152"/>
        <v>232.03250917542471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32.309298800524374</v>
      </c>
      <c r="EB153" s="21">
        <f>EXP(-LN(2)/25)*EB152+(1-EXP(-LN(2)/25))/(LN(2)/25)*Calculateur!DW153*Calculateur!DY153*VLOOKUP('Données projet'!$B$14,Paramètres!$A$1:$I$89,3,0)*0.475*44/12</f>
        <v>1.1190386685876144</v>
      </c>
      <c r="EC153" s="21">
        <f>EXP(-LN(2)/2)*EC152+(1-EXP(-LN(2)/2))/(LN(2)/2)*DW153*DZ153*VLOOKUP('Données projet'!$B$14,Paramètres!$A$1:$I$89,3,0)*0.475*44/12</f>
        <v>6.4950660802525477E-19</v>
      </c>
      <c r="ED153" s="22">
        <f t="shared" si="126"/>
        <v>33.428337469111987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763.00000000000057</v>
      </c>
      <c r="EK153" s="17">
        <f>EJ153*VLOOKUP('Données projet'!$B$15,Paramètres!$A$1:$I$89,3,0)*VLOOKUP('Données projet'!$B$15,Paramètres!$A$1:$I$89,5,0)</f>
        <v>456.2740000000004</v>
      </c>
      <c r="EL153" s="13">
        <f t="shared" si="153"/>
        <v>103.09649786611838</v>
      </c>
      <c r="EM153" s="20">
        <f t="shared" si="127"/>
        <v>974.23695045015677</v>
      </c>
      <c r="EN153" s="59">
        <f t="shared" si="128"/>
        <v>1267.5702837834901</v>
      </c>
      <c r="EO153" s="59">
        <f ca="1">AVERAGE(OFFSET($EN$3,0,0,'Données projet'!$E$15+1,1))-AVERAGE(OFFSET($H$3,0,0,'Données projet'!$E$15+1,1))</f>
        <v>481.17250315093412</v>
      </c>
      <c r="EP153" s="59">
        <f t="shared" si="154"/>
        <v>413.48123190206832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26.605427063352291</v>
      </c>
      <c r="EW153" s="21">
        <f>EXP(-LN(2)/25)*EW152+(1-EXP(-LN(2)/25))/(LN(2)/25)*Calculateur!ER153*Calculateur!ET153*VLOOKUP('Données projet'!$B$15,Paramètres!$A$1:$I$89,3,0)*0.475*44/12</f>
        <v>2.348419496017518</v>
      </c>
      <c r="EX153" s="21">
        <f>EXP(-LN(2)/2)*EX152+(1-EXP(-LN(2)/2))/(LN(2)/2)*ER153*EU153*VLOOKUP('Données projet'!$B$15,Paramètres!$A$1:$I$89,3,0)*0.475*44/12</f>
        <v>6.8128889595130028E-20</v>
      </c>
      <c r="EY153" s="22">
        <f t="shared" si="129"/>
        <v>28.953846559369808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401</v>
      </c>
      <c r="FF153" s="17">
        <f>FE153*VLOOKUP('Données projet'!$B$16,Paramètres!$A$1:$I$89,3,0)*VLOOKUP('Données projet'!$B$16,Paramètres!$A$1:$I$89,5,0)</f>
        <v>250.22399999999999</v>
      </c>
      <c r="FG153" s="13">
        <f t="shared" si="155"/>
        <v>60.633904580527918</v>
      </c>
      <c r="FH153" s="20">
        <f t="shared" si="130"/>
        <v>541.41085047775289</v>
      </c>
      <c r="FI153" s="59">
        <f t="shared" si="131"/>
        <v>834.74418381108626</v>
      </c>
      <c r="FJ153" s="59">
        <f ca="1">AVERAGE(OFFSET($FI$3,0,0,'Données projet'!$E$16+1,1))-AVERAGE(OFFSET($H$3,0,0,'Données projet'!$E$16+1,1))</f>
        <v>269.77739619445515</v>
      </c>
      <c r="FK153" s="59">
        <f t="shared" si="156"/>
        <v>347.56964743629885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12.88335230983542</v>
      </c>
      <c r="FR153" s="21">
        <f>EXP(-LN(2)/25)*FR152+(1-EXP(-LN(2)/25))/(LN(2)/25)*Calculateur!FM153*Calculateur!FO153*VLOOKUP('Données projet'!$B$16,Paramètres!$A$1:$I$89,3,0)*0.475*44/12</f>
        <v>3.2932532809315411</v>
      </c>
      <c r="FS153" s="21">
        <f>EXP(-LN(2)/2)*FS152+(1-EXP(-LN(2)/2))/(LN(2)/2)*FM153*FP153*VLOOKUP('Données projet'!$B$16,Paramètres!$A$1:$I$89,3,0)*0.475*44/12</f>
        <v>2.1543830978724676E-20</v>
      </c>
      <c r="FT153" s="22">
        <f t="shared" si="132"/>
        <v>16.176605590766961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367.99999999999972</v>
      </c>
      <c r="O154" s="13">
        <f>N154*VLOOKUP('Données projet'!$B$9,Paramètres!$A$1:$I$89,3,0)*VLOOKUP('Données projet'!$B$9,Paramètres!$A$1:$I$89,5,0)</f>
        <v>292.78079999999977</v>
      </c>
      <c r="P154" s="13">
        <f t="shared" si="141"/>
        <v>69.660903052386217</v>
      </c>
      <c r="Q154" s="20">
        <f t="shared" ref="Q154:Q203" si="162">(O154+P154)*0.475*44/12</f>
        <v>631.25263281623893</v>
      </c>
      <c r="R154" s="59">
        <f t="shared" si="109"/>
        <v>924.58596614957219</v>
      </c>
      <c r="S154" s="59">
        <f ca="1">AVERAGE(OFFSET($R$3,0,0,'Données projet'!$E$9+1,1))-AVERAGE(OFFSET($H$3,0,0,'Données projet'!$E$9+1,1))</f>
        <v>331.52724290297675</v>
      </c>
      <c r="T154" s="59">
        <f t="shared" si="142"/>
        <v>322.79102610158054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15.10602742671897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15.10602742671897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367.99999999999972</v>
      </c>
      <c r="AJ154" s="13">
        <f>AI154*VLOOKUP('Données projet'!$B$10,Paramètres!$A$1:$I$89,3,0)*VLOOKUP('Données projet'!$B$10,Paramètres!$A$1:$I$89,5,0)</f>
        <v>292.78079999999977</v>
      </c>
      <c r="AK154" s="13">
        <f t="shared" ref="AK154:AK203" si="164">EXP(-1.0587+0.8836*LN(AJ154)+0.284)</f>
        <v>69.660903052386217</v>
      </c>
      <c r="AL154" s="20">
        <f t="shared" ref="AL154:AL203" si="165">(AJ154+AK154)*0.475*44/12</f>
        <v>631.25263281623893</v>
      </c>
      <c r="AM154" s="59">
        <f t="shared" si="113"/>
        <v>924.58596614957219</v>
      </c>
      <c r="AN154" s="59">
        <f ca="1">AVERAGE(OFFSET($AM$3,0,0,'Données projet'!$E$10+1,1))-AVERAGE(OFFSET($H$3,0,0,'Données projet'!$E$10+1,1))</f>
        <v>331.52724290297675</v>
      </c>
      <c r="AO154" s="59">
        <f t="shared" si="144"/>
        <v>322.79102610158054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15.10602742671897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15.10602742671897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367.99999999999972</v>
      </c>
      <c r="BE154" s="13">
        <f>BD154*VLOOKUP('Données projet'!$B$11,Paramètres!$A$1:$I$89,3,0)*VLOOKUP('Données projet'!$B$11,Paramètres!$A$1:$I$89,5,0)</f>
        <v>321.48479999999984</v>
      </c>
      <c r="BF154" s="13">
        <f t="shared" ref="BF154:BF203" si="167">EXP(-1.0587+0.8836*LN(BE154)+0.284)</f>
        <v>75.662211893590367</v>
      </c>
      <c r="BG154" s="20">
        <f t="shared" ref="BG154:BG203" si="168">(BE154+BF154)*0.475*44/12</f>
        <v>691.69771238133626</v>
      </c>
      <c r="BH154" s="59">
        <f t="shared" si="116"/>
        <v>985.03104571466952</v>
      </c>
      <c r="BI154" s="59">
        <f ca="1">AVERAGE(OFFSET($BH$3,0,0,'Données projet'!$E$11+1,1))-AVERAGE(OFFSET($H$3,0,0,'Données projet'!$E$11+1,1))</f>
        <v>367.48156275901096</v>
      </c>
      <c r="BJ154" s="59">
        <f t="shared" si="146"/>
        <v>356.87322542996685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16.587010507769847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16.587010507769847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367.99999999999972</v>
      </c>
      <c r="BZ154" s="13">
        <f>BY154*VLOOKUP('Données projet'!$B$12,Paramètres!$A$1:$I$89,3,0)*VLOOKUP('Données projet'!$B$12,Paramètres!$A$1:$I$89,5,0)</f>
        <v>246.8543999999998</v>
      </c>
      <c r="CA154" s="13">
        <f t="shared" ref="CA154:CA203" si="170">EXP(-1.0587+0.8836*LN(BZ154)+0.284)</f>
        <v>59.911862368716115</v>
      </c>
      <c r="CB154" s="20">
        <f t="shared" ref="CB154:CB203" si="171">(BZ154+CA154)*0.475*44/12</f>
        <v>534.28457362551353</v>
      </c>
      <c r="CC154" s="59">
        <f t="shared" si="119"/>
        <v>827.61790695884679</v>
      </c>
      <c r="CD154" s="59">
        <f ca="1">AVERAGE(OFFSET($CC$3,0,0,'Données projet'!$E$12+1,1))-AVERAGE(OFFSET($H$3,0,0,'Données projet'!$E$12+1,1))</f>
        <v>273.84349636755343</v>
      </c>
      <c r="CE154" s="59">
        <f t="shared" si="148"/>
        <v>268.10688874775451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12.73645449703756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12.73645449703756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852.00000000000011</v>
      </c>
      <c r="CU154" s="17">
        <f>CT154*VLOOKUP('Données projet'!$B$13,Paramètres!$A$1:$I$89,3,0)*VLOOKUP('Données projet'!$B$13,Paramètres!$A$1:$I$89,5,0)</f>
        <v>420.88800000000009</v>
      </c>
      <c r="CV154" s="13">
        <f t="shared" ref="CV154:CV203" si="173">EXP(-1.0587+0.8836*LN(CU154)+0.284)</f>
        <v>95.998759891259041</v>
      </c>
      <c r="CW154" s="20">
        <f t="shared" ref="CW154:CW203" si="174">(CU154+CV154)*0.475*44/12</f>
        <v>900.24444014394294</v>
      </c>
      <c r="CX154" s="59">
        <f t="shared" si="122"/>
        <v>1193.5777734772762</v>
      </c>
      <c r="CY154" s="59">
        <f ca="1">AVERAGE(OFFSET($CX$3,0,0,'Données projet'!$E$13+1,1))-AVERAGE(OFFSET($H$3,0,0,'Données projet'!$E$13+1,1))</f>
        <v>434.08297999735811</v>
      </c>
      <c r="CZ154" s="59">
        <f t="shared" si="150"/>
        <v>371.04090283546122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38.974467335119151</v>
      </c>
      <c r="DG154" s="21">
        <f>EXP(-LN(2)/25)*DG153+(1-EXP(-LN(2)/25))/(LN(2)/25)*Calculateur!DB154*Calculateur!DD154*VLOOKUP('Données projet'!$B$13,Paramètres!$A$1:$I$89,3,0)*0.475*44/12</f>
        <v>1.805425761473068</v>
      </c>
      <c r="DH154" s="21">
        <f>EXP(-LN(2)/2)*DH153+(1-EXP(-LN(2)/2))/(LN(2)/2)*DB154*DE154*VLOOKUP('Données projet'!$B$13,Paramètres!$A$1:$I$89,3,0)*0.475*44/12</f>
        <v>4.6096317017988538E-19</v>
      </c>
      <c r="DI154" s="22">
        <f t="shared" ref="DI154:DI203" si="175">SUM(DF154:DH154)</f>
        <v>40.779893096592218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614.99999999999989</v>
      </c>
      <c r="DP154" s="17">
        <f>DO154*VLOOKUP('Données projet'!$B$14,Paramètres!$A$1:$I$89,3,0)*VLOOKUP('Données projet'!$B$14,Paramètres!$A$1:$I$89,5,0)</f>
        <v>351.78</v>
      </c>
      <c r="DQ154" s="13">
        <f t="shared" ref="DQ154:DQ203" si="176">EXP(-1.0587+0.8836*LN(DP154)+0.284)</f>
        <v>81.92892344316067</v>
      </c>
      <c r="DR154" s="20">
        <f t="shared" ref="DR154:DR203" si="177">(DP154+DQ154)*0.475*44/12</f>
        <v>755.37637499683808</v>
      </c>
      <c r="DS154" s="59">
        <f t="shared" si="125"/>
        <v>1048.7097083301715</v>
      </c>
      <c r="DT154" s="59">
        <f ca="1">AVERAGE(OFFSET($DS$3,0,0,'Données projet'!$E$14+1,1))-AVERAGE(OFFSET($H$3,0,0,'Données projet'!$E$14+1,1))</f>
        <v>362.57172983134313</v>
      </c>
      <c r="DU154" s="59">
        <f t="shared" si="152"/>
        <v>232.03250917542471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31.675733157772481</v>
      </c>
      <c r="EB154" s="21">
        <f>EXP(-LN(2)/25)*EB153+(1-EXP(-LN(2)/25))/(LN(2)/25)*Calculateur!DW154*Calculateur!DY154*VLOOKUP('Données projet'!$B$14,Paramètres!$A$1:$I$89,3,0)*0.475*44/12</f>
        <v>1.0884384973474002</v>
      </c>
      <c r="EC154" s="21">
        <f>EXP(-LN(2)/2)*EC153+(1-EXP(-LN(2)/2))/(LN(2)/2)*DW154*DZ154*VLOOKUP('Données projet'!$B$14,Paramètres!$A$1:$I$89,3,0)*0.475*44/12</f>
        <v>4.5927052696013051E-19</v>
      </c>
      <c r="ED154" s="22">
        <f t="shared" ref="ED154:ED203" si="178">SUM(EA154:EC154)</f>
        <v>32.764171655119881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763.00000000000057</v>
      </c>
      <c r="EK154" s="17">
        <f>EJ154*VLOOKUP('Données projet'!$B$15,Paramètres!$A$1:$I$89,3,0)*VLOOKUP('Données projet'!$B$15,Paramètres!$A$1:$I$89,5,0)</f>
        <v>456.2740000000004</v>
      </c>
      <c r="EL154" s="13">
        <f t="shared" ref="EL154:EL203" si="179">EXP(-1.0587+0.8836*LN(EK154)+0.284)</f>
        <v>103.09649786611838</v>
      </c>
      <c r="EM154" s="20">
        <f t="shared" ref="EM154:EM203" si="180">(EK154+EL154)*0.475*44/12</f>
        <v>974.23695045015677</v>
      </c>
      <c r="EN154" s="59">
        <f t="shared" si="128"/>
        <v>1267.5702837834901</v>
      </c>
      <c r="EO154" s="59">
        <f ca="1">AVERAGE(OFFSET($EN$3,0,0,'Données projet'!$E$15+1,1))-AVERAGE(OFFSET($H$3,0,0,'Données projet'!$E$15+1,1))</f>
        <v>481.17250315093412</v>
      </c>
      <c r="EP154" s="59">
        <f t="shared" si="154"/>
        <v>413.48123190206832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26.08371086634811</v>
      </c>
      <c r="EW154" s="21">
        <f>EXP(-LN(2)/25)*EW153+(1-EXP(-LN(2)/25))/(LN(2)/25)*Calculateur!ER154*Calculateur!ET154*VLOOKUP('Données projet'!$B$15,Paramètres!$A$1:$I$89,3,0)*0.475*44/12</f>
        <v>2.2842018414009049</v>
      </c>
      <c r="EX154" s="21">
        <f>EXP(-LN(2)/2)*EX153+(1-EXP(-LN(2)/2))/(LN(2)/2)*ER154*EU154*VLOOKUP('Données projet'!$B$15,Paramètres!$A$1:$I$89,3,0)*0.475*44/12</f>
        <v>4.8174399827426064E-20</v>
      </c>
      <c r="EY154" s="22">
        <f t="shared" ref="EY154:EY203" si="181">SUM(EV154:EX154)</f>
        <v>28.367912707749014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401</v>
      </c>
      <c r="FF154" s="17">
        <f>FE154*VLOOKUP('Données projet'!$B$16,Paramètres!$A$1:$I$89,3,0)*VLOOKUP('Données projet'!$B$16,Paramètres!$A$1:$I$89,5,0)</f>
        <v>250.22399999999999</v>
      </c>
      <c r="FG154" s="13">
        <f t="shared" ref="FG154:FG203" si="182">EXP(-1.0587+0.8836*LN(FF154)+0.284)</f>
        <v>60.633904580527918</v>
      </c>
      <c r="FH154" s="20">
        <f t="shared" ref="FH154:FH203" si="183">(FF154+FG154)*0.475*44/12</f>
        <v>541.41085047775289</v>
      </c>
      <c r="FI154" s="59">
        <f t="shared" si="131"/>
        <v>834.74418381108626</v>
      </c>
      <c r="FJ154" s="59">
        <f ca="1">AVERAGE(OFFSET($FI$3,0,0,'Données projet'!$E$16+1,1))-AVERAGE(OFFSET($H$3,0,0,'Données projet'!$E$16+1,1))</f>
        <v>269.77739619445515</v>
      </c>
      <c r="FK154" s="59">
        <f t="shared" si="156"/>
        <v>347.56964743629885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12.630717629108537</v>
      </c>
      <c r="FR154" s="21">
        <f>EXP(-LN(2)/25)*FR153+(1-EXP(-LN(2)/25))/(LN(2)/25)*Calculateur!FM154*Calculateur!FO154*VLOOKUP('Données projet'!$B$16,Paramètres!$A$1:$I$89,3,0)*0.475*44/12</f>
        <v>3.2031990967798047</v>
      </c>
      <c r="FS154" s="21">
        <f>EXP(-LN(2)/2)*FS153+(1-EXP(-LN(2)/2))/(LN(2)/2)*FM154*FP154*VLOOKUP('Données projet'!$B$16,Paramètres!$A$1:$I$89,3,0)*0.475*44/12</f>
        <v>1.5233788977793033E-20</v>
      </c>
      <c r="FT154" s="22">
        <f t="shared" ref="FT154:FT203" si="184">SUM(FQ154:FS154)</f>
        <v>15.833916725888342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367.99999999999972</v>
      </c>
      <c r="O155" s="13">
        <f>N155*VLOOKUP('Données projet'!$B$9,Paramètres!$A$1:$I$89,3,0)*VLOOKUP('Données projet'!$B$9,Paramètres!$A$1:$I$89,5,0)</f>
        <v>292.78079999999977</v>
      </c>
      <c r="P155" s="13">
        <f t="shared" si="141"/>
        <v>69.660903052386217</v>
      </c>
      <c r="Q155" s="20">
        <f t="shared" si="162"/>
        <v>631.25263281623893</v>
      </c>
      <c r="R155" s="59">
        <f t="shared" si="109"/>
        <v>924.58596614957219</v>
      </c>
      <c r="S155" s="59">
        <f ca="1">AVERAGE(OFFSET($R$3,0,0,'Données projet'!$E$9+1,1))-AVERAGE(OFFSET($H$3,0,0,'Données projet'!$E$9+1,1))</f>
        <v>331.52724290297675</v>
      </c>
      <c r="T155" s="59">
        <f t="shared" si="142"/>
        <v>322.79102610158054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14.809807442647958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14.809807442647958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367.99999999999972</v>
      </c>
      <c r="AJ155" s="13">
        <f>AI155*VLOOKUP('Données projet'!$B$10,Paramètres!$A$1:$I$89,3,0)*VLOOKUP('Données projet'!$B$10,Paramètres!$A$1:$I$89,5,0)</f>
        <v>292.78079999999977</v>
      </c>
      <c r="AK155" s="13">
        <f t="shared" si="164"/>
        <v>69.660903052386217</v>
      </c>
      <c r="AL155" s="20">
        <f t="shared" si="165"/>
        <v>631.25263281623893</v>
      </c>
      <c r="AM155" s="59">
        <f t="shared" si="113"/>
        <v>924.58596614957219</v>
      </c>
      <c r="AN155" s="59">
        <f ca="1">AVERAGE(OFFSET($AM$3,0,0,'Données projet'!$E$10+1,1))-AVERAGE(OFFSET($H$3,0,0,'Données projet'!$E$10+1,1))</f>
        <v>331.52724290297675</v>
      </c>
      <c r="AO155" s="59">
        <f t="shared" si="144"/>
        <v>322.79102610158054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14.809807442647958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14.809807442647958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367.99999999999972</v>
      </c>
      <c r="BE155" s="13">
        <f>BD155*VLOOKUP('Données projet'!$B$11,Paramètres!$A$1:$I$89,3,0)*VLOOKUP('Données projet'!$B$11,Paramètres!$A$1:$I$89,5,0)</f>
        <v>321.48479999999984</v>
      </c>
      <c r="BF155" s="13">
        <f t="shared" si="167"/>
        <v>75.662211893590367</v>
      </c>
      <c r="BG155" s="20">
        <f t="shared" si="168"/>
        <v>691.69771238133626</v>
      </c>
      <c r="BH155" s="59">
        <f t="shared" si="116"/>
        <v>985.03104571466952</v>
      </c>
      <c r="BI155" s="59">
        <f ca="1">AVERAGE(OFFSET($BH$3,0,0,'Données projet'!$E$11+1,1))-AVERAGE(OFFSET($H$3,0,0,'Données projet'!$E$11+1,1))</f>
        <v>367.48156275901096</v>
      </c>
      <c r="BJ155" s="59">
        <f t="shared" si="146"/>
        <v>356.87322542996685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16.261749348789913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16.261749348789913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367.99999999999972</v>
      </c>
      <c r="BZ155" s="13">
        <f>BY155*VLOOKUP('Données projet'!$B$12,Paramètres!$A$1:$I$89,3,0)*VLOOKUP('Données projet'!$B$12,Paramètres!$A$1:$I$89,5,0)</f>
        <v>246.8543999999998</v>
      </c>
      <c r="CA155" s="13">
        <f t="shared" si="170"/>
        <v>59.911862368716115</v>
      </c>
      <c r="CB155" s="20">
        <f t="shared" si="171"/>
        <v>534.28457362551353</v>
      </c>
      <c r="CC155" s="59">
        <f t="shared" si="119"/>
        <v>827.61790695884679</v>
      </c>
      <c r="CD155" s="59">
        <f ca="1">AVERAGE(OFFSET($CC$3,0,0,'Données projet'!$E$12+1,1))-AVERAGE(OFFSET($H$3,0,0,'Données projet'!$E$12+1,1))</f>
        <v>273.84349636755343</v>
      </c>
      <c r="CE155" s="59">
        <f t="shared" si="148"/>
        <v>268.10688874775451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12.486700392820824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12.486700392820824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852.00000000000011</v>
      </c>
      <c r="CU155" s="17">
        <f>CT155*VLOOKUP('Données projet'!$B$13,Paramètres!$A$1:$I$89,3,0)*VLOOKUP('Données projet'!$B$13,Paramètres!$A$1:$I$89,5,0)</f>
        <v>420.88800000000009</v>
      </c>
      <c r="CV155" s="13">
        <f t="shared" si="173"/>
        <v>95.998759891259041</v>
      </c>
      <c r="CW155" s="20">
        <f t="shared" si="174"/>
        <v>900.24444014394294</v>
      </c>
      <c r="CX155" s="59">
        <f t="shared" si="122"/>
        <v>1193.5777734772762</v>
      </c>
      <c r="CY155" s="59">
        <f ca="1">AVERAGE(OFFSET($CX$3,0,0,'Données projet'!$E$13+1,1))-AVERAGE(OFFSET($H$3,0,0,'Données projet'!$E$13+1,1))</f>
        <v>434.08297999735811</v>
      </c>
      <c r="CZ155" s="59">
        <f t="shared" si="150"/>
        <v>371.04090283546122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38.210201802755243</v>
      </c>
      <c r="DG155" s="21">
        <f>EXP(-LN(2)/25)*DG154+(1-EXP(-LN(2)/25))/(LN(2)/25)*Calculateur!DB155*Calculateur!DD155*VLOOKUP('Données projet'!$B$13,Paramètres!$A$1:$I$89,3,0)*0.475*44/12</f>
        <v>1.7560562990823725</v>
      </c>
      <c r="DH155" s="21">
        <f>EXP(-LN(2)/2)*DH154+(1-EXP(-LN(2)/2))/(LN(2)/2)*DB155*DE155*VLOOKUP('Données projet'!$B$13,Paramètres!$A$1:$I$89,3,0)*0.475*44/12</f>
        <v>3.2595018351144549E-19</v>
      </c>
      <c r="DI155" s="22">
        <f t="shared" si="175"/>
        <v>39.966258101837617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614.99999999999989</v>
      </c>
      <c r="DP155" s="17">
        <f>DO155*VLOOKUP('Données projet'!$B$14,Paramètres!$A$1:$I$89,3,0)*VLOOKUP('Données projet'!$B$14,Paramètres!$A$1:$I$89,5,0)</f>
        <v>351.78</v>
      </c>
      <c r="DQ155" s="13">
        <f t="shared" si="176"/>
        <v>81.92892344316067</v>
      </c>
      <c r="DR155" s="20">
        <f t="shared" si="177"/>
        <v>755.37637499683808</v>
      </c>
      <c r="DS155" s="59">
        <f t="shared" si="125"/>
        <v>1048.7097083301715</v>
      </c>
      <c r="DT155" s="59">
        <f ca="1">AVERAGE(OFFSET($DS$3,0,0,'Données projet'!$E$14+1,1))-AVERAGE(OFFSET($H$3,0,0,'Données projet'!$E$14+1,1))</f>
        <v>362.57172983134313</v>
      </c>
      <c r="DU155" s="59">
        <f t="shared" si="152"/>
        <v>232.03250917542471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31.05459135083807</v>
      </c>
      <c r="EB155" s="21">
        <f>EXP(-LN(2)/25)*EB154+(1-EXP(-LN(2)/25))/(LN(2)/25)*Calculateur!DW155*Calculateur!DY155*VLOOKUP('Données projet'!$B$14,Paramètres!$A$1:$I$89,3,0)*0.475*44/12</f>
        <v>1.0586750893989425</v>
      </c>
      <c r="EC155" s="21">
        <f>EXP(-LN(2)/2)*EC154+(1-EXP(-LN(2)/2))/(LN(2)/2)*DW155*DZ155*VLOOKUP('Données projet'!$B$14,Paramètres!$A$1:$I$89,3,0)*0.475*44/12</f>
        <v>3.2475330401262738E-19</v>
      </c>
      <c r="ED155" s="22">
        <f t="shared" si="178"/>
        <v>32.113266440237012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763.00000000000057</v>
      </c>
      <c r="EK155" s="17">
        <f>EJ155*VLOOKUP('Données projet'!$B$15,Paramètres!$A$1:$I$89,3,0)*VLOOKUP('Données projet'!$B$15,Paramètres!$A$1:$I$89,5,0)</f>
        <v>456.2740000000004</v>
      </c>
      <c r="EL155" s="13">
        <f t="shared" si="179"/>
        <v>103.09649786611838</v>
      </c>
      <c r="EM155" s="20">
        <f t="shared" si="180"/>
        <v>974.23695045015677</v>
      </c>
      <c r="EN155" s="59">
        <f t="shared" si="128"/>
        <v>1267.5702837834901</v>
      </c>
      <c r="EO155" s="59">
        <f ca="1">AVERAGE(OFFSET($EN$3,0,0,'Données projet'!$E$15+1,1))-AVERAGE(OFFSET($H$3,0,0,'Données projet'!$E$15+1,1))</f>
        <v>481.17250315093412</v>
      </c>
      <c r="EP155" s="59">
        <f t="shared" si="154"/>
        <v>413.48123190206832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25.572225205751721</v>
      </c>
      <c r="EW155" s="21">
        <f>EXP(-LN(2)/25)*EW154+(1-EXP(-LN(2)/25))/(LN(2)/25)*Calculateur!ER155*Calculateur!ET155*VLOOKUP('Données projet'!$B$15,Paramètres!$A$1:$I$89,3,0)*0.475*44/12</f>
        <v>2.2217402219268427</v>
      </c>
      <c r="EX155" s="21">
        <f>EXP(-LN(2)/2)*EX154+(1-EXP(-LN(2)/2))/(LN(2)/2)*ER155*EU155*VLOOKUP('Données projet'!$B$15,Paramètres!$A$1:$I$89,3,0)*0.475*44/12</f>
        <v>3.4064444797565014E-20</v>
      </c>
      <c r="EY155" s="22">
        <f t="shared" si="181"/>
        <v>27.793965427678565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401</v>
      </c>
      <c r="FF155" s="17">
        <f>FE155*VLOOKUP('Données projet'!$B$16,Paramètres!$A$1:$I$89,3,0)*VLOOKUP('Données projet'!$B$16,Paramètres!$A$1:$I$89,5,0)</f>
        <v>250.22399999999999</v>
      </c>
      <c r="FG155" s="13">
        <f t="shared" si="182"/>
        <v>60.633904580527918</v>
      </c>
      <c r="FH155" s="20">
        <f t="shared" si="183"/>
        <v>541.41085047775289</v>
      </c>
      <c r="FI155" s="59">
        <f t="shared" si="131"/>
        <v>834.74418381108626</v>
      </c>
      <c r="FJ155" s="59">
        <f ca="1">AVERAGE(OFFSET($FI$3,0,0,'Données projet'!$E$16+1,1))-AVERAGE(OFFSET($H$3,0,0,'Données projet'!$E$16+1,1))</f>
        <v>269.77739619445515</v>
      </c>
      <c r="FK155" s="59">
        <f t="shared" si="156"/>
        <v>347.56964743629885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12.383036960378767</v>
      </c>
      <c r="FR155" s="21">
        <f>EXP(-LN(2)/25)*FR154+(1-EXP(-LN(2)/25))/(LN(2)/25)*Calculateur!FM155*Calculateur!FO155*VLOOKUP('Données projet'!$B$16,Paramètres!$A$1:$I$89,3,0)*0.475*44/12</f>
        <v>3.1156074490294414</v>
      </c>
      <c r="FS155" s="21">
        <f>EXP(-LN(2)/2)*FS154+(1-EXP(-LN(2)/2))/(LN(2)/2)*FM155*FP155*VLOOKUP('Données projet'!$B$16,Paramètres!$A$1:$I$89,3,0)*0.475*44/12</f>
        <v>1.0771915489362338E-20</v>
      </c>
      <c r="FT155" s="22">
        <f t="shared" si="184"/>
        <v>15.498644409408209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367.99999999999972</v>
      </c>
      <c r="O156" s="13">
        <f>N156*VLOOKUP('Données projet'!$B$9,Paramètres!$A$1:$I$89,3,0)*VLOOKUP('Données projet'!$B$9,Paramètres!$A$1:$I$89,5,0)</f>
        <v>292.78079999999977</v>
      </c>
      <c r="P156" s="13">
        <f t="shared" si="141"/>
        <v>69.660903052386217</v>
      </c>
      <c r="Q156" s="20">
        <f t="shared" si="162"/>
        <v>631.25263281623893</v>
      </c>
      <c r="R156" s="59">
        <f t="shared" si="109"/>
        <v>924.58596614957219</v>
      </c>
      <c r="S156" s="59">
        <f ca="1">AVERAGE(OFFSET($R$3,0,0,'Données projet'!$E$9+1,1))-AVERAGE(OFFSET($H$3,0,0,'Données projet'!$E$9+1,1))</f>
        <v>331.52724290297675</v>
      </c>
      <c r="T156" s="59">
        <f t="shared" si="142"/>
        <v>322.79102610158054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14.519396151788229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14.519396151788229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367.99999999999972</v>
      </c>
      <c r="AJ156" s="13">
        <f>AI156*VLOOKUP('Données projet'!$B$10,Paramètres!$A$1:$I$89,3,0)*VLOOKUP('Données projet'!$B$10,Paramètres!$A$1:$I$89,5,0)</f>
        <v>292.78079999999977</v>
      </c>
      <c r="AK156" s="13">
        <f t="shared" si="164"/>
        <v>69.660903052386217</v>
      </c>
      <c r="AL156" s="20">
        <f t="shared" si="165"/>
        <v>631.25263281623893</v>
      </c>
      <c r="AM156" s="59">
        <f t="shared" si="113"/>
        <v>924.58596614957219</v>
      </c>
      <c r="AN156" s="59">
        <f ca="1">AVERAGE(OFFSET($AM$3,0,0,'Données projet'!$E$10+1,1))-AVERAGE(OFFSET($H$3,0,0,'Données projet'!$E$10+1,1))</f>
        <v>331.52724290297675</v>
      </c>
      <c r="AO156" s="59">
        <f t="shared" si="144"/>
        <v>322.79102610158054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14.519396151788229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14.519396151788229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367.99999999999972</v>
      </c>
      <c r="BE156" s="13">
        <f>BD156*VLOOKUP('Données projet'!$B$11,Paramètres!$A$1:$I$89,3,0)*VLOOKUP('Données projet'!$B$11,Paramètres!$A$1:$I$89,5,0)</f>
        <v>321.48479999999984</v>
      </c>
      <c r="BF156" s="13">
        <f t="shared" si="167"/>
        <v>75.662211893590367</v>
      </c>
      <c r="BG156" s="20">
        <f t="shared" si="168"/>
        <v>691.69771238133626</v>
      </c>
      <c r="BH156" s="59">
        <f t="shared" si="116"/>
        <v>985.03104571466952</v>
      </c>
      <c r="BI156" s="59">
        <f ca="1">AVERAGE(OFFSET($BH$3,0,0,'Données projet'!$E$11+1,1))-AVERAGE(OFFSET($H$3,0,0,'Données projet'!$E$11+1,1))</f>
        <v>367.48156275901096</v>
      </c>
      <c r="BJ156" s="59">
        <f t="shared" si="146"/>
        <v>356.87322542996685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15.942866362747855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15.942866362747855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367.99999999999972</v>
      </c>
      <c r="BZ156" s="13">
        <f>BY156*VLOOKUP('Données projet'!$B$12,Paramètres!$A$1:$I$89,3,0)*VLOOKUP('Données projet'!$B$12,Paramètres!$A$1:$I$89,5,0)</f>
        <v>246.8543999999998</v>
      </c>
      <c r="CA156" s="13">
        <f t="shared" si="170"/>
        <v>59.911862368716115</v>
      </c>
      <c r="CB156" s="20">
        <f t="shared" si="171"/>
        <v>534.28457362551353</v>
      </c>
      <c r="CC156" s="59">
        <f t="shared" si="119"/>
        <v>827.61790695884679</v>
      </c>
      <c r="CD156" s="59">
        <f ca="1">AVERAGE(OFFSET($CC$3,0,0,'Données projet'!$E$12+1,1))-AVERAGE(OFFSET($H$3,0,0,'Données projet'!$E$12+1,1))</f>
        <v>273.84349636755343</v>
      </c>
      <c r="CE156" s="59">
        <f t="shared" si="148"/>
        <v>268.10688874775451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12.241843814252816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12.241843814252816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852.00000000000011</v>
      </c>
      <c r="CU156" s="17">
        <f>CT156*VLOOKUP('Données projet'!$B$13,Paramètres!$A$1:$I$89,3,0)*VLOOKUP('Données projet'!$B$13,Paramètres!$A$1:$I$89,5,0)</f>
        <v>420.88800000000009</v>
      </c>
      <c r="CV156" s="13">
        <f t="shared" si="173"/>
        <v>95.998759891259041</v>
      </c>
      <c r="CW156" s="20">
        <f t="shared" si="174"/>
        <v>900.24444014394294</v>
      </c>
      <c r="CX156" s="59">
        <f t="shared" si="122"/>
        <v>1193.5777734772762</v>
      </c>
      <c r="CY156" s="59">
        <f ca="1">AVERAGE(OFFSET($CX$3,0,0,'Données projet'!$E$13+1,1))-AVERAGE(OFFSET($H$3,0,0,'Données projet'!$E$13+1,1))</f>
        <v>434.08297999735811</v>
      </c>
      <c r="CZ156" s="59">
        <f t="shared" si="150"/>
        <v>371.04090283546122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37.460923051325047</v>
      </c>
      <c r="DG156" s="21">
        <f>EXP(-LN(2)/25)*DG155+(1-EXP(-LN(2)/25))/(LN(2)/25)*Calculateur!DB156*Calculateur!DD156*VLOOKUP('Données projet'!$B$13,Paramètres!$A$1:$I$89,3,0)*0.475*44/12</f>
        <v>1.7080368472369778</v>
      </c>
      <c r="DH156" s="21">
        <f>EXP(-LN(2)/2)*DH155+(1-EXP(-LN(2)/2))/(LN(2)/2)*DB156*DE156*VLOOKUP('Données projet'!$B$13,Paramètres!$A$1:$I$89,3,0)*0.475*44/12</f>
        <v>2.3048158508994269E-19</v>
      </c>
      <c r="DI156" s="22">
        <f t="shared" si="175"/>
        <v>39.168959898562022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614.99999999999989</v>
      </c>
      <c r="DP156" s="17">
        <f>DO156*VLOOKUP('Données projet'!$B$14,Paramètres!$A$1:$I$89,3,0)*VLOOKUP('Données projet'!$B$14,Paramètres!$A$1:$I$89,5,0)</f>
        <v>351.78</v>
      </c>
      <c r="DQ156" s="13">
        <f t="shared" si="176"/>
        <v>81.92892344316067</v>
      </c>
      <c r="DR156" s="20">
        <f t="shared" si="177"/>
        <v>755.37637499683808</v>
      </c>
      <c r="DS156" s="59">
        <f t="shared" si="125"/>
        <v>1048.7097083301715</v>
      </c>
      <c r="DT156" s="59">
        <f ca="1">AVERAGE(OFFSET($DS$3,0,0,'Données projet'!$E$14+1,1))-AVERAGE(OFFSET($H$3,0,0,'Données projet'!$E$14+1,1))</f>
        <v>362.57172983134313</v>
      </c>
      <c r="DU156" s="59">
        <f t="shared" si="152"/>
        <v>232.03250917542471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30.445629755878549</v>
      </c>
      <c r="EB156" s="21">
        <f>EXP(-LN(2)/25)*EB155+(1-EXP(-LN(2)/25))/(LN(2)/25)*Calculateur!DW156*Calculateur!DY156*VLOOKUP('Données projet'!$B$14,Paramètres!$A$1:$I$89,3,0)*0.475*44/12</f>
        <v>1.0297255634060252</v>
      </c>
      <c r="EC156" s="21">
        <f>EXP(-LN(2)/2)*EC155+(1-EXP(-LN(2)/2))/(LN(2)/2)*DW156*DZ156*VLOOKUP('Données projet'!$B$14,Paramètres!$A$1:$I$89,3,0)*0.475*44/12</f>
        <v>2.2963526348006525E-19</v>
      </c>
      <c r="ED156" s="22">
        <f t="shared" si="178"/>
        <v>31.475355319284574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763.00000000000057</v>
      </c>
      <c r="EK156" s="17">
        <f>EJ156*VLOOKUP('Données projet'!$B$15,Paramètres!$A$1:$I$89,3,0)*VLOOKUP('Données projet'!$B$15,Paramètres!$A$1:$I$89,5,0)</f>
        <v>456.2740000000004</v>
      </c>
      <c r="EL156" s="13">
        <f t="shared" si="179"/>
        <v>103.09649786611838</v>
      </c>
      <c r="EM156" s="20">
        <f t="shared" si="180"/>
        <v>974.23695045015677</v>
      </c>
      <c r="EN156" s="59">
        <f t="shared" si="128"/>
        <v>1267.5702837834901</v>
      </c>
      <c r="EO156" s="59">
        <f ca="1">AVERAGE(OFFSET($EN$3,0,0,'Données projet'!$E$15+1,1))-AVERAGE(OFFSET($H$3,0,0,'Données projet'!$E$15+1,1))</f>
        <v>481.17250315093412</v>
      </c>
      <c r="EP156" s="59">
        <f t="shared" si="154"/>
        <v>413.48123190206832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25.070769466984178</v>
      </c>
      <c r="EW156" s="21">
        <f>EXP(-LN(2)/25)*EW155+(1-EXP(-LN(2)/25))/(LN(2)/25)*Calculateur!ER156*Calculateur!ET156*VLOOKUP('Données projet'!$B$15,Paramètres!$A$1:$I$89,3,0)*0.475*44/12</f>
        <v>2.1609866187220126</v>
      </c>
      <c r="EX156" s="21">
        <f>EXP(-LN(2)/2)*EX155+(1-EXP(-LN(2)/2))/(LN(2)/2)*ER156*EU156*VLOOKUP('Données projet'!$B$15,Paramètres!$A$1:$I$89,3,0)*0.475*44/12</f>
        <v>2.4087199913713032E-20</v>
      </c>
      <c r="EY156" s="22">
        <f t="shared" si="181"/>
        <v>27.231756085706191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401</v>
      </c>
      <c r="FF156" s="17">
        <f>FE156*VLOOKUP('Données projet'!$B$16,Paramètres!$A$1:$I$89,3,0)*VLOOKUP('Données projet'!$B$16,Paramètres!$A$1:$I$89,5,0)</f>
        <v>250.22399999999999</v>
      </c>
      <c r="FG156" s="13">
        <f t="shared" si="182"/>
        <v>60.633904580527918</v>
      </c>
      <c r="FH156" s="20">
        <f t="shared" si="183"/>
        <v>541.41085047775289</v>
      </c>
      <c r="FI156" s="59">
        <f t="shared" si="131"/>
        <v>834.74418381108626</v>
      </c>
      <c r="FJ156" s="59">
        <f ca="1">AVERAGE(OFFSET($FI$3,0,0,'Données projet'!$E$16+1,1))-AVERAGE(OFFSET($H$3,0,0,'Données projet'!$E$16+1,1))</f>
        <v>269.77739619445515</v>
      </c>
      <c r="FK156" s="59">
        <f t="shared" si="156"/>
        <v>347.56964743629885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12.140213158492498</v>
      </c>
      <c r="FR156" s="21">
        <f>EXP(-LN(2)/25)*FR155+(1-EXP(-LN(2)/25))/(LN(2)/25)*Calculateur!FM156*Calculateur!FO156*VLOOKUP('Données projet'!$B$16,Paramètres!$A$1:$I$89,3,0)*0.475*44/12</f>
        <v>3.0304109994930566</v>
      </c>
      <c r="FS156" s="21">
        <f>EXP(-LN(2)/2)*FS155+(1-EXP(-LN(2)/2))/(LN(2)/2)*FM156*FP156*VLOOKUP('Données projet'!$B$16,Paramètres!$A$1:$I$89,3,0)*0.475*44/12</f>
        <v>7.6168944888965167E-21</v>
      </c>
      <c r="FT156" s="22">
        <f t="shared" si="184"/>
        <v>15.170624157985555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367.99999999999972</v>
      </c>
      <c r="O157" s="13">
        <f>N157*VLOOKUP('Données projet'!$B$9,Paramètres!$A$1:$I$89,3,0)*VLOOKUP('Données projet'!$B$9,Paramètres!$A$1:$I$89,5,0)</f>
        <v>292.78079999999977</v>
      </c>
      <c r="P157" s="13">
        <f t="shared" si="141"/>
        <v>69.660903052386217</v>
      </c>
      <c r="Q157" s="20">
        <f t="shared" si="162"/>
        <v>631.25263281623893</v>
      </c>
      <c r="R157" s="59">
        <f t="shared" si="109"/>
        <v>924.58596614957219</v>
      </c>
      <c r="S157" s="59">
        <f ca="1">AVERAGE(OFFSET($R$3,0,0,'Données projet'!$E$9+1,1))-AVERAGE(OFFSET($H$3,0,0,'Données projet'!$E$9+1,1))</f>
        <v>331.52724290297675</v>
      </c>
      <c r="T157" s="59">
        <f t="shared" si="142"/>
        <v>322.79102610158054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14.234679649208861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14.234679649208861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367.99999999999972</v>
      </c>
      <c r="AJ157" s="13">
        <f>AI157*VLOOKUP('Données projet'!$B$10,Paramètres!$A$1:$I$89,3,0)*VLOOKUP('Données projet'!$B$10,Paramètres!$A$1:$I$89,5,0)</f>
        <v>292.78079999999977</v>
      </c>
      <c r="AK157" s="13">
        <f t="shared" si="164"/>
        <v>69.660903052386217</v>
      </c>
      <c r="AL157" s="20">
        <f t="shared" si="165"/>
        <v>631.25263281623893</v>
      </c>
      <c r="AM157" s="59">
        <f t="shared" si="113"/>
        <v>924.58596614957219</v>
      </c>
      <c r="AN157" s="59">
        <f ca="1">AVERAGE(OFFSET($AM$3,0,0,'Données projet'!$E$10+1,1))-AVERAGE(OFFSET($H$3,0,0,'Données projet'!$E$10+1,1))</f>
        <v>331.52724290297675</v>
      </c>
      <c r="AO157" s="59">
        <f t="shared" si="144"/>
        <v>322.79102610158054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14.234679649208861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14.234679649208861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367.99999999999972</v>
      </c>
      <c r="BE157" s="13">
        <f>BD157*VLOOKUP('Données projet'!$B$11,Paramètres!$A$1:$I$89,3,0)*VLOOKUP('Données projet'!$B$11,Paramètres!$A$1:$I$89,5,0)</f>
        <v>321.48479999999984</v>
      </c>
      <c r="BF157" s="13">
        <f t="shared" si="167"/>
        <v>75.662211893590367</v>
      </c>
      <c r="BG157" s="20">
        <f t="shared" si="168"/>
        <v>691.69771238133626</v>
      </c>
      <c r="BH157" s="59">
        <f t="shared" si="116"/>
        <v>985.03104571466952</v>
      </c>
      <c r="BI157" s="59">
        <f ca="1">AVERAGE(OFFSET($BH$3,0,0,'Données projet'!$E$11+1,1))-AVERAGE(OFFSET($H$3,0,0,'Données projet'!$E$11+1,1))</f>
        <v>367.48156275901096</v>
      </c>
      <c r="BJ157" s="59">
        <f t="shared" si="146"/>
        <v>356.87322542996685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15.630236477562667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15.630236477562667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367.99999999999972</v>
      </c>
      <c r="BZ157" s="13">
        <f>BY157*VLOOKUP('Données projet'!$B$12,Paramètres!$A$1:$I$89,3,0)*VLOOKUP('Données projet'!$B$12,Paramètres!$A$1:$I$89,5,0)</f>
        <v>246.8543999999998</v>
      </c>
      <c r="CA157" s="13">
        <f t="shared" si="170"/>
        <v>59.911862368716115</v>
      </c>
      <c r="CB157" s="20">
        <f t="shared" si="171"/>
        <v>534.28457362551353</v>
      </c>
      <c r="CC157" s="59">
        <f t="shared" si="119"/>
        <v>827.61790695884679</v>
      </c>
      <c r="CD157" s="59">
        <f ca="1">AVERAGE(OFFSET($CC$3,0,0,'Données projet'!$E$12+1,1))-AVERAGE(OFFSET($H$3,0,0,'Données projet'!$E$12+1,1))</f>
        <v>273.84349636755343</v>
      </c>
      <c r="CE157" s="59">
        <f t="shared" si="148"/>
        <v>268.10688874775451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12.001788723842761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12.001788723842761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852.00000000000011</v>
      </c>
      <c r="CU157" s="17">
        <f>CT157*VLOOKUP('Données projet'!$B$13,Paramètres!$A$1:$I$89,3,0)*VLOOKUP('Données projet'!$B$13,Paramètres!$A$1:$I$89,5,0)</f>
        <v>420.88800000000009</v>
      </c>
      <c r="CV157" s="13">
        <f t="shared" si="173"/>
        <v>95.998759891259041</v>
      </c>
      <c r="CW157" s="20">
        <f t="shared" si="174"/>
        <v>900.24444014394294</v>
      </c>
      <c r="CX157" s="59">
        <f t="shared" si="122"/>
        <v>1193.5777734772762</v>
      </c>
      <c r="CY157" s="59">
        <f ca="1">AVERAGE(OFFSET($CX$3,0,0,'Données projet'!$E$13+1,1))-AVERAGE(OFFSET($H$3,0,0,'Données projet'!$E$13+1,1))</f>
        <v>434.08297999735811</v>
      </c>
      <c r="CZ157" s="59">
        <f t="shared" si="150"/>
        <v>371.04090283546122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36.726337199195484</v>
      </c>
      <c r="DG157" s="21">
        <f>EXP(-LN(2)/25)*DG156+(1-EXP(-LN(2)/25))/(LN(2)/25)*Calculateur!DB157*Calculateur!DD157*VLOOKUP('Données projet'!$B$13,Paramètres!$A$1:$I$89,3,0)*0.475*44/12</f>
        <v>1.6613304898275285</v>
      </c>
      <c r="DH157" s="21">
        <f>EXP(-LN(2)/2)*DH156+(1-EXP(-LN(2)/2))/(LN(2)/2)*DB157*DE157*VLOOKUP('Données projet'!$B$13,Paramètres!$A$1:$I$89,3,0)*0.475*44/12</f>
        <v>1.6297509175572275E-19</v>
      </c>
      <c r="DI157" s="22">
        <f t="shared" si="175"/>
        <v>38.387667689023012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614.99999999999989</v>
      </c>
      <c r="DP157" s="17">
        <f>DO157*VLOOKUP('Données projet'!$B$14,Paramètres!$A$1:$I$89,3,0)*VLOOKUP('Données projet'!$B$14,Paramètres!$A$1:$I$89,5,0)</f>
        <v>351.78</v>
      </c>
      <c r="DQ157" s="13">
        <f t="shared" si="176"/>
        <v>81.92892344316067</v>
      </c>
      <c r="DR157" s="20">
        <f t="shared" si="177"/>
        <v>755.37637499683808</v>
      </c>
      <c r="DS157" s="59">
        <f t="shared" si="125"/>
        <v>1048.7097083301715</v>
      </c>
      <c r="DT157" s="59">
        <f ca="1">AVERAGE(OFFSET($DS$3,0,0,'Données projet'!$E$14+1,1))-AVERAGE(OFFSET($H$3,0,0,'Données projet'!$E$14+1,1))</f>
        <v>362.57172983134313</v>
      </c>
      <c r="DU157" s="59">
        <f t="shared" si="152"/>
        <v>232.03250917542471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29.848609526366285</v>
      </c>
      <c r="EB157" s="21">
        <f>EXP(-LN(2)/25)*EB156+(1-EXP(-LN(2)/25))/(LN(2)/25)*Calculateur!DW157*Calculateur!DY157*VLOOKUP('Données projet'!$B$14,Paramètres!$A$1:$I$89,3,0)*0.475*44/12</f>
        <v>1.0015676637237736</v>
      </c>
      <c r="EC157" s="21">
        <f>EXP(-LN(2)/2)*EC156+(1-EXP(-LN(2)/2))/(LN(2)/2)*DW157*DZ157*VLOOKUP('Données projet'!$B$14,Paramètres!$A$1:$I$89,3,0)*0.475*44/12</f>
        <v>1.6237665200631369E-19</v>
      </c>
      <c r="ED157" s="22">
        <f t="shared" si="178"/>
        <v>30.850177190090058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763.00000000000057</v>
      </c>
      <c r="EK157" s="17">
        <f>EJ157*VLOOKUP('Données projet'!$B$15,Paramètres!$A$1:$I$89,3,0)*VLOOKUP('Données projet'!$B$15,Paramètres!$A$1:$I$89,5,0)</f>
        <v>456.2740000000004</v>
      </c>
      <c r="EL157" s="13">
        <f t="shared" si="179"/>
        <v>103.09649786611838</v>
      </c>
      <c r="EM157" s="20">
        <f t="shared" si="180"/>
        <v>974.23695045015677</v>
      </c>
      <c r="EN157" s="59">
        <f t="shared" si="128"/>
        <v>1267.5702837834901</v>
      </c>
      <c r="EO157" s="59">
        <f ca="1">AVERAGE(OFFSET($EN$3,0,0,'Données projet'!$E$15+1,1))-AVERAGE(OFFSET($H$3,0,0,'Données projet'!$E$15+1,1))</f>
        <v>481.17250315093412</v>
      </c>
      <c r="EP157" s="59">
        <f t="shared" si="154"/>
        <v>413.48123190206832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24.579146969396067</v>
      </c>
      <c r="EW157" s="21">
        <f>EXP(-LN(2)/25)*EW156+(1-EXP(-LN(2)/25))/(LN(2)/25)*Calculateur!ER157*Calculateur!ET157*VLOOKUP('Données projet'!$B$15,Paramètres!$A$1:$I$89,3,0)*0.475*44/12</f>
        <v>2.101894325991712</v>
      </c>
      <c r="EX157" s="21">
        <f>EXP(-LN(2)/2)*EX156+(1-EXP(-LN(2)/2))/(LN(2)/2)*ER157*EU157*VLOOKUP('Données projet'!$B$15,Paramètres!$A$1:$I$89,3,0)*0.475*44/12</f>
        <v>1.7032222398782507E-20</v>
      </c>
      <c r="EY157" s="22">
        <f t="shared" si="181"/>
        <v>26.681041295387779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401</v>
      </c>
      <c r="FF157" s="17">
        <f>FE157*VLOOKUP('Données projet'!$B$16,Paramètres!$A$1:$I$89,3,0)*VLOOKUP('Données projet'!$B$16,Paramètres!$A$1:$I$89,5,0)</f>
        <v>250.22399999999999</v>
      </c>
      <c r="FG157" s="13">
        <f t="shared" si="182"/>
        <v>60.633904580527918</v>
      </c>
      <c r="FH157" s="20">
        <f t="shared" si="183"/>
        <v>541.41085047775289</v>
      </c>
      <c r="FI157" s="59">
        <f t="shared" si="131"/>
        <v>834.74418381108626</v>
      </c>
      <c r="FJ157" s="59">
        <f ca="1">AVERAGE(OFFSET($FI$3,0,0,'Données projet'!$E$16+1,1))-AVERAGE(OFFSET($H$3,0,0,'Données projet'!$E$16+1,1))</f>
        <v>269.77739619445515</v>
      </c>
      <c r="FK157" s="59">
        <f t="shared" si="156"/>
        <v>347.56964743629885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11.902150983253325</v>
      </c>
      <c r="FR157" s="21">
        <f>EXP(-LN(2)/25)*FR156+(1-EXP(-LN(2)/25))/(LN(2)/25)*Calculateur!FM157*Calculateur!FO157*VLOOKUP('Données projet'!$B$16,Paramètres!$A$1:$I$89,3,0)*0.475*44/12</f>
        <v>2.9475442513495307</v>
      </c>
      <c r="FS157" s="21">
        <f>EXP(-LN(2)/2)*FS156+(1-EXP(-LN(2)/2))/(LN(2)/2)*FM157*FP157*VLOOKUP('Données projet'!$B$16,Paramètres!$A$1:$I$89,3,0)*0.475*44/12</f>
        <v>5.3859577446811691E-21</v>
      </c>
      <c r="FT157" s="22">
        <f t="shared" si="184"/>
        <v>14.849695234602855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367.99999999999972</v>
      </c>
      <c r="O158" s="13">
        <f>N158*VLOOKUP('Données projet'!$B$9,Paramètres!$A$1:$I$89,3,0)*VLOOKUP('Données projet'!$B$9,Paramètres!$A$1:$I$89,5,0)</f>
        <v>292.78079999999977</v>
      </c>
      <c r="P158" s="13">
        <f t="shared" si="141"/>
        <v>69.660903052386217</v>
      </c>
      <c r="Q158" s="20">
        <f t="shared" si="162"/>
        <v>631.25263281623893</v>
      </c>
      <c r="R158" s="59">
        <f t="shared" si="109"/>
        <v>924.58596614957219</v>
      </c>
      <c r="S158" s="59">
        <f ca="1">AVERAGE(OFFSET($R$3,0,0,'Données projet'!$E$9+1,1))-AVERAGE(OFFSET($H$3,0,0,'Données projet'!$E$9+1,1))</f>
        <v>331.52724290297675</v>
      </c>
      <c r="T158" s="59">
        <f t="shared" si="142"/>
        <v>322.79102610158054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13.955546263585155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13.955546263585155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367.99999999999972</v>
      </c>
      <c r="AJ158" s="13">
        <f>AI158*VLOOKUP('Données projet'!$B$10,Paramètres!$A$1:$I$89,3,0)*VLOOKUP('Données projet'!$B$10,Paramètres!$A$1:$I$89,5,0)</f>
        <v>292.78079999999977</v>
      </c>
      <c r="AK158" s="13">
        <f t="shared" si="164"/>
        <v>69.660903052386217</v>
      </c>
      <c r="AL158" s="20">
        <f t="shared" si="165"/>
        <v>631.25263281623893</v>
      </c>
      <c r="AM158" s="59">
        <f t="shared" si="113"/>
        <v>924.58596614957219</v>
      </c>
      <c r="AN158" s="59">
        <f ca="1">AVERAGE(OFFSET($AM$3,0,0,'Données projet'!$E$10+1,1))-AVERAGE(OFFSET($H$3,0,0,'Données projet'!$E$10+1,1))</f>
        <v>331.52724290297675</v>
      </c>
      <c r="AO158" s="59">
        <f t="shared" si="144"/>
        <v>322.79102610158054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13.955546263585155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13.955546263585155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367.99999999999972</v>
      </c>
      <c r="BE158" s="13">
        <f>BD158*VLOOKUP('Données projet'!$B$11,Paramètres!$A$1:$I$89,3,0)*VLOOKUP('Données projet'!$B$11,Paramètres!$A$1:$I$89,5,0)</f>
        <v>321.48479999999984</v>
      </c>
      <c r="BF158" s="13">
        <f t="shared" si="167"/>
        <v>75.662211893590367</v>
      </c>
      <c r="BG158" s="20">
        <f t="shared" si="168"/>
        <v>691.69771238133626</v>
      </c>
      <c r="BH158" s="59">
        <f t="shared" si="116"/>
        <v>985.03104571466952</v>
      </c>
      <c r="BI158" s="59">
        <f ca="1">AVERAGE(OFFSET($BH$3,0,0,'Données projet'!$E$11+1,1))-AVERAGE(OFFSET($H$3,0,0,'Données projet'!$E$11+1,1))</f>
        <v>367.48156275901096</v>
      </c>
      <c r="BJ158" s="59">
        <f t="shared" si="146"/>
        <v>356.87322542996685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15.32373707374056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15.32373707374056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367.99999999999972</v>
      </c>
      <c r="BZ158" s="13">
        <f>BY158*VLOOKUP('Données projet'!$B$12,Paramètres!$A$1:$I$89,3,0)*VLOOKUP('Données projet'!$B$12,Paramètres!$A$1:$I$89,5,0)</f>
        <v>246.8543999999998</v>
      </c>
      <c r="CA158" s="13">
        <f t="shared" si="170"/>
        <v>59.911862368716115</v>
      </c>
      <c r="CB158" s="20">
        <f t="shared" si="171"/>
        <v>534.28457362551353</v>
      </c>
      <c r="CC158" s="59">
        <f t="shared" si="119"/>
        <v>827.61790695884679</v>
      </c>
      <c r="CD158" s="59">
        <f ca="1">AVERAGE(OFFSET($CC$3,0,0,'Données projet'!$E$12+1,1))-AVERAGE(OFFSET($H$3,0,0,'Données projet'!$E$12+1,1))</f>
        <v>273.84349636755343</v>
      </c>
      <c r="CE158" s="59">
        <f t="shared" si="148"/>
        <v>268.10688874775451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11.7664409673365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11.7664409673365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852.00000000000011</v>
      </c>
      <c r="CU158" s="17">
        <f>CT158*VLOOKUP('Données projet'!$B$13,Paramètres!$A$1:$I$89,3,0)*VLOOKUP('Données projet'!$B$13,Paramètres!$A$1:$I$89,5,0)</f>
        <v>420.88800000000009</v>
      </c>
      <c r="CV158" s="13">
        <f t="shared" si="173"/>
        <v>95.998759891259041</v>
      </c>
      <c r="CW158" s="20">
        <f t="shared" si="174"/>
        <v>900.24444014394294</v>
      </c>
      <c r="CX158" s="59">
        <f t="shared" si="122"/>
        <v>1193.5777734772762</v>
      </c>
      <c r="CY158" s="59">
        <f ca="1">AVERAGE(OFFSET($CX$3,0,0,'Données projet'!$E$13+1,1))-AVERAGE(OFFSET($H$3,0,0,'Données projet'!$E$13+1,1))</f>
        <v>434.08297999735811</v>
      </c>
      <c r="CZ158" s="59">
        <f t="shared" si="150"/>
        <v>371.04090283546122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36.00615612757305</v>
      </c>
      <c r="DG158" s="21">
        <f>EXP(-LN(2)/25)*DG157+(1-EXP(-LN(2)/25))/(LN(2)/25)*Calculateur!DB158*Calculateur!DD158*VLOOKUP('Données projet'!$B$13,Paramètres!$A$1:$I$89,3,0)*0.475*44/12</f>
        <v>1.6159013202176213</v>
      </c>
      <c r="DH158" s="21">
        <f>EXP(-LN(2)/2)*DH157+(1-EXP(-LN(2)/2))/(LN(2)/2)*DB158*DE158*VLOOKUP('Données projet'!$B$13,Paramètres!$A$1:$I$89,3,0)*0.475*44/12</f>
        <v>1.1524079254497135E-19</v>
      </c>
      <c r="DI158" s="22">
        <f t="shared" si="175"/>
        <v>37.622057447790674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614.99999999999989</v>
      </c>
      <c r="DP158" s="17">
        <f>DO158*VLOOKUP('Données projet'!$B$14,Paramètres!$A$1:$I$89,3,0)*VLOOKUP('Données projet'!$B$14,Paramètres!$A$1:$I$89,5,0)</f>
        <v>351.78</v>
      </c>
      <c r="DQ158" s="13">
        <f t="shared" si="176"/>
        <v>81.92892344316067</v>
      </c>
      <c r="DR158" s="20">
        <f t="shared" si="177"/>
        <v>755.37637499683808</v>
      </c>
      <c r="DS158" s="59">
        <f t="shared" si="125"/>
        <v>1048.7097083301715</v>
      </c>
      <c r="DT158" s="59">
        <f ca="1">AVERAGE(OFFSET($DS$3,0,0,'Données projet'!$E$14+1,1))-AVERAGE(OFFSET($H$3,0,0,'Données projet'!$E$14+1,1))</f>
        <v>362.57172983134313</v>
      </c>
      <c r="DU158" s="59">
        <f t="shared" si="152"/>
        <v>232.03250917542471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29.263296499408376</v>
      </c>
      <c r="EB158" s="21">
        <f>EXP(-LN(2)/25)*EB157+(1-EXP(-LN(2)/25))/(LN(2)/25)*Calculateur!DW158*Calculateur!DY158*VLOOKUP('Données projet'!$B$14,Paramètres!$A$1:$I$89,3,0)*0.475*44/12</f>
        <v>0.97417974328909274</v>
      </c>
      <c r="EC158" s="21">
        <f>EXP(-LN(2)/2)*EC157+(1-EXP(-LN(2)/2))/(LN(2)/2)*DW158*DZ158*VLOOKUP('Données projet'!$B$14,Paramètres!$A$1:$I$89,3,0)*0.475*44/12</f>
        <v>1.1481763174003263E-19</v>
      </c>
      <c r="ED158" s="22">
        <f t="shared" si="178"/>
        <v>30.237476242697468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763.00000000000057</v>
      </c>
      <c r="EK158" s="17">
        <f>EJ158*VLOOKUP('Données projet'!$B$15,Paramètres!$A$1:$I$89,3,0)*VLOOKUP('Données projet'!$B$15,Paramètres!$A$1:$I$89,5,0)</f>
        <v>456.2740000000004</v>
      </c>
      <c r="EL158" s="13">
        <f t="shared" si="179"/>
        <v>103.09649786611838</v>
      </c>
      <c r="EM158" s="20">
        <f t="shared" si="180"/>
        <v>974.23695045015677</v>
      </c>
      <c r="EN158" s="59">
        <f t="shared" si="128"/>
        <v>1267.5702837834901</v>
      </c>
      <c r="EO158" s="59">
        <f ca="1">AVERAGE(OFFSET($EN$3,0,0,'Données projet'!$E$15+1,1))-AVERAGE(OFFSET($H$3,0,0,'Données projet'!$E$15+1,1))</f>
        <v>481.17250315093412</v>
      </c>
      <c r="EP158" s="59">
        <f t="shared" si="154"/>
        <v>413.48123190206832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24.097164889125544</v>
      </c>
      <c r="EW158" s="21">
        <f>EXP(-LN(2)/25)*EW157+(1-EXP(-LN(2)/25))/(LN(2)/25)*Calculateur!ER158*Calculateur!ET158*VLOOKUP('Données projet'!$B$15,Paramètres!$A$1:$I$89,3,0)*0.475*44/12</f>
        <v>2.0444179151136499</v>
      </c>
      <c r="EX158" s="21">
        <f>EXP(-LN(2)/2)*EX157+(1-EXP(-LN(2)/2))/(LN(2)/2)*ER158*EU158*VLOOKUP('Données projet'!$B$15,Paramètres!$A$1:$I$89,3,0)*0.475*44/12</f>
        <v>1.2043599956856516E-20</v>
      </c>
      <c r="EY158" s="22">
        <f t="shared" si="181"/>
        <v>26.141582804239192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401</v>
      </c>
      <c r="FF158" s="17">
        <f>FE158*VLOOKUP('Données projet'!$B$16,Paramètres!$A$1:$I$89,3,0)*VLOOKUP('Données projet'!$B$16,Paramètres!$A$1:$I$89,5,0)</f>
        <v>250.22399999999999</v>
      </c>
      <c r="FG158" s="13">
        <f t="shared" si="182"/>
        <v>60.633904580527918</v>
      </c>
      <c r="FH158" s="20">
        <f t="shared" si="183"/>
        <v>541.41085047775289</v>
      </c>
      <c r="FI158" s="59">
        <f t="shared" si="131"/>
        <v>834.74418381108626</v>
      </c>
      <c r="FJ158" s="59">
        <f ca="1">AVERAGE(OFFSET($FI$3,0,0,'Données projet'!$E$16+1,1))-AVERAGE(OFFSET($H$3,0,0,'Données projet'!$E$16+1,1))</f>
        <v>269.77739619445515</v>
      </c>
      <c r="FK158" s="59">
        <f t="shared" si="156"/>
        <v>347.56964743629885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11.668757062067002</v>
      </c>
      <c r="FR158" s="21">
        <f>EXP(-LN(2)/25)*FR157+(1-EXP(-LN(2)/25))/(LN(2)/25)*Calculateur!FM158*Calculateur!FO158*VLOOKUP('Données projet'!$B$16,Paramètres!$A$1:$I$89,3,0)*0.475*44/12</f>
        <v>2.8669434987917621</v>
      </c>
      <c r="FS158" s="21">
        <f>EXP(-LN(2)/2)*FS157+(1-EXP(-LN(2)/2))/(LN(2)/2)*FM158*FP158*VLOOKUP('Données projet'!$B$16,Paramètres!$A$1:$I$89,3,0)*0.475*44/12</f>
        <v>3.8084472444482583E-21</v>
      </c>
      <c r="FT158" s="22">
        <f t="shared" si="184"/>
        <v>14.535700560858764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367.99999999999972</v>
      </c>
      <c r="O159" s="13">
        <f>N159*VLOOKUP('Données projet'!$B$9,Paramètres!$A$1:$I$89,3,0)*VLOOKUP('Données projet'!$B$9,Paramètres!$A$1:$I$89,5,0)</f>
        <v>292.78079999999977</v>
      </c>
      <c r="P159" s="13">
        <f t="shared" si="141"/>
        <v>69.660903052386217</v>
      </c>
      <c r="Q159" s="20">
        <f t="shared" si="162"/>
        <v>631.25263281623893</v>
      </c>
      <c r="R159" s="59">
        <f t="shared" si="109"/>
        <v>924.58596614957219</v>
      </c>
      <c r="S159" s="59">
        <f ca="1">AVERAGE(OFFSET($R$3,0,0,'Données projet'!$E$9+1,1))-AVERAGE(OFFSET($H$3,0,0,'Données projet'!$E$9+1,1))</f>
        <v>331.52724290297675</v>
      </c>
      <c r="T159" s="59">
        <f t="shared" si="142"/>
        <v>322.79102610158054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13.681886513398977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13.681886513398977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367.99999999999972</v>
      </c>
      <c r="AJ159" s="13">
        <f>AI159*VLOOKUP('Données projet'!$B$10,Paramètres!$A$1:$I$89,3,0)*VLOOKUP('Données projet'!$B$10,Paramètres!$A$1:$I$89,5,0)</f>
        <v>292.78079999999977</v>
      </c>
      <c r="AK159" s="13">
        <f t="shared" si="164"/>
        <v>69.660903052386217</v>
      </c>
      <c r="AL159" s="20">
        <f t="shared" si="165"/>
        <v>631.25263281623893</v>
      </c>
      <c r="AM159" s="59">
        <f t="shared" si="113"/>
        <v>924.58596614957219</v>
      </c>
      <c r="AN159" s="59">
        <f ca="1">AVERAGE(OFFSET($AM$3,0,0,'Données projet'!$E$10+1,1))-AVERAGE(OFFSET($H$3,0,0,'Données projet'!$E$10+1,1))</f>
        <v>331.52724290297675</v>
      </c>
      <c r="AO159" s="59">
        <f t="shared" si="144"/>
        <v>322.79102610158054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13.681886513398977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13.681886513398977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367.99999999999972</v>
      </c>
      <c r="BE159" s="13">
        <f>BD159*VLOOKUP('Données projet'!$B$11,Paramètres!$A$1:$I$89,3,0)*VLOOKUP('Données projet'!$B$11,Paramètres!$A$1:$I$89,5,0)</f>
        <v>321.48479999999984</v>
      </c>
      <c r="BF159" s="13">
        <f t="shared" si="167"/>
        <v>75.662211893590367</v>
      </c>
      <c r="BG159" s="20">
        <f t="shared" si="168"/>
        <v>691.69771238133626</v>
      </c>
      <c r="BH159" s="59">
        <f t="shared" si="116"/>
        <v>985.03104571466952</v>
      </c>
      <c r="BI159" s="59">
        <f ca="1">AVERAGE(OFFSET($BH$3,0,0,'Données projet'!$E$11+1,1))-AVERAGE(OFFSET($H$3,0,0,'Données projet'!$E$11+1,1))</f>
        <v>367.48156275901096</v>
      </c>
      <c r="BJ159" s="59">
        <f t="shared" si="146"/>
        <v>356.87322542996685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15.023247936281226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15.023247936281226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367.99999999999972</v>
      </c>
      <c r="BZ159" s="13">
        <f>BY159*VLOOKUP('Données projet'!$B$12,Paramètres!$A$1:$I$89,3,0)*VLOOKUP('Données projet'!$B$12,Paramètres!$A$1:$I$89,5,0)</f>
        <v>246.8543999999998</v>
      </c>
      <c r="CA159" s="13">
        <f t="shared" si="170"/>
        <v>59.911862368716115</v>
      </c>
      <c r="CB159" s="20">
        <f t="shared" si="171"/>
        <v>534.28457362551353</v>
      </c>
      <c r="CC159" s="59">
        <f t="shared" si="119"/>
        <v>827.61790695884679</v>
      </c>
      <c r="CD159" s="59">
        <f ca="1">AVERAGE(OFFSET($CC$3,0,0,'Données projet'!$E$12+1,1))-AVERAGE(OFFSET($H$3,0,0,'Données projet'!$E$12+1,1))</f>
        <v>273.84349636755343</v>
      </c>
      <c r="CE159" s="59">
        <f t="shared" si="148"/>
        <v>268.10688874775451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11.53570823678737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11.53570823678737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852.00000000000011</v>
      </c>
      <c r="CU159" s="17">
        <f>CT159*VLOOKUP('Données projet'!$B$13,Paramètres!$A$1:$I$89,3,0)*VLOOKUP('Données projet'!$B$13,Paramètres!$A$1:$I$89,5,0)</f>
        <v>420.88800000000009</v>
      </c>
      <c r="CV159" s="13">
        <f t="shared" si="173"/>
        <v>95.998759891259041</v>
      </c>
      <c r="CW159" s="20">
        <f t="shared" si="174"/>
        <v>900.24444014394294</v>
      </c>
      <c r="CX159" s="59">
        <f t="shared" si="122"/>
        <v>1193.5777734772762</v>
      </c>
      <c r="CY159" s="59">
        <f ca="1">AVERAGE(OFFSET($CX$3,0,0,'Données projet'!$E$13+1,1))-AVERAGE(OFFSET($H$3,0,0,'Données projet'!$E$13+1,1))</f>
        <v>434.08297999735811</v>
      </c>
      <c r="CZ159" s="59">
        <f t="shared" si="150"/>
        <v>371.04090283546122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35.300097367498054</v>
      </c>
      <c r="DG159" s="21">
        <f>EXP(-LN(2)/25)*DG158+(1-EXP(-LN(2)/25))/(LN(2)/25)*Calculateur!DB159*Calculateur!DD159*VLOOKUP('Données projet'!$B$13,Paramètres!$A$1:$I$89,3,0)*0.475*44/12</f>
        <v>1.5717144136397132</v>
      </c>
      <c r="DH159" s="21">
        <f>EXP(-LN(2)/2)*DH158+(1-EXP(-LN(2)/2))/(LN(2)/2)*DB159*DE159*VLOOKUP('Données projet'!$B$13,Paramètres!$A$1:$I$89,3,0)*0.475*44/12</f>
        <v>8.1487545877861373E-20</v>
      </c>
      <c r="DI159" s="22">
        <f t="shared" si="175"/>
        <v>36.871811781137765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614.99999999999989</v>
      </c>
      <c r="DP159" s="17">
        <f>DO159*VLOOKUP('Données projet'!$B$14,Paramètres!$A$1:$I$89,3,0)*VLOOKUP('Données projet'!$B$14,Paramètres!$A$1:$I$89,5,0)</f>
        <v>351.78</v>
      </c>
      <c r="DQ159" s="13">
        <f t="shared" si="176"/>
        <v>81.92892344316067</v>
      </c>
      <c r="DR159" s="20">
        <f t="shared" si="177"/>
        <v>755.37637499683808</v>
      </c>
      <c r="DS159" s="59">
        <f t="shared" si="125"/>
        <v>1048.7097083301715</v>
      </c>
      <c r="DT159" s="59">
        <f ca="1">AVERAGE(OFFSET($DS$3,0,0,'Données projet'!$E$14+1,1))-AVERAGE(OFFSET($H$3,0,0,'Données projet'!$E$14+1,1))</f>
        <v>362.57172983134313</v>
      </c>
      <c r="DU159" s="59">
        <f t="shared" si="152"/>
        <v>232.03250917542471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28.689461103903415</v>
      </c>
      <c r="EB159" s="21">
        <f>EXP(-LN(2)/25)*EB158+(1-EXP(-LN(2)/25))/(LN(2)/25)*Calculateur!DW159*Calculateur!DY159*VLOOKUP('Données projet'!$B$14,Paramètres!$A$1:$I$89,3,0)*0.475*44/12</f>
        <v>0.94754074697896629</v>
      </c>
      <c r="EC159" s="21">
        <f>EXP(-LN(2)/2)*EC158+(1-EXP(-LN(2)/2))/(LN(2)/2)*DW159*DZ159*VLOOKUP('Données projet'!$B$14,Paramètres!$A$1:$I$89,3,0)*0.475*44/12</f>
        <v>8.1188326003156846E-20</v>
      </c>
      <c r="ED159" s="22">
        <f t="shared" si="178"/>
        <v>29.637001850882381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763.00000000000057</v>
      </c>
      <c r="EK159" s="17">
        <f>EJ159*VLOOKUP('Données projet'!$B$15,Paramètres!$A$1:$I$89,3,0)*VLOOKUP('Données projet'!$B$15,Paramètres!$A$1:$I$89,5,0)</f>
        <v>456.2740000000004</v>
      </c>
      <c r="EL159" s="13">
        <f t="shared" si="179"/>
        <v>103.09649786611838</v>
      </c>
      <c r="EM159" s="20">
        <f t="shared" si="180"/>
        <v>974.23695045015677</v>
      </c>
      <c r="EN159" s="59">
        <f t="shared" si="128"/>
        <v>1267.5702837834901</v>
      </c>
      <c r="EO159" s="59">
        <f ca="1">AVERAGE(OFFSET($EN$3,0,0,'Données projet'!$E$15+1,1))-AVERAGE(OFFSET($H$3,0,0,'Données projet'!$E$15+1,1))</f>
        <v>481.17250315093412</v>
      </c>
      <c r="EP159" s="59">
        <f t="shared" si="154"/>
        <v>413.48123190206832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23.624634183469084</v>
      </c>
      <c r="EW159" s="21">
        <f>EXP(-LN(2)/25)*EW158+(1-EXP(-LN(2)/25))/(LN(2)/25)*Calculateur!ER159*Calculateur!ET159*VLOOKUP('Données projet'!$B$15,Paramètres!$A$1:$I$89,3,0)*0.475*44/12</f>
        <v>1.9885131997136016</v>
      </c>
      <c r="EX159" s="21">
        <f>EXP(-LN(2)/2)*EX158+(1-EXP(-LN(2)/2))/(LN(2)/2)*ER159*EU159*VLOOKUP('Données projet'!$B$15,Paramètres!$A$1:$I$89,3,0)*0.475*44/12</f>
        <v>8.5161111993912535E-21</v>
      </c>
      <c r="EY159" s="22">
        <f t="shared" si="181"/>
        <v>25.613147383182685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401</v>
      </c>
      <c r="FF159" s="17">
        <f>FE159*VLOOKUP('Données projet'!$B$16,Paramètres!$A$1:$I$89,3,0)*VLOOKUP('Données projet'!$B$16,Paramètres!$A$1:$I$89,5,0)</f>
        <v>250.22399999999999</v>
      </c>
      <c r="FG159" s="13">
        <f t="shared" si="182"/>
        <v>60.633904580527918</v>
      </c>
      <c r="FH159" s="20">
        <f t="shared" si="183"/>
        <v>541.41085047775289</v>
      </c>
      <c r="FI159" s="59">
        <f t="shared" si="131"/>
        <v>834.74418381108626</v>
      </c>
      <c r="FJ159" s="59">
        <f ca="1">AVERAGE(OFFSET($FI$3,0,0,'Données projet'!$E$16+1,1))-AVERAGE(OFFSET($H$3,0,0,'Données projet'!$E$16+1,1))</f>
        <v>269.77739619445515</v>
      </c>
      <c r="FK159" s="59">
        <f t="shared" si="156"/>
        <v>347.56964743629885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11.439939853318906</v>
      </c>
      <c r="FR159" s="21">
        <f>EXP(-LN(2)/25)*FR158+(1-EXP(-LN(2)/25))/(LN(2)/25)*Calculateur!FM159*Calculateur!FO159*VLOOKUP('Données projet'!$B$16,Paramètres!$A$1:$I$89,3,0)*0.475*44/12</f>
        <v>2.7885467780512951</v>
      </c>
      <c r="FS159" s="21">
        <f>EXP(-LN(2)/2)*FS158+(1-EXP(-LN(2)/2))/(LN(2)/2)*FM159*FP159*VLOOKUP('Données projet'!$B$16,Paramètres!$A$1:$I$89,3,0)*0.475*44/12</f>
        <v>2.6929788723405845E-21</v>
      </c>
      <c r="FT159" s="22">
        <f t="shared" si="184"/>
        <v>14.228486631370201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367.99999999999972</v>
      </c>
      <c r="O160" s="13">
        <f>N160*VLOOKUP('Données projet'!$B$9,Paramètres!$A$1:$I$89,3,0)*VLOOKUP('Données projet'!$B$9,Paramètres!$A$1:$I$89,5,0)</f>
        <v>292.78079999999977</v>
      </c>
      <c r="P160" s="13">
        <f t="shared" si="141"/>
        <v>69.660903052386217</v>
      </c>
      <c r="Q160" s="20">
        <f t="shared" si="162"/>
        <v>631.25263281623893</v>
      </c>
      <c r="R160" s="59">
        <f t="shared" si="109"/>
        <v>924.58596614957219</v>
      </c>
      <c r="S160" s="59">
        <f ca="1">AVERAGE(OFFSET($R$3,0,0,'Données projet'!$E$9+1,1))-AVERAGE(OFFSET($H$3,0,0,'Données projet'!$E$9+1,1))</f>
        <v>331.52724290297675</v>
      </c>
      <c r="T160" s="59">
        <f t="shared" si="142"/>
        <v>322.79102610158054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13.413593063997984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13.413593063997984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367.99999999999972</v>
      </c>
      <c r="AJ160" s="13">
        <f>AI160*VLOOKUP('Données projet'!$B$10,Paramètres!$A$1:$I$89,3,0)*VLOOKUP('Données projet'!$B$10,Paramètres!$A$1:$I$89,5,0)</f>
        <v>292.78079999999977</v>
      </c>
      <c r="AK160" s="13">
        <f t="shared" si="164"/>
        <v>69.660903052386217</v>
      </c>
      <c r="AL160" s="20">
        <f t="shared" si="165"/>
        <v>631.25263281623893</v>
      </c>
      <c r="AM160" s="59">
        <f t="shared" si="113"/>
        <v>924.58596614957219</v>
      </c>
      <c r="AN160" s="59">
        <f ca="1">AVERAGE(OFFSET($AM$3,0,0,'Données projet'!$E$10+1,1))-AVERAGE(OFFSET($H$3,0,0,'Données projet'!$E$10+1,1))</f>
        <v>331.52724290297675</v>
      </c>
      <c r="AO160" s="59">
        <f t="shared" si="144"/>
        <v>322.79102610158054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13.413593063997984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13.413593063997984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367.99999999999972</v>
      </c>
      <c r="BE160" s="13">
        <f>BD160*VLOOKUP('Données projet'!$B$11,Paramètres!$A$1:$I$89,3,0)*VLOOKUP('Données projet'!$B$11,Paramètres!$A$1:$I$89,5,0)</f>
        <v>321.48479999999984</v>
      </c>
      <c r="BF160" s="13">
        <f t="shared" si="167"/>
        <v>75.662211893590367</v>
      </c>
      <c r="BG160" s="20">
        <f t="shared" si="168"/>
        <v>691.69771238133626</v>
      </c>
      <c r="BH160" s="59">
        <f t="shared" si="116"/>
        <v>985.03104571466952</v>
      </c>
      <c r="BI160" s="59">
        <f ca="1">AVERAGE(OFFSET($BH$3,0,0,'Données projet'!$E$11+1,1))-AVERAGE(OFFSET($H$3,0,0,'Données projet'!$E$11+1,1))</f>
        <v>367.48156275901096</v>
      </c>
      <c r="BJ160" s="59">
        <f t="shared" si="146"/>
        <v>356.87322542996685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14.728651207527195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14.728651207527195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367.99999999999972</v>
      </c>
      <c r="BZ160" s="13">
        <f>BY160*VLOOKUP('Données projet'!$B$12,Paramètres!$A$1:$I$89,3,0)*VLOOKUP('Données projet'!$B$12,Paramètres!$A$1:$I$89,5,0)</f>
        <v>246.8543999999998</v>
      </c>
      <c r="CA160" s="13">
        <f t="shared" si="170"/>
        <v>59.911862368716115</v>
      </c>
      <c r="CB160" s="20">
        <f t="shared" si="171"/>
        <v>534.28457362551353</v>
      </c>
      <c r="CC160" s="59">
        <f t="shared" si="119"/>
        <v>827.61790695884679</v>
      </c>
      <c r="CD160" s="59">
        <f ca="1">AVERAGE(OFFSET($CC$3,0,0,'Données projet'!$E$12+1,1))-AVERAGE(OFFSET($H$3,0,0,'Données projet'!$E$12+1,1))</f>
        <v>273.84349636755343</v>
      </c>
      <c r="CE160" s="59">
        <f t="shared" si="148"/>
        <v>268.10688874775451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11.309500034351238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11.309500034351238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852.00000000000011</v>
      </c>
      <c r="CU160" s="17">
        <f>CT160*VLOOKUP('Données projet'!$B$13,Paramètres!$A$1:$I$89,3,0)*VLOOKUP('Données projet'!$B$13,Paramètres!$A$1:$I$89,5,0)</f>
        <v>420.88800000000009</v>
      </c>
      <c r="CV160" s="13">
        <f t="shared" si="173"/>
        <v>95.998759891259041</v>
      </c>
      <c r="CW160" s="20">
        <f t="shared" si="174"/>
        <v>900.24444014394294</v>
      </c>
      <c r="CX160" s="59">
        <f t="shared" si="122"/>
        <v>1193.5777734772762</v>
      </c>
      <c r="CY160" s="59">
        <f ca="1">AVERAGE(OFFSET($CX$3,0,0,'Données projet'!$E$13+1,1))-AVERAGE(OFFSET($H$3,0,0,'Données projet'!$E$13+1,1))</f>
        <v>434.08297999735811</v>
      </c>
      <c r="CZ160" s="59">
        <f t="shared" si="150"/>
        <v>371.04090283546122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34.607883989054805</v>
      </c>
      <c r="DG160" s="21">
        <f>EXP(-LN(2)/25)*DG159+(1-EXP(-LN(2)/25))/(LN(2)/25)*Calculateur!DB160*Calculateur!DD160*VLOOKUP('Données projet'!$B$13,Paramètres!$A$1:$I$89,3,0)*0.475*44/12</f>
        <v>1.5287358003458664</v>
      </c>
      <c r="DH160" s="21">
        <f>EXP(-LN(2)/2)*DH159+(1-EXP(-LN(2)/2))/(LN(2)/2)*DB160*DE160*VLOOKUP('Données projet'!$B$13,Paramètres!$A$1:$I$89,3,0)*0.475*44/12</f>
        <v>5.7620396272485673E-20</v>
      </c>
      <c r="DI160" s="22">
        <f t="shared" si="175"/>
        <v>36.136619789400669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614.99999999999989</v>
      </c>
      <c r="DP160" s="17">
        <f>DO160*VLOOKUP('Données projet'!$B$14,Paramètres!$A$1:$I$89,3,0)*VLOOKUP('Données projet'!$B$14,Paramètres!$A$1:$I$89,5,0)</f>
        <v>351.78</v>
      </c>
      <c r="DQ160" s="13">
        <f t="shared" si="176"/>
        <v>81.92892344316067</v>
      </c>
      <c r="DR160" s="20">
        <f t="shared" si="177"/>
        <v>755.37637499683808</v>
      </c>
      <c r="DS160" s="59">
        <f t="shared" si="125"/>
        <v>1048.7097083301715</v>
      </c>
      <c r="DT160" s="59">
        <f ca="1">AVERAGE(OFFSET($DS$3,0,0,'Données projet'!$E$14+1,1))-AVERAGE(OFFSET($H$3,0,0,'Données projet'!$E$14+1,1))</f>
        <v>362.57172983134313</v>
      </c>
      <c r="DU160" s="59">
        <f t="shared" si="152"/>
        <v>232.03250917542471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28.126878270499276</v>
      </c>
      <c r="EB160" s="21">
        <f>EXP(-LN(2)/25)*EB159+(1-EXP(-LN(2)/25))/(LN(2)/25)*Calculateur!DW160*Calculateur!DY160*VLOOKUP('Données projet'!$B$14,Paramètres!$A$1:$I$89,3,0)*0.475*44/12</f>
        <v>0.92163019542382418</v>
      </c>
      <c r="EC160" s="21">
        <f>EXP(-LN(2)/2)*EC159+(1-EXP(-LN(2)/2))/(LN(2)/2)*DW160*DZ160*VLOOKUP('Données projet'!$B$14,Paramètres!$A$1:$I$89,3,0)*0.475*44/12</f>
        <v>5.7408815870016314E-20</v>
      </c>
      <c r="ED160" s="22">
        <f t="shared" si="178"/>
        <v>29.048508465923099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763.00000000000057</v>
      </c>
      <c r="EK160" s="17">
        <f>EJ160*VLOOKUP('Données projet'!$B$15,Paramètres!$A$1:$I$89,3,0)*VLOOKUP('Données projet'!$B$15,Paramètres!$A$1:$I$89,5,0)</f>
        <v>456.2740000000004</v>
      </c>
      <c r="EL160" s="13">
        <f t="shared" si="179"/>
        <v>103.09649786611838</v>
      </c>
      <c r="EM160" s="20">
        <f t="shared" si="180"/>
        <v>974.23695045015677</v>
      </c>
      <c r="EN160" s="59">
        <f t="shared" si="128"/>
        <v>1267.5702837834901</v>
      </c>
      <c r="EO160" s="59">
        <f ca="1">AVERAGE(OFFSET($EN$3,0,0,'Données projet'!$E$15+1,1))-AVERAGE(OFFSET($H$3,0,0,'Données projet'!$E$15+1,1))</f>
        <v>481.17250315093412</v>
      </c>
      <c r="EP160" s="59">
        <f t="shared" si="154"/>
        <v>413.48123190206832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23.161369516735277</v>
      </c>
      <c r="EW160" s="21">
        <f>EXP(-LN(2)/25)*EW159+(1-EXP(-LN(2)/25))/(LN(2)/25)*Calculateur!ER160*Calculateur!ET160*VLOOKUP('Données projet'!$B$15,Paramètres!$A$1:$I$89,3,0)*0.475*44/12</f>
        <v>1.9341372016960687</v>
      </c>
      <c r="EX160" s="21">
        <f>EXP(-LN(2)/2)*EX159+(1-EXP(-LN(2)/2))/(LN(2)/2)*ER160*EU160*VLOOKUP('Données projet'!$B$15,Paramètres!$A$1:$I$89,3,0)*0.475*44/12</f>
        <v>6.021799978428258E-21</v>
      </c>
      <c r="EY160" s="22">
        <f t="shared" si="181"/>
        <v>25.095506718431345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401</v>
      </c>
      <c r="FF160" s="17">
        <f>FE160*VLOOKUP('Données projet'!$B$16,Paramètres!$A$1:$I$89,3,0)*VLOOKUP('Données projet'!$B$16,Paramètres!$A$1:$I$89,5,0)</f>
        <v>250.22399999999999</v>
      </c>
      <c r="FG160" s="13">
        <f t="shared" si="182"/>
        <v>60.633904580527918</v>
      </c>
      <c r="FH160" s="20">
        <f t="shared" si="183"/>
        <v>541.41085047775289</v>
      </c>
      <c r="FI160" s="59">
        <f t="shared" si="131"/>
        <v>834.74418381108626</v>
      </c>
      <c r="FJ160" s="59">
        <f ca="1">AVERAGE(OFFSET($FI$3,0,0,'Données projet'!$E$16+1,1))-AVERAGE(OFFSET($H$3,0,0,'Données projet'!$E$16+1,1))</f>
        <v>269.77739619445515</v>
      </c>
      <c r="FK160" s="59">
        <f t="shared" si="156"/>
        <v>347.56964743629885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11.215609610469645</v>
      </c>
      <c r="FR160" s="21">
        <f>EXP(-LN(2)/25)*FR159+(1-EXP(-LN(2)/25))/(LN(2)/25)*Calculateur!FM160*Calculateur!FO160*VLOOKUP('Données projet'!$B$16,Paramètres!$A$1:$I$89,3,0)*0.475*44/12</f>
        <v>2.7122938197621806</v>
      </c>
      <c r="FS160" s="21">
        <f>EXP(-LN(2)/2)*FS159+(1-EXP(-LN(2)/2))/(LN(2)/2)*FM160*FP160*VLOOKUP('Données projet'!$B$16,Paramètres!$A$1:$I$89,3,0)*0.475*44/12</f>
        <v>1.9042236222241292E-21</v>
      </c>
      <c r="FT160" s="22">
        <f t="shared" si="184"/>
        <v>13.927903430231826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367.99999999999972</v>
      </c>
      <c r="O161" s="13">
        <f>N161*VLOOKUP('Données projet'!$B$9,Paramètres!$A$1:$I$89,3,0)*VLOOKUP('Données projet'!$B$9,Paramètres!$A$1:$I$89,5,0)</f>
        <v>292.78079999999977</v>
      </c>
      <c r="P161" s="13">
        <f t="shared" si="141"/>
        <v>69.660903052386217</v>
      </c>
      <c r="Q161" s="20">
        <f t="shared" si="162"/>
        <v>631.25263281623893</v>
      </c>
      <c r="R161" s="59">
        <f t="shared" si="109"/>
        <v>924.58596614957219</v>
      </c>
      <c r="S161" s="59">
        <f ca="1">AVERAGE(OFFSET($R$3,0,0,'Données projet'!$E$9+1,1))-AVERAGE(OFFSET($H$3,0,0,'Données projet'!$E$9+1,1))</f>
        <v>331.52724290297675</v>
      </c>
      <c r="T161" s="59">
        <f t="shared" si="142"/>
        <v>322.79102610158054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13.150560685496899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13.150560685496899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367.99999999999972</v>
      </c>
      <c r="AJ161" s="13">
        <f>AI161*VLOOKUP('Données projet'!$B$10,Paramètres!$A$1:$I$89,3,0)*VLOOKUP('Données projet'!$B$10,Paramètres!$A$1:$I$89,5,0)</f>
        <v>292.78079999999977</v>
      </c>
      <c r="AK161" s="13">
        <f t="shared" si="164"/>
        <v>69.660903052386217</v>
      </c>
      <c r="AL161" s="20">
        <f t="shared" si="165"/>
        <v>631.25263281623893</v>
      </c>
      <c r="AM161" s="59">
        <f t="shared" si="113"/>
        <v>924.58596614957219</v>
      </c>
      <c r="AN161" s="59">
        <f ca="1">AVERAGE(OFFSET($AM$3,0,0,'Données projet'!$E$10+1,1))-AVERAGE(OFFSET($H$3,0,0,'Données projet'!$E$10+1,1))</f>
        <v>331.52724290297675</v>
      </c>
      <c r="AO161" s="59">
        <f t="shared" si="144"/>
        <v>322.79102610158054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13.150560685496899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13.150560685496899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367.99999999999972</v>
      </c>
      <c r="BE161" s="13">
        <f>BD161*VLOOKUP('Données projet'!$B$11,Paramètres!$A$1:$I$89,3,0)*VLOOKUP('Données projet'!$B$11,Paramètres!$A$1:$I$89,5,0)</f>
        <v>321.48479999999984</v>
      </c>
      <c r="BF161" s="13">
        <f t="shared" si="167"/>
        <v>75.662211893590367</v>
      </c>
      <c r="BG161" s="20">
        <f t="shared" si="168"/>
        <v>691.69771238133626</v>
      </c>
      <c r="BH161" s="59">
        <f t="shared" si="116"/>
        <v>985.03104571466952</v>
      </c>
      <c r="BI161" s="59">
        <f ca="1">AVERAGE(OFFSET($BH$3,0,0,'Données projet'!$E$11+1,1))-AVERAGE(OFFSET($H$3,0,0,'Données projet'!$E$11+1,1))</f>
        <v>367.48156275901096</v>
      </c>
      <c r="BJ161" s="59">
        <f t="shared" si="146"/>
        <v>356.87322542996685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14.439831340937767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14.439831340937767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367.99999999999972</v>
      </c>
      <c r="BZ161" s="13">
        <f>BY161*VLOOKUP('Données projet'!$B$12,Paramètres!$A$1:$I$89,3,0)*VLOOKUP('Données projet'!$B$12,Paramètres!$A$1:$I$89,5,0)</f>
        <v>246.8543999999998</v>
      </c>
      <c r="CA161" s="13">
        <f t="shared" si="170"/>
        <v>59.911862368716115</v>
      </c>
      <c r="CB161" s="20">
        <f t="shared" si="171"/>
        <v>534.28457362551353</v>
      </c>
      <c r="CC161" s="59">
        <f t="shared" si="119"/>
        <v>827.61790695884679</v>
      </c>
      <c r="CD161" s="59">
        <f ca="1">AVERAGE(OFFSET($CC$3,0,0,'Données projet'!$E$12+1,1))-AVERAGE(OFFSET($H$3,0,0,'Données projet'!$E$12+1,1))</f>
        <v>273.84349636755343</v>
      </c>
      <c r="CE161" s="59">
        <f t="shared" si="148"/>
        <v>268.10688874775451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11.087727636791499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11.087727636791499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852.00000000000011</v>
      </c>
      <c r="CU161" s="17">
        <f>CT161*VLOOKUP('Données projet'!$B$13,Paramètres!$A$1:$I$89,3,0)*VLOOKUP('Données projet'!$B$13,Paramètres!$A$1:$I$89,5,0)</f>
        <v>420.88800000000009</v>
      </c>
      <c r="CV161" s="13">
        <f t="shared" si="173"/>
        <v>95.998759891259041</v>
      </c>
      <c r="CW161" s="20">
        <f t="shared" si="174"/>
        <v>900.24444014394294</v>
      </c>
      <c r="CX161" s="59">
        <f t="shared" si="122"/>
        <v>1193.5777734772762</v>
      </c>
      <c r="CY161" s="59">
        <f ca="1">AVERAGE(OFFSET($CX$3,0,0,'Données projet'!$E$13+1,1))-AVERAGE(OFFSET($H$3,0,0,'Données projet'!$E$13+1,1))</f>
        <v>434.08297999735811</v>
      </c>
      <c r="CZ161" s="59">
        <f t="shared" si="150"/>
        <v>371.04090283546122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33.929244492754357</v>
      </c>
      <c r="DG161" s="21">
        <f>EXP(-LN(2)/25)*DG160+(1-EXP(-LN(2)/25))/(LN(2)/25)*Calculateur!DB161*Calculateur!DD161*VLOOKUP('Données projet'!$B$13,Paramètres!$A$1:$I$89,3,0)*0.475*44/12</f>
        <v>1.4869324394926868</v>
      </c>
      <c r="DH161" s="21">
        <f>EXP(-LN(2)/2)*DH160+(1-EXP(-LN(2)/2))/(LN(2)/2)*DB161*DE161*VLOOKUP('Données projet'!$B$13,Paramètres!$A$1:$I$89,3,0)*0.475*44/12</f>
        <v>4.0743772938930687E-20</v>
      </c>
      <c r="DI161" s="22">
        <f t="shared" si="175"/>
        <v>35.416176932247041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614.99999999999989</v>
      </c>
      <c r="DP161" s="17">
        <f>DO161*VLOOKUP('Données projet'!$B$14,Paramètres!$A$1:$I$89,3,0)*VLOOKUP('Données projet'!$B$14,Paramètres!$A$1:$I$89,5,0)</f>
        <v>351.78</v>
      </c>
      <c r="DQ161" s="13">
        <f t="shared" si="176"/>
        <v>81.92892344316067</v>
      </c>
      <c r="DR161" s="20">
        <f t="shared" si="177"/>
        <v>755.37637499683808</v>
      </c>
      <c r="DS161" s="59">
        <f t="shared" si="125"/>
        <v>1048.7097083301715</v>
      </c>
      <c r="DT161" s="59">
        <f ca="1">AVERAGE(OFFSET($DS$3,0,0,'Données projet'!$E$14+1,1))-AVERAGE(OFFSET($H$3,0,0,'Données projet'!$E$14+1,1))</f>
        <v>362.57172983134313</v>
      </c>
      <c r="DU161" s="59">
        <f t="shared" si="152"/>
        <v>232.03250917542471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27.575327343316545</v>
      </c>
      <c r="EB161" s="21">
        <f>EXP(-LN(2)/25)*EB160+(1-EXP(-LN(2)/25))/(LN(2)/25)*Calculateur!DW161*Calculateur!DY161*VLOOKUP('Données projet'!$B$14,Paramètres!$A$1:$I$89,3,0)*0.475*44/12</f>
        <v>0.89642816926353419</v>
      </c>
      <c r="EC161" s="21">
        <f>EXP(-LN(2)/2)*EC160+(1-EXP(-LN(2)/2))/(LN(2)/2)*DW161*DZ161*VLOOKUP('Données projet'!$B$14,Paramètres!$A$1:$I$89,3,0)*0.475*44/12</f>
        <v>4.0594163001578423E-20</v>
      </c>
      <c r="ED161" s="22">
        <f t="shared" si="178"/>
        <v>28.471755512580078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763.00000000000057</v>
      </c>
      <c r="EK161" s="17">
        <f>EJ161*VLOOKUP('Données projet'!$B$15,Paramètres!$A$1:$I$89,3,0)*VLOOKUP('Données projet'!$B$15,Paramètres!$A$1:$I$89,5,0)</f>
        <v>456.2740000000004</v>
      </c>
      <c r="EL161" s="13">
        <f t="shared" si="179"/>
        <v>103.09649786611838</v>
      </c>
      <c r="EM161" s="20">
        <f t="shared" si="180"/>
        <v>974.23695045015677</v>
      </c>
      <c r="EN161" s="59">
        <f t="shared" si="128"/>
        <v>1267.5702837834901</v>
      </c>
      <c r="EO161" s="59">
        <f ca="1">AVERAGE(OFFSET($EN$3,0,0,'Données projet'!$E$15+1,1))-AVERAGE(OFFSET($H$3,0,0,'Données projet'!$E$15+1,1))</f>
        <v>481.17250315093412</v>
      </c>
      <c r="EP161" s="59">
        <f t="shared" si="154"/>
        <v>413.48123190206832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22.707189187552576</v>
      </c>
      <c r="EW161" s="21">
        <f>EXP(-LN(2)/25)*EW160+(1-EXP(-LN(2)/25))/(LN(2)/25)*Calculateur!ER161*Calculateur!ET161*VLOOKUP('Données projet'!$B$15,Paramètres!$A$1:$I$89,3,0)*0.475*44/12</f>
        <v>1.8812481182038348</v>
      </c>
      <c r="EX161" s="21">
        <f>EXP(-LN(2)/2)*EX160+(1-EXP(-LN(2)/2))/(LN(2)/2)*ER161*EU161*VLOOKUP('Données projet'!$B$15,Paramètres!$A$1:$I$89,3,0)*0.475*44/12</f>
        <v>4.2580555996956268E-21</v>
      </c>
      <c r="EY161" s="22">
        <f t="shared" si="181"/>
        <v>24.588437305756411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401</v>
      </c>
      <c r="FF161" s="17">
        <f>FE161*VLOOKUP('Données projet'!$B$16,Paramètres!$A$1:$I$89,3,0)*VLOOKUP('Données projet'!$B$16,Paramètres!$A$1:$I$89,5,0)</f>
        <v>250.22399999999999</v>
      </c>
      <c r="FG161" s="13">
        <f t="shared" si="182"/>
        <v>60.633904580527918</v>
      </c>
      <c r="FH161" s="20">
        <f t="shared" si="183"/>
        <v>541.41085047775289</v>
      </c>
      <c r="FI161" s="59">
        <f t="shared" si="131"/>
        <v>834.74418381108626</v>
      </c>
      <c r="FJ161" s="59">
        <f ca="1">AVERAGE(OFFSET($FI$3,0,0,'Données projet'!$E$16+1,1))-AVERAGE(OFFSET($H$3,0,0,'Données projet'!$E$16+1,1))</f>
        <v>269.77739619445515</v>
      </c>
      <c r="FK161" s="59">
        <f t="shared" si="156"/>
        <v>347.56964743629885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10.995678346854721</v>
      </c>
      <c r="FR161" s="21">
        <f>EXP(-LN(2)/25)*FR160+(1-EXP(-LN(2)/25))/(LN(2)/25)*Calculateur!FM161*Calculateur!FO161*VLOOKUP('Données projet'!$B$16,Paramètres!$A$1:$I$89,3,0)*0.475*44/12</f>
        <v>2.6381260026274509</v>
      </c>
      <c r="FS161" s="21">
        <f>EXP(-LN(2)/2)*FS160+(1-EXP(-LN(2)/2))/(LN(2)/2)*FM161*FP161*VLOOKUP('Données projet'!$B$16,Paramètres!$A$1:$I$89,3,0)*0.475*44/12</f>
        <v>1.3464894361702923E-21</v>
      </c>
      <c r="FT161" s="22">
        <f t="shared" si="184"/>
        <v>13.633804349482173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367.99999999999972</v>
      </c>
      <c r="O162" s="13">
        <f>N162*VLOOKUP('Données projet'!$B$9,Paramètres!$A$1:$I$89,3,0)*VLOOKUP('Données projet'!$B$9,Paramètres!$A$1:$I$89,5,0)</f>
        <v>292.78079999999977</v>
      </c>
      <c r="P162" s="13">
        <f t="shared" si="141"/>
        <v>69.660903052386217</v>
      </c>
      <c r="Q162" s="20">
        <f t="shared" si="162"/>
        <v>631.25263281623893</v>
      </c>
      <c r="R162" s="59">
        <f t="shared" si="109"/>
        <v>924.58596614957219</v>
      </c>
      <c r="S162" s="59">
        <f ca="1">AVERAGE(OFFSET($R$3,0,0,'Données projet'!$E$9+1,1))-AVERAGE(OFFSET($H$3,0,0,'Données projet'!$E$9+1,1))</f>
        <v>331.52724290297675</v>
      </c>
      <c r="T162" s="59">
        <f t="shared" si="142"/>
        <v>322.79102610158054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12.89268621150431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12.89268621150431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367.99999999999972</v>
      </c>
      <c r="AJ162" s="13">
        <f>AI162*VLOOKUP('Données projet'!$B$10,Paramètres!$A$1:$I$89,3,0)*VLOOKUP('Données projet'!$B$10,Paramètres!$A$1:$I$89,5,0)</f>
        <v>292.78079999999977</v>
      </c>
      <c r="AK162" s="13">
        <f t="shared" si="164"/>
        <v>69.660903052386217</v>
      </c>
      <c r="AL162" s="20">
        <f t="shared" si="165"/>
        <v>631.25263281623893</v>
      </c>
      <c r="AM162" s="59">
        <f t="shared" si="113"/>
        <v>924.58596614957219</v>
      </c>
      <c r="AN162" s="59">
        <f ca="1">AVERAGE(OFFSET($AM$3,0,0,'Données projet'!$E$10+1,1))-AVERAGE(OFFSET($H$3,0,0,'Données projet'!$E$10+1,1))</f>
        <v>331.52724290297675</v>
      </c>
      <c r="AO162" s="59">
        <f t="shared" si="144"/>
        <v>322.79102610158054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12.89268621150431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12.89268621150431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367.99999999999972</v>
      </c>
      <c r="BE162" s="13">
        <f>BD162*VLOOKUP('Données projet'!$B$11,Paramètres!$A$1:$I$89,3,0)*VLOOKUP('Données projet'!$B$11,Paramètres!$A$1:$I$89,5,0)</f>
        <v>321.48479999999984</v>
      </c>
      <c r="BF162" s="13">
        <f t="shared" si="167"/>
        <v>75.662211893590367</v>
      </c>
      <c r="BG162" s="20">
        <f t="shared" si="168"/>
        <v>691.69771238133626</v>
      </c>
      <c r="BH162" s="59">
        <f t="shared" si="116"/>
        <v>985.03104571466952</v>
      </c>
      <c r="BI162" s="59">
        <f ca="1">AVERAGE(OFFSET($BH$3,0,0,'Données projet'!$E$11+1,1))-AVERAGE(OFFSET($H$3,0,0,'Données projet'!$E$11+1,1))</f>
        <v>367.48156275901096</v>
      </c>
      <c r="BJ162" s="59">
        <f t="shared" si="146"/>
        <v>356.87322542996685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14.156675055769433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14.156675055769433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367.99999999999972</v>
      </c>
      <c r="BZ162" s="13">
        <f>BY162*VLOOKUP('Données projet'!$B$12,Paramètres!$A$1:$I$89,3,0)*VLOOKUP('Données projet'!$B$12,Paramètres!$A$1:$I$89,5,0)</f>
        <v>246.8543999999998</v>
      </c>
      <c r="CA162" s="13">
        <f t="shared" si="170"/>
        <v>59.911862368716115</v>
      </c>
      <c r="CB162" s="20">
        <f t="shared" si="171"/>
        <v>534.28457362551353</v>
      </c>
      <c r="CC162" s="59">
        <f t="shared" si="119"/>
        <v>827.61790695884679</v>
      </c>
      <c r="CD162" s="59">
        <f ca="1">AVERAGE(OFFSET($CC$3,0,0,'Données projet'!$E$12+1,1))-AVERAGE(OFFSET($H$3,0,0,'Données projet'!$E$12+1,1))</f>
        <v>273.84349636755343</v>
      </c>
      <c r="CE162" s="59">
        <f t="shared" si="148"/>
        <v>268.10688874775451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10.8703040606801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10.8703040606801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852.00000000000011</v>
      </c>
      <c r="CU162" s="17">
        <f>CT162*VLOOKUP('Données projet'!$B$13,Paramètres!$A$1:$I$89,3,0)*VLOOKUP('Données projet'!$B$13,Paramètres!$A$1:$I$89,5,0)</f>
        <v>420.88800000000009</v>
      </c>
      <c r="CV162" s="13">
        <f t="shared" si="173"/>
        <v>95.998759891259041</v>
      </c>
      <c r="CW162" s="20">
        <f t="shared" si="174"/>
        <v>900.24444014394294</v>
      </c>
      <c r="CX162" s="59">
        <f t="shared" si="122"/>
        <v>1193.5777734772762</v>
      </c>
      <c r="CY162" s="59">
        <f ca="1">AVERAGE(OFFSET($CX$3,0,0,'Données projet'!$E$13+1,1))-AVERAGE(OFFSET($H$3,0,0,'Données projet'!$E$13+1,1))</f>
        <v>434.08297999735811</v>
      </c>
      <c r="CZ162" s="59">
        <f t="shared" si="150"/>
        <v>371.04090283546122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33.26391270304714</v>
      </c>
      <c r="DG162" s="21">
        <f>EXP(-LN(2)/25)*DG161+(1-EXP(-LN(2)/25))/(LN(2)/25)*Calculateur!DB162*Calculateur!DD162*VLOOKUP('Données projet'!$B$13,Paramètres!$A$1:$I$89,3,0)*0.475*44/12</f>
        <v>1.4462721937403809</v>
      </c>
      <c r="DH162" s="21">
        <f>EXP(-LN(2)/2)*DH161+(1-EXP(-LN(2)/2))/(LN(2)/2)*DB162*DE162*VLOOKUP('Données projet'!$B$13,Paramètres!$A$1:$I$89,3,0)*0.475*44/12</f>
        <v>2.8810198136242836E-20</v>
      </c>
      <c r="DI162" s="22">
        <f t="shared" si="175"/>
        <v>34.710184896787524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614.99999999999989</v>
      </c>
      <c r="DP162" s="17">
        <f>DO162*VLOOKUP('Données projet'!$B$14,Paramètres!$A$1:$I$89,3,0)*VLOOKUP('Données projet'!$B$14,Paramètres!$A$1:$I$89,5,0)</f>
        <v>351.78</v>
      </c>
      <c r="DQ162" s="13">
        <f t="shared" si="176"/>
        <v>81.92892344316067</v>
      </c>
      <c r="DR162" s="20">
        <f t="shared" si="177"/>
        <v>755.37637499683808</v>
      </c>
      <c r="DS162" s="59">
        <f t="shared" si="125"/>
        <v>1048.7097083301715</v>
      </c>
      <c r="DT162" s="59">
        <f ca="1">AVERAGE(OFFSET($DS$3,0,0,'Données projet'!$E$14+1,1))-AVERAGE(OFFSET($H$3,0,0,'Données projet'!$E$14+1,1))</f>
        <v>362.57172983134313</v>
      </c>
      <c r="DU162" s="59">
        <f t="shared" si="152"/>
        <v>232.03250917542471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27.034591993403019</v>
      </c>
      <c r="EB162" s="21">
        <f>EXP(-LN(2)/25)*EB161+(1-EXP(-LN(2)/25))/(LN(2)/25)*Calculateur!DW162*Calculateur!DY162*VLOOKUP('Données projet'!$B$14,Paramètres!$A$1:$I$89,3,0)*0.475*44/12</f>
        <v>0.8719152938339142</v>
      </c>
      <c r="EC162" s="21">
        <f>EXP(-LN(2)/2)*EC161+(1-EXP(-LN(2)/2))/(LN(2)/2)*DW162*DZ162*VLOOKUP('Données projet'!$B$14,Paramètres!$A$1:$I$89,3,0)*0.475*44/12</f>
        <v>2.8704407935008157E-20</v>
      </c>
      <c r="ED162" s="22">
        <f t="shared" si="178"/>
        <v>27.906507287236934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763.00000000000057</v>
      </c>
      <c r="EK162" s="17">
        <f>EJ162*VLOOKUP('Données projet'!$B$15,Paramètres!$A$1:$I$89,3,0)*VLOOKUP('Données projet'!$B$15,Paramètres!$A$1:$I$89,5,0)</f>
        <v>456.2740000000004</v>
      </c>
      <c r="EL162" s="13">
        <f t="shared" si="179"/>
        <v>103.09649786611838</v>
      </c>
      <c r="EM162" s="20">
        <f t="shared" si="180"/>
        <v>974.23695045015677</v>
      </c>
      <c r="EN162" s="59">
        <f t="shared" si="128"/>
        <v>1267.5702837834901</v>
      </c>
      <c r="EO162" s="59">
        <f ca="1">AVERAGE(OFFSET($EN$3,0,0,'Données projet'!$E$15+1,1))-AVERAGE(OFFSET($H$3,0,0,'Données projet'!$E$15+1,1))</f>
        <v>481.17250315093412</v>
      </c>
      <c r="EP162" s="59">
        <f t="shared" si="154"/>
        <v>413.48123190206832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22.261915057602497</v>
      </c>
      <c r="EW162" s="21">
        <f>EXP(-LN(2)/25)*EW161+(1-EXP(-LN(2)/25))/(LN(2)/25)*Calculateur!ER162*Calculateur!ET162*VLOOKUP('Données projet'!$B$15,Paramètres!$A$1:$I$89,3,0)*0.475*44/12</f>
        <v>1.829805289481012</v>
      </c>
      <c r="EX162" s="21">
        <f>EXP(-LN(2)/2)*EX161+(1-EXP(-LN(2)/2))/(LN(2)/2)*ER162*EU162*VLOOKUP('Données projet'!$B$15,Paramètres!$A$1:$I$89,3,0)*0.475*44/12</f>
        <v>3.010899989214129E-21</v>
      </c>
      <c r="EY162" s="22">
        <f t="shared" si="181"/>
        <v>24.091720347083509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401</v>
      </c>
      <c r="FF162" s="17">
        <f>FE162*VLOOKUP('Données projet'!$B$16,Paramètres!$A$1:$I$89,3,0)*VLOOKUP('Données projet'!$B$16,Paramètres!$A$1:$I$89,5,0)</f>
        <v>250.22399999999999</v>
      </c>
      <c r="FG162" s="13">
        <f t="shared" si="182"/>
        <v>60.633904580527918</v>
      </c>
      <c r="FH162" s="20">
        <f t="shared" si="183"/>
        <v>541.41085047775289</v>
      </c>
      <c r="FI162" s="59">
        <f t="shared" si="131"/>
        <v>834.74418381108626</v>
      </c>
      <c r="FJ162" s="59">
        <f ca="1">AVERAGE(OFFSET($FI$3,0,0,'Données projet'!$E$16+1,1))-AVERAGE(OFFSET($H$3,0,0,'Données projet'!$E$16+1,1))</f>
        <v>269.77739619445515</v>
      </c>
      <c r="FK162" s="59">
        <f t="shared" si="156"/>
        <v>347.56964743629885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10.78005980117446</v>
      </c>
      <c r="FR162" s="21">
        <f>EXP(-LN(2)/25)*FR161+(1-EXP(-LN(2)/25))/(LN(2)/25)*Calculateur!FM162*Calculateur!FO162*VLOOKUP('Données projet'!$B$16,Paramètres!$A$1:$I$89,3,0)*0.475*44/12</f>
        <v>2.5659863083525862</v>
      </c>
      <c r="FS162" s="21">
        <f>EXP(-LN(2)/2)*FS161+(1-EXP(-LN(2)/2))/(LN(2)/2)*FM162*FP162*VLOOKUP('Données projet'!$B$16,Paramètres!$A$1:$I$89,3,0)*0.475*44/12</f>
        <v>9.5211181111206458E-22</v>
      </c>
      <c r="FT162" s="22">
        <f t="shared" si="184"/>
        <v>13.346046109527046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367.99999999999972</v>
      </c>
      <c r="O163" s="13">
        <f>N163*VLOOKUP('Données projet'!$B$9,Paramètres!$A$1:$I$89,3,0)*VLOOKUP('Données projet'!$B$9,Paramètres!$A$1:$I$89,5,0)</f>
        <v>292.78079999999977</v>
      </c>
      <c r="P163" s="13">
        <f t="shared" si="141"/>
        <v>69.660903052386217</v>
      </c>
      <c r="Q163" s="20">
        <f t="shared" si="162"/>
        <v>631.25263281623893</v>
      </c>
      <c r="R163" s="59">
        <f t="shared" si="109"/>
        <v>924.58596614957219</v>
      </c>
      <c r="S163" s="59">
        <f ca="1">AVERAGE(OFFSET($R$3,0,0,'Données projet'!$E$9+1,1))-AVERAGE(OFFSET($H$3,0,0,'Données projet'!$E$9+1,1))</f>
        <v>331.52724290297675</v>
      </c>
      <c r="T163" s="59">
        <f t="shared" si="142"/>
        <v>322.79102610158054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12.639868498658817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12.639868498658817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367.99999999999972</v>
      </c>
      <c r="AJ163" s="13">
        <f>AI163*VLOOKUP('Données projet'!$B$10,Paramètres!$A$1:$I$89,3,0)*VLOOKUP('Données projet'!$B$10,Paramètres!$A$1:$I$89,5,0)</f>
        <v>292.78079999999977</v>
      </c>
      <c r="AK163" s="13">
        <f t="shared" si="164"/>
        <v>69.660903052386217</v>
      </c>
      <c r="AL163" s="20">
        <f t="shared" si="165"/>
        <v>631.25263281623893</v>
      </c>
      <c r="AM163" s="59">
        <f t="shared" si="113"/>
        <v>924.58596614957219</v>
      </c>
      <c r="AN163" s="59">
        <f ca="1">AVERAGE(OFFSET($AM$3,0,0,'Données projet'!$E$10+1,1))-AVERAGE(OFFSET($H$3,0,0,'Données projet'!$E$10+1,1))</f>
        <v>331.52724290297675</v>
      </c>
      <c r="AO163" s="59">
        <f t="shared" si="144"/>
        <v>322.79102610158054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12.639868498658817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12.639868498658817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367.99999999999972</v>
      </c>
      <c r="BE163" s="13">
        <f>BD163*VLOOKUP('Données projet'!$B$11,Paramètres!$A$1:$I$89,3,0)*VLOOKUP('Données projet'!$B$11,Paramètres!$A$1:$I$89,5,0)</f>
        <v>321.48479999999984</v>
      </c>
      <c r="BF163" s="13">
        <f t="shared" si="167"/>
        <v>75.662211893590367</v>
      </c>
      <c r="BG163" s="20">
        <f t="shared" si="168"/>
        <v>691.69771238133626</v>
      </c>
      <c r="BH163" s="59">
        <f t="shared" si="116"/>
        <v>985.03104571466952</v>
      </c>
      <c r="BI163" s="59">
        <f ca="1">AVERAGE(OFFSET($BH$3,0,0,'Données projet'!$E$11+1,1))-AVERAGE(OFFSET($H$3,0,0,'Données projet'!$E$11+1,1))</f>
        <v>367.48156275901096</v>
      </c>
      <c r="BJ163" s="59">
        <f t="shared" si="146"/>
        <v>356.87322542996685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13.879071292644971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13.879071292644971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367.99999999999972</v>
      </c>
      <c r="BZ163" s="13">
        <f>BY163*VLOOKUP('Données projet'!$B$12,Paramètres!$A$1:$I$89,3,0)*VLOOKUP('Données projet'!$B$12,Paramètres!$A$1:$I$89,5,0)</f>
        <v>246.8543999999998</v>
      </c>
      <c r="CA163" s="13">
        <f t="shared" si="170"/>
        <v>59.911862368716115</v>
      </c>
      <c r="CB163" s="20">
        <f t="shared" si="171"/>
        <v>534.28457362551353</v>
      </c>
      <c r="CC163" s="59">
        <f t="shared" si="119"/>
        <v>827.61790695884679</v>
      </c>
      <c r="CD163" s="59">
        <f ca="1">AVERAGE(OFFSET($CC$3,0,0,'Données projet'!$E$12+1,1))-AVERAGE(OFFSET($H$3,0,0,'Données projet'!$E$12+1,1))</f>
        <v>273.84349636755343</v>
      </c>
      <c r="CE163" s="59">
        <f t="shared" si="148"/>
        <v>268.10688874775451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10.657144028280959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10.657144028280959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852.00000000000011</v>
      </c>
      <c r="CU163" s="17">
        <f>CT163*VLOOKUP('Données projet'!$B$13,Paramètres!$A$1:$I$89,3,0)*VLOOKUP('Données projet'!$B$13,Paramètres!$A$1:$I$89,5,0)</f>
        <v>420.88800000000009</v>
      </c>
      <c r="CV163" s="13">
        <f t="shared" si="173"/>
        <v>95.998759891259041</v>
      </c>
      <c r="CW163" s="20">
        <f t="shared" si="174"/>
        <v>900.24444014394294</v>
      </c>
      <c r="CX163" s="59">
        <f t="shared" si="122"/>
        <v>1193.5777734772762</v>
      </c>
      <c r="CY163" s="59">
        <f ca="1">AVERAGE(OFFSET($CX$3,0,0,'Données projet'!$E$13+1,1))-AVERAGE(OFFSET($H$3,0,0,'Données projet'!$E$13+1,1))</f>
        <v>434.08297999735811</v>
      </c>
      <c r="CZ163" s="59">
        <f t="shared" si="150"/>
        <v>371.04090283546122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32.611627663923763</v>
      </c>
      <c r="DG163" s="21">
        <f>EXP(-LN(2)/25)*DG162+(1-EXP(-LN(2)/25))/(LN(2)/25)*Calculateur!DB163*Calculateur!DD163*VLOOKUP('Données projet'!$B$13,Paramètres!$A$1:$I$89,3,0)*0.475*44/12</f>
        <v>1.406723804546401</v>
      </c>
      <c r="DH163" s="21">
        <f>EXP(-LN(2)/2)*DH162+(1-EXP(-LN(2)/2))/(LN(2)/2)*DB163*DE163*VLOOKUP('Données projet'!$B$13,Paramètres!$A$1:$I$89,3,0)*0.475*44/12</f>
        <v>2.0371886469465343E-20</v>
      </c>
      <c r="DI163" s="22">
        <f t="shared" si="175"/>
        <v>34.018351468470165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614.99999999999989</v>
      </c>
      <c r="DP163" s="17">
        <f>DO163*VLOOKUP('Données projet'!$B$14,Paramètres!$A$1:$I$89,3,0)*VLOOKUP('Données projet'!$B$14,Paramètres!$A$1:$I$89,5,0)</f>
        <v>351.78</v>
      </c>
      <c r="DQ163" s="13">
        <f t="shared" si="176"/>
        <v>81.92892344316067</v>
      </c>
      <c r="DR163" s="20">
        <f t="shared" si="177"/>
        <v>755.37637499683808</v>
      </c>
      <c r="DS163" s="59">
        <f t="shared" si="125"/>
        <v>1048.7097083301715</v>
      </c>
      <c r="DT163" s="59">
        <f ca="1">AVERAGE(OFFSET($DS$3,0,0,'Données projet'!$E$14+1,1))-AVERAGE(OFFSET($H$3,0,0,'Données projet'!$E$14+1,1))</f>
        <v>362.57172983134313</v>
      </c>
      <c r="DU163" s="59">
        <f t="shared" si="152"/>
        <v>232.03250917542471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26.504460133885303</v>
      </c>
      <c r="EB163" s="21">
        <f>EXP(-LN(2)/25)*EB162+(1-EXP(-LN(2)/25))/(LN(2)/25)*Calculateur!DW163*Calculateur!DY163*VLOOKUP('Données projet'!$B$14,Paramètres!$A$1:$I$89,3,0)*0.475*44/12</f>
        <v>0.84807272427199332</v>
      </c>
      <c r="EC163" s="21">
        <f>EXP(-LN(2)/2)*EC162+(1-EXP(-LN(2)/2))/(LN(2)/2)*DW163*DZ163*VLOOKUP('Données projet'!$B$14,Paramètres!$A$1:$I$89,3,0)*0.475*44/12</f>
        <v>2.0297081500789212E-20</v>
      </c>
      <c r="ED163" s="22">
        <f t="shared" si="178"/>
        <v>27.352532858157296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763.00000000000057</v>
      </c>
      <c r="EK163" s="17">
        <f>EJ163*VLOOKUP('Données projet'!$B$15,Paramètres!$A$1:$I$89,3,0)*VLOOKUP('Données projet'!$B$15,Paramètres!$A$1:$I$89,5,0)</f>
        <v>456.2740000000004</v>
      </c>
      <c r="EL163" s="13">
        <f t="shared" si="179"/>
        <v>103.09649786611838</v>
      </c>
      <c r="EM163" s="20">
        <f t="shared" si="180"/>
        <v>974.23695045015677</v>
      </c>
      <c r="EN163" s="59">
        <f t="shared" si="128"/>
        <v>1267.5702837834901</v>
      </c>
      <c r="EO163" s="59">
        <f ca="1">AVERAGE(OFFSET($EN$3,0,0,'Données projet'!$E$15+1,1))-AVERAGE(OFFSET($H$3,0,0,'Données projet'!$E$15+1,1))</f>
        <v>481.17250315093412</v>
      </c>
      <c r="EP163" s="59">
        <f t="shared" si="154"/>
        <v>413.48123190206832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21.825372481750339</v>
      </c>
      <c r="EW163" s="21">
        <f>EXP(-LN(2)/25)*EW162+(1-EXP(-LN(2)/25))/(LN(2)/25)*Calculateur!ER163*Calculateur!ET163*VLOOKUP('Données projet'!$B$15,Paramètres!$A$1:$I$89,3,0)*0.475*44/12</f>
        <v>1.7797691676148757</v>
      </c>
      <c r="EX163" s="21">
        <f>EXP(-LN(2)/2)*EX162+(1-EXP(-LN(2)/2))/(LN(2)/2)*ER163*EU163*VLOOKUP('Données projet'!$B$15,Paramètres!$A$1:$I$89,3,0)*0.475*44/12</f>
        <v>2.1290277998478134E-21</v>
      </c>
      <c r="EY163" s="22">
        <f t="shared" si="181"/>
        <v>23.605141649365216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401</v>
      </c>
      <c r="FF163" s="17">
        <f>FE163*VLOOKUP('Données projet'!$B$16,Paramètres!$A$1:$I$89,3,0)*VLOOKUP('Données projet'!$B$16,Paramètres!$A$1:$I$89,5,0)</f>
        <v>250.22399999999999</v>
      </c>
      <c r="FG163" s="13">
        <f t="shared" si="182"/>
        <v>60.633904580527918</v>
      </c>
      <c r="FH163" s="20">
        <f t="shared" si="183"/>
        <v>541.41085047775289</v>
      </c>
      <c r="FI163" s="59">
        <f t="shared" si="131"/>
        <v>834.74418381108626</v>
      </c>
      <c r="FJ163" s="59">
        <f ca="1">AVERAGE(OFFSET($FI$3,0,0,'Données projet'!$E$16+1,1))-AVERAGE(OFFSET($H$3,0,0,'Données projet'!$E$16+1,1))</f>
        <v>269.77739619445515</v>
      </c>
      <c r="FK163" s="59">
        <f t="shared" si="156"/>
        <v>347.56964743629885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10.568669403660662</v>
      </c>
      <c r="FR163" s="21">
        <f>EXP(-LN(2)/25)*FR162+(1-EXP(-LN(2)/25))/(LN(2)/25)*Calculateur!FM163*Calculateur!FO163*VLOOKUP('Données projet'!$B$16,Paramètres!$A$1:$I$89,3,0)*0.475*44/12</f>
        <v>2.4958192778113295</v>
      </c>
      <c r="FS163" s="21">
        <f>EXP(-LN(2)/2)*FS162+(1-EXP(-LN(2)/2))/(LN(2)/2)*FM163*FP163*VLOOKUP('Données projet'!$B$16,Paramètres!$A$1:$I$89,3,0)*0.475*44/12</f>
        <v>6.7324471808514613E-22</v>
      </c>
      <c r="FT163" s="22">
        <f t="shared" si="184"/>
        <v>13.064488681471992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367.99999999999972</v>
      </c>
      <c r="O164" s="13">
        <f>N164*VLOOKUP('Données projet'!$B$9,Paramètres!$A$1:$I$89,3,0)*VLOOKUP('Données projet'!$B$9,Paramètres!$A$1:$I$89,5,0)</f>
        <v>292.78079999999977</v>
      </c>
      <c r="P164" s="13">
        <f t="shared" si="141"/>
        <v>69.660903052386217</v>
      </c>
      <c r="Q164" s="20">
        <f t="shared" si="162"/>
        <v>631.25263281623893</v>
      </c>
      <c r="R164" s="59">
        <f t="shared" si="109"/>
        <v>924.58596614957219</v>
      </c>
      <c r="S164" s="59">
        <f ca="1">AVERAGE(OFFSET($R$3,0,0,'Données projet'!$E$9+1,1))-AVERAGE(OFFSET($H$3,0,0,'Données projet'!$E$9+1,1))</f>
        <v>331.52724290297675</v>
      </c>
      <c r="T164" s="59">
        <f t="shared" si="142"/>
        <v>322.79102610158054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12.392008386958647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12.392008386958647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367.99999999999972</v>
      </c>
      <c r="AJ164" s="13">
        <f>AI164*VLOOKUP('Données projet'!$B$10,Paramètres!$A$1:$I$89,3,0)*VLOOKUP('Données projet'!$B$10,Paramètres!$A$1:$I$89,5,0)</f>
        <v>292.78079999999977</v>
      </c>
      <c r="AK164" s="13">
        <f t="shared" si="164"/>
        <v>69.660903052386217</v>
      </c>
      <c r="AL164" s="20">
        <f t="shared" si="165"/>
        <v>631.25263281623893</v>
      </c>
      <c r="AM164" s="59">
        <f t="shared" si="113"/>
        <v>924.58596614957219</v>
      </c>
      <c r="AN164" s="59">
        <f ca="1">AVERAGE(OFFSET($AM$3,0,0,'Données projet'!$E$10+1,1))-AVERAGE(OFFSET($H$3,0,0,'Données projet'!$E$10+1,1))</f>
        <v>331.52724290297675</v>
      </c>
      <c r="AO164" s="59">
        <f t="shared" si="144"/>
        <v>322.79102610158054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12.392008386958647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12.392008386958647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367.99999999999972</v>
      </c>
      <c r="BE164" s="13">
        <f>BD164*VLOOKUP('Données projet'!$B$11,Paramètres!$A$1:$I$89,3,0)*VLOOKUP('Données projet'!$B$11,Paramètres!$A$1:$I$89,5,0)</f>
        <v>321.48479999999984</v>
      </c>
      <c r="BF164" s="13">
        <f t="shared" si="167"/>
        <v>75.662211893590367</v>
      </c>
      <c r="BG164" s="20">
        <f t="shared" si="168"/>
        <v>691.69771238133626</v>
      </c>
      <c r="BH164" s="59">
        <f t="shared" si="116"/>
        <v>985.03104571466952</v>
      </c>
      <c r="BI164" s="59">
        <f ca="1">AVERAGE(OFFSET($BH$3,0,0,'Données projet'!$E$11+1,1))-AVERAGE(OFFSET($H$3,0,0,'Données projet'!$E$11+1,1))</f>
        <v>367.48156275901096</v>
      </c>
      <c r="BJ164" s="59">
        <f t="shared" si="146"/>
        <v>356.87322542996685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13.606911169993802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13.606911169993802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367.99999999999972</v>
      </c>
      <c r="BZ164" s="13">
        <f>BY164*VLOOKUP('Données projet'!$B$12,Paramètres!$A$1:$I$89,3,0)*VLOOKUP('Données projet'!$B$12,Paramètres!$A$1:$I$89,5,0)</f>
        <v>246.8543999999998</v>
      </c>
      <c r="CA164" s="13">
        <f t="shared" si="170"/>
        <v>59.911862368716115</v>
      </c>
      <c r="CB164" s="20">
        <f t="shared" si="171"/>
        <v>534.28457362551353</v>
      </c>
      <c r="CC164" s="59">
        <f t="shared" si="119"/>
        <v>827.61790695884679</v>
      </c>
      <c r="CD164" s="59">
        <f ca="1">AVERAGE(OFFSET($CC$3,0,0,'Données projet'!$E$12+1,1))-AVERAGE(OFFSET($H$3,0,0,'Données projet'!$E$12+1,1))</f>
        <v>273.84349636755343</v>
      </c>
      <c r="CE164" s="59">
        <f t="shared" si="148"/>
        <v>268.10688874775451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10.448163934102384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10.448163934102384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852.00000000000011</v>
      </c>
      <c r="CU164" s="17">
        <f>CT164*VLOOKUP('Données projet'!$B$13,Paramètres!$A$1:$I$89,3,0)*VLOOKUP('Données projet'!$B$13,Paramètres!$A$1:$I$89,5,0)</f>
        <v>420.88800000000009</v>
      </c>
      <c r="CV164" s="13">
        <f t="shared" si="173"/>
        <v>95.998759891259041</v>
      </c>
      <c r="CW164" s="20">
        <f t="shared" si="174"/>
        <v>900.24444014394294</v>
      </c>
      <c r="CX164" s="59">
        <f t="shared" si="122"/>
        <v>1193.5777734772762</v>
      </c>
      <c r="CY164" s="59">
        <f ca="1">AVERAGE(OFFSET($CX$3,0,0,'Données projet'!$E$13+1,1))-AVERAGE(OFFSET($H$3,0,0,'Données projet'!$E$13+1,1))</f>
        <v>434.08297999735811</v>
      </c>
      <c r="CZ164" s="59">
        <f t="shared" si="150"/>
        <v>371.04090283546122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31.972133536563007</v>
      </c>
      <c r="DG164" s="21">
        <f>EXP(-LN(2)/25)*DG163+(1-EXP(-LN(2)/25))/(LN(2)/25)*Calculateur!DB164*Calculateur!DD164*VLOOKUP('Données projet'!$B$13,Paramètres!$A$1:$I$89,3,0)*0.475*44/12</f>
        <v>1.3682568681346898</v>
      </c>
      <c r="DH164" s="21">
        <f>EXP(-LN(2)/2)*DH163+(1-EXP(-LN(2)/2))/(LN(2)/2)*DB164*DE164*VLOOKUP('Données projet'!$B$13,Paramètres!$A$1:$I$89,3,0)*0.475*44/12</f>
        <v>1.4405099068121418E-20</v>
      </c>
      <c r="DI164" s="22">
        <f t="shared" si="175"/>
        <v>33.340390404697693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614.99999999999989</v>
      </c>
      <c r="DP164" s="17">
        <f>DO164*VLOOKUP('Données projet'!$B$14,Paramètres!$A$1:$I$89,3,0)*VLOOKUP('Données projet'!$B$14,Paramètres!$A$1:$I$89,5,0)</f>
        <v>351.78</v>
      </c>
      <c r="DQ164" s="13">
        <f t="shared" si="176"/>
        <v>81.92892344316067</v>
      </c>
      <c r="DR164" s="20">
        <f t="shared" si="177"/>
        <v>755.37637499683808</v>
      </c>
      <c r="DS164" s="59">
        <f t="shared" si="125"/>
        <v>1048.7097083301715</v>
      </c>
      <c r="DT164" s="59">
        <f ca="1">AVERAGE(OFFSET($DS$3,0,0,'Données projet'!$E$14+1,1))-AVERAGE(OFFSET($H$3,0,0,'Données projet'!$E$14+1,1))</f>
        <v>362.57172983134313</v>
      </c>
      <c r="DU164" s="59">
        <f t="shared" si="152"/>
        <v>232.03250917542471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25.984723836784223</v>
      </c>
      <c r="EB164" s="21">
        <f>EXP(-LN(2)/25)*EB163+(1-EXP(-LN(2)/25))/(LN(2)/25)*Calculateur!DW164*Calculateur!DY164*VLOOKUP('Données projet'!$B$14,Paramètres!$A$1:$I$89,3,0)*0.475*44/12</f>
        <v>0.82488213102856933</v>
      </c>
      <c r="EC164" s="21">
        <f>EXP(-LN(2)/2)*EC163+(1-EXP(-LN(2)/2))/(LN(2)/2)*DW164*DZ164*VLOOKUP('Données projet'!$B$14,Paramètres!$A$1:$I$89,3,0)*0.475*44/12</f>
        <v>1.4352203967504078E-20</v>
      </c>
      <c r="ED164" s="22">
        <f t="shared" si="178"/>
        <v>26.809605967812793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763.00000000000057</v>
      </c>
      <c r="EK164" s="17">
        <f>EJ164*VLOOKUP('Données projet'!$B$15,Paramètres!$A$1:$I$89,3,0)*VLOOKUP('Données projet'!$B$15,Paramètres!$A$1:$I$89,5,0)</f>
        <v>456.2740000000004</v>
      </c>
      <c r="EL164" s="13">
        <f t="shared" si="179"/>
        <v>103.09649786611838</v>
      </c>
      <c r="EM164" s="20">
        <f t="shared" si="180"/>
        <v>974.23695045015677</v>
      </c>
      <c r="EN164" s="59">
        <f t="shared" si="128"/>
        <v>1267.5702837834901</v>
      </c>
      <c r="EO164" s="59">
        <f ca="1">AVERAGE(OFFSET($EN$3,0,0,'Données projet'!$E$15+1,1))-AVERAGE(OFFSET($H$3,0,0,'Données projet'!$E$15+1,1))</f>
        <v>481.17250315093412</v>
      </c>
      <c r="EP164" s="59">
        <f t="shared" si="154"/>
        <v>413.48123190206832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21.397390239545963</v>
      </c>
      <c r="EW164" s="21">
        <f>EXP(-LN(2)/25)*EW163+(1-EXP(-LN(2)/25))/(LN(2)/25)*Calculateur!ER164*Calculateur!ET164*VLOOKUP('Données projet'!$B$15,Paramètres!$A$1:$I$89,3,0)*0.475*44/12</f>
        <v>1.7311012861324542</v>
      </c>
      <c r="EX164" s="21">
        <f>EXP(-LN(2)/2)*EX163+(1-EXP(-LN(2)/2))/(LN(2)/2)*ER164*EU164*VLOOKUP('Données projet'!$B$15,Paramètres!$A$1:$I$89,3,0)*0.475*44/12</f>
        <v>1.5054499946070645E-21</v>
      </c>
      <c r="EY164" s="22">
        <f t="shared" si="181"/>
        <v>23.128491525678417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401</v>
      </c>
      <c r="FF164" s="17">
        <f>FE164*VLOOKUP('Données projet'!$B$16,Paramètres!$A$1:$I$89,3,0)*VLOOKUP('Données projet'!$B$16,Paramètres!$A$1:$I$89,5,0)</f>
        <v>250.22399999999999</v>
      </c>
      <c r="FG164" s="13">
        <f t="shared" si="182"/>
        <v>60.633904580527918</v>
      </c>
      <c r="FH164" s="20">
        <f t="shared" si="183"/>
        <v>541.41085047775289</v>
      </c>
      <c r="FI164" s="59">
        <f t="shared" si="131"/>
        <v>834.74418381108626</v>
      </c>
      <c r="FJ164" s="59">
        <f ca="1">AVERAGE(OFFSET($FI$3,0,0,'Données projet'!$E$16+1,1))-AVERAGE(OFFSET($H$3,0,0,'Données projet'!$E$16+1,1))</f>
        <v>269.77739619445515</v>
      </c>
      <c r="FK164" s="59">
        <f t="shared" si="156"/>
        <v>347.56964743629885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10.361424242906699</v>
      </c>
      <c r="FR164" s="21">
        <f>EXP(-LN(2)/25)*FR163+(1-EXP(-LN(2)/25))/(LN(2)/25)*Calculateur!FM164*Calculateur!FO164*VLOOKUP('Données projet'!$B$16,Paramètres!$A$1:$I$89,3,0)*0.475*44/12</f>
        <v>2.427570968410147</v>
      </c>
      <c r="FS164" s="21">
        <f>EXP(-LN(2)/2)*FS163+(1-EXP(-LN(2)/2))/(LN(2)/2)*FM164*FP164*VLOOKUP('Données projet'!$B$16,Paramètres!$A$1:$I$89,3,0)*0.475*44/12</f>
        <v>4.7605590555603229E-22</v>
      </c>
      <c r="FT164" s="22">
        <f t="shared" si="184"/>
        <v>12.788995211316845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367.99999999999972</v>
      </c>
      <c r="O165" s="13">
        <f>N165*VLOOKUP('Données projet'!$B$9,Paramètres!$A$1:$I$89,3,0)*VLOOKUP('Données projet'!$B$9,Paramètres!$A$1:$I$89,5,0)</f>
        <v>292.78079999999977</v>
      </c>
      <c r="P165" s="13">
        <f t="shared" si="141"/>
        <v>69.660903052386217</v>
      </c>
      <c r="Q165" s="20">
        <f t="shared" si="162"/>
        <v>631.25263281623893</v>
      </c>
      <c r="R165" s="59">
        <f t="shared" si="109"/>
        <v>924.58596614957219</v>
      </c>
      <c r="S165" s="59">
        <f ca="1">AVERAGE(OFFSET($R$3,0,0,'Données projet'!$E$9+1,1))-AVERAGE(OFFSET($H$3,0,0,'Données projet'!$E$9+1,1))</f>
        <v>331.52724290297675</v>
      </c>
      <c r="T165" s="59">
        <f t="shared" si="142"/>
        <v>322.79102610158054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12.149008660869177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12.149008660869177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367.99999999999972</v>
      </c>
      <c r="AJ165" s="13">
        <f>AI165*VLOOKUP('Données projet'!$B$10,Paramètres!$A$1:$I$89,3,0)*VLOOKUP('Données projet'!$B$10,Paramètres!$A$1:$I$89,5,0)</f>
        <v>292.78079999999977</v>
      </c>
      <c r="AK165" s="13">
        <f t="shared" si="164"/>
        <v>69.660903052386217</v>
      </c>
      <c r="AL165" s="20">
        <f t="shared" si="165"/>
        <v>631.25263281623893</v>
      </c>
      <c r="AM165" s="59">
        <f t="shared" si="113"/>
        <v>924.58596614957219</v>
      </c>
      <c r="AN165" s="59">
        <f ca="1">AVERAGE(OFFSET($AM$3,0,0,'Données projet'!$E$10+1,1))-AVERAGE(OFFSET($H$3,0,0,'Données projet'!$E$10+1,1))</f>
        <v>331.52724290297675</v>
      </c>
      <c r="AO165" s="59">
        <f t="shared" si="144"/>
        <v>322.79102610158054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12.149008660869177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12.149008660869177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367.99999999999972</v>
      </c>
      <c r="BE165" s="13">
        <f>BD165*VLOOKUP('Données projet'!$B$11,Paramètres!$A$1:$I$89,3,0)*VLOOKUP('Données projet'!$B$11,Paramètres!$A$1:$I$89,5,0)</f>
        <v>321.48479999999984</v>
      </c>
      <c r="BF165" s="13">
        <f t="shared" si="167"/>
        <v>75.662211893590367</v>
      </c>
      <c r="BG165" s="20">
        <f t="shared" si="168"/>
        <v>691.69771238133626</v>
      </c>
      <c r="BH165" s="59">
        <f t="shared" si="116"/>
        <v>985.03104571466952</v>
      </c>
      <c r="BI165" s="59">
        <f ca="1">AVERAGE(OFFSET($BH$3,0,0,'Données projet'!$E$11+1,1))-AVERAGE(OFFSET($H$3,0,0,'Données projet'!$E$11+1,1))</f>
        <v>367.48156275901096</v>
      </c>
      <c r="BJ165" s="59">
        <f t="shared" si="146"/>
        <v>356.87322542996685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13.340087941346541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13.340087941346541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367.99999999999972</v>
      </c>
      <c r="BZ165" s="13">
        <f>BY165*VLOOKUP('Données projet'!$B$12,Paramètres!$A$1:$I$89,3,0)*VLOOKUP('Données projet'!$B$12,Paramètres!$A$1:$I$89,5,0)</f>
        <v>246.8543999999998</v>
      </c>
      <c r="CA165" s="13">
        <f t="shared" si="170"/>
        <v>59.911862368716115</v>
      </c>
      <c r="CB165" s="20">
        <f t="shared" si="171"/>
        <v>534.28457362551353</v>
      </c>
      <c r="CC165" s="59">
        <f t="shared" si="119"/>
        <v>827.61790695884679</v>
      </c>
      <c r="CD165" s="59">
        <f ca="1">AVERAGE(OFFSET($CC$3,0,0,'Données projet'!$E$12+1,1))-AVERAGE(OFFSET($H$3,0,0,'Données projet'!$E$12+1,1))</f>
        <v>273.84349636755343</v>
      </c>
      <c r="CE165" s="59">
        <f t="shared" si="148"/>
        <v>268.10688874775451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10.24328181210538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10.24328181210538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852.00000000000011</v>
      </c>
      <c r="CU165" s="17">
        <f>CT165*VLOOKUP('Données projet'!$B$13,Paramètres!$A$1:$I$89,3,0)*VLOOKUP('Données projet'!$B$13,Paramètres!$A$1:$I$89,5,0)</f>
        <v>420.88800000000009</v>
      </c>
      <c r="CV165" s="13">
        <f t="shared" si="173"/>
        <v>95.998759891259041</v>
      </c>
      <c r="CW165" s="20">
        <f t="shared" si="174"/>
        <v>900.24444014394294</v>
      </c>
      <c r="CX165" s="59">
        <f t="shared" si="122"/>
        <v>1193.5777734772762</v>
      </c>
      <c r="CY165" s="59">
        <f ca="1">AVERAGE(OFFSET($CX$3,0,0,'Données projet'!$E$13+1,1))-AVERAGE(OFFSET($H$3,0,0,'Données projet'!$E$13+1,1))</f>
        <v>434.08297999735811</v>
      </c>
      <c r="CZ165" s="59">
        <f t="shared" si="150"/>
        <v>371.04090283546122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31.345179498986891</v>
      </c>
      <c r="DG165" s="21">
        <f>EXP(-LN(2)/25)*DG164+(1-EXP(-LN(2)/25))/(LN(2)/25)*Calculateur!DB165*Calculateur!DD165*VLOOKUP('Données projet'!$B$13,Paramètres!$A$1:$I$89,3,0)*0.475*44/12</f>
        <v>1.3308418121220453</v>
      </c>
      <c r="DH165" s="21">
        <f>EXP(-LN(2)/2)*DH164+(1-EXP(-LN(2)/2))/(LN(2)/2)*DB165*DE165*VLOOKUP('Données projet'!$B$13,Paramètres!$A$1:$I$89,3,0)*0.475*44/12</f>
        <v>1.0185943234732672E-20</v>
      </c>
      <c r="DI165" s="22">
        <f t="shared" si="175"/>
        <v>32.676021311108933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614.99999999999989</v>
      </c>
      <c r="DP165" s="17">
        <f>DO165*VLOOKUP('Données projet'!$B$14,Paramètres!$A$1:$I$89,3,0)*VLOOKUP('Données projet'!$B$14,Paramètres!$A$1:$I$89,5,0)</f>
        <v>351.78</v>
      </c>
      <c r="DQ165" s="13">
        <f t="shared" si="176"/>
        <v>81.92892344316067</v>
      </c>
      <c r="DR165" s="20">
        <f t="shared" si="177"/>
        <v>755.37637499683808</v>
      </c>
      <c r="DS165" s="59">
        <f t="shared" si="125"/>
        <v>1048.7097083301715</v>
      </c>
      <c r="DT165" s="59">
        <f ca="1">AVERAGE(OFFSET($DS$3,0,0,'Données projet'!$E$14+1,1))-AVERAGE(OFFSET($H$3,0,0,'Données projet'!$E$14+1,1))</f>
        <v>362.57172983134313</v>
      </c>
      <c r="DU165" s="59">
        <f t="shared" si="152"/>
        <v>232.03250917542471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25.475179251461455</v>
      </c>
      <c r="EB165" s="21">
        <f>EXP(-LN(2)/25)*EB164+(1-EXP(-LN(2)/25))/(LN(2)/25)*Calculateur!DW165*Calculateur!DY165*VLOOKUP('Données projet'!$B$14,Paramètres!$A$1:$I$89,3,0)*0.475*44/12</f>
        <v>0.80232568577692709</v>
      </c>
      <c r="EC165" s="21">
        <f>EXP(-LN(2)/2)*EC164+(1-EXP(-LN(2)/2))/(LN(2)/2)*DW165*DZ165*VLOOKUP('Données projet'!$B$14,Paramètres!$A$1:$I$89,3,0)*0.475*44/12</f>
        <v>1.0148540750394606E-20</v>
      </c>
      <c r="ED165" s="22">
        <f t="shared" si="178"/>
        <v>26.277504937238383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763.00000000000057</v>
      </c>
      <c r="EK165" s="17">
        <f>EJ165*VLOOKUP('Données projet'!$B$15,Paramètres!$A$1:$I$89,3,0)*VLOOKUP('Données projet'!$B$15,Paramètres!$A$1:$I$89,5,0)</f>
        <v>456.2740000000004</v>
      </c>
      <c r="EL165" s="13">
        <f t="shared" si="179"/>
        <v>103.09649786611838</v>
      </c>
      <c r="EM165" s="20">
        <f t="shared" si="180"/>
        <v>974.23695045015677</v>
      </c>
      <c r="EN165" s="59">
        <f t="shared" si="128"/>
        <v>1267.5702837834901</v>
      </c>
      <c r="EO165" s="59">
        <f ca="1">AVERAGE(OFFSET($EN$3,0,0,'Données projet'!$E$15+1,1))-AVERAGE(OFFSET($H$3,0,0,'Données projet'!$E$15+1,1))</f>
        <v>481.17250315093412</v>
      </c>
      <c r="EP165" s="59">
        <f t="shared" si="154"/>
        <v>413.48123190206832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20.977800468067823</v>
      </c>
      <c r="EW165" s="21">
        <f>EXP(-LN(2)/25)*EW164+(1-EXP(-LN(2)/25))/(LN(2)/25)*Calculateur!ER165*Calculateur!ET165*VLOOKUP('Données projet'!$B$15,Paramètres!$A$1:$I$89,3,0)*0.475*44/12</f>
        <v>1.6837642304285021</v>
      </c>
      <c r="EX165" s="21">
        <f>EXP(-LN(2)/2)*EX164+(1-EXP(-LN(2)/2))/(LN(2)/2)*ER165*EU165*VLOOKUP('Données projet'!$B$15,Paramètres!$A$1:$I$89,3,0)*0.475*44/12</f>
        <v>1.0645138999239067E-21</v>
      </c>
      <c r="EY165" s="22">
        <f t="shared" si="181"/>
        <v>22.661564698496324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401</v>
      </c>
      <c r="FF165" s="17">
        <f>FE165*VLOOKUP('Données projet'!$B$16,Paramètres!$A$1:$I$89,3,0)*VLOOKUP('Données projet'!$B$16,Paramètres!$A$1:$I$89,5,0)</f>
        <v>250.22399999999999</v>
      </c>
      <c r="FG165" s="13">
        <f t="shared" si="182"/>
        <v>60.633904580527918</v>
      </c>
      <c r="FH165" s="20">
        <f t="shared" si="183"/>
        <v>541.41085047775289</v>
      </c>
      <c r="FI165" s="59">
        <f t="shared" si="131"/>
        <v>834.74418381108626</v>
      </c>
      <c r="FJ165" s="59">
        <f ca="1">AVERAGE(OFFSET($FI$3,0,0,'Données projet'!$E$16+1,1))-AVERAGE(OFFSET($H$3,0,0,'Données projet'!$E$16+1,1))</f>
        <v>269.77739619445515</v>
      </c>
      <c r="FK165" s="59">
        <f t="shared" si="156"/>
        <v>347.56964743629885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10.158243033348054</v>
      </c>
      <c r="FR165" s="21">
        <f>EXP(-LN(2)/25)*FR164+(1-EXP(-LN(2)/25))/(LN(2)/25)*Calculateur!FM165*Calculateur!FO165*VLOOKUP('Données projet'!$B$16,Paramètres!$A$1:$I$89,3,0)*0.475*44/12</f>
        <v>2.3611889126185623</v>
      </c>
      <c r="FS165" s="21">
        <f>EXP(-LN(2)/2)*FS164+(1-EXP(-LN(2)/2))/(LN(2)/2)*FM165*FP165*VLOOKUP('Données projet'!$B$16,Paramètres!$A$1:$I$89,3,0)*0.475*44/12</f>
        <v>3.3662235904257307E-22</v>
      </c>
      <c r="FT165" s="22">
        <f t="shared" si="184"/>
        <v>12.519431945966616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367.99999999999972</v>
      </c>
      <c r="O166" s="13">
        <f>N166*VLOOKUP('Données projet'!$B$9,Paramètres!$A$1:$I$89,3,0)*VLOOKUP('Données projet'!$B$9,Paramètres!$A$1:$I$89,5,0)</f>
        <v>292.78079999999977</v>
      </c>
      <c r="P166" s="13">
        <f t="shared" si="141"/>
        <v>69.660903052386217</v>
      </c>
      <c r="Q166" s="20">
        <f t="shared" si="162"/>
        <v>631.25263281623893</v>
      </c>
      <c r="R166" s="59">
        <f t="shared" si="109"/>
        <v>924.58596614957219</v>
      </c>
      <c r="S166" s="59">
        <f ca="1">AVERAGE(OFFSET($R$3,0,0,'Données projet'!$E$9+1,1))-AVERAGE(OFFSET($H$3,0,0,'Données projet'!$E$9+1,1))</f>
        <v>331.52724290297675</v>
      </c>
      <c r="T166" s="59">
        <f t="shared" si="142"/>
        <v>322.79102610158054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11.910774011193123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11.910774011193123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367.99999999999972</v>
      </c>
      <c r="AJ166" s="13">
        <f>AI166*VLOOKUP('Données projet'!$B$10,Paramètres!$A$1:$I$89,3,0)*VLOOKUP('Données projet'!$B$10,Paramètres!$A$1:$I$89,5,0)</f>
        <v>292.78079999999977</v>
      </c>
      <c r="AK166" s="13">
        <f t="shared" si="164"/>
        <v>69.660903052386217</v>
      </c>
      <c r="AL166" s="20">
        <f t="shared" si="165"/>
        <v>631.25263281623893</v>
      </c>
      <c r="AM166" s="59">
        <f t="shared" si="113"/>
        <v>924.58596614957219</v>
      </c>
      <c r="AN166" s="59">
        <f ca="1">AVERAGE(OFFSET($AM$3,0,0,'Données projet'!$E$10+1,1))-AVERAGE(OFFSET($H$3,0,0,'Données projet'!$E$10+1,1))</f>
        <v>331.52724290297675</v>
      </c>
      <c r="AO166" s="59">
        <f t="shared" si="144"/>
        <v>322.79102610158054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11.910774011193123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11.910774011193123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367.99999999999972</v>
      </c>
      <c r="BE166" s="13">
        <f>BD166*VLOOKUP('Données projet'!$B$11,Paramètres!$A$1:$I$89,3,0)*VLOOKUP('Données projet'!$B$11,Paramètres!$A$1:$I$89,5,0)</f>
        <v>321.48479999999984</v>
      </c>
      <c r="BF166" s="13">
        <f t="shared" si="167"/>
        <v>75.662211893590367</v>
      </c>
      <c r="BG166" s="20">
        <f t="shared" si="168"/>
        <v>691.69771238133626</v>
      </c>
      <c r="BH166" s="59">
        <f t="shared" si="116"/>
        <v>985.03104571466952</v>
      </c>
      <c r="BI166" s="59">
        <f ca="1">AVERAGE(OFFSET($BH$3,0,0,'Données projet'!$E$11+1,1))-AVERAGE(OFFSET($H$3,0,0,'Données projet'!$E$11+1,1))</f>
        <v>367.48156275901096</v>
      </c>
      <c r="BJ166" s="59">
        <f t="shared" si="146"/>
        <v>356.87322542996685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13.078496953466951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13.078496953466951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367.99999999999972</v>
      </c>
      <c r="BZ166" s="13">
        <f>BY166*VLOOKUP('Données projet'!$B$12,Paramètres!$A$1:$I$89,3,0)*VLOOKUP('Données projet'!$B$12,Paramètres!$A$1:$I$89,5,0)</f>
        <v>246.8543999999998</v>
      </c>
      <c r="CA166" s="13">
        <f t="shared" si="170"/>
        <v>59.911862368716115</v>
      </c>
      <c r="CB166" s="20">
        <f t="shared" si="171"/>
        <v>534.28457362551353</v>
      </c>
      <c r="CC166" s="59">
        <f t="shared" si="119"/>
        <v>827.61790695884679</v>
      </c>
      <c r="CD166" s="59">
        <f ca="1">AVERAGE(OFFSET($CC$3,0,0,'Données projet'!$E$12+1,1))-AVERAGE(OFFSET($H$3,0,0,'Données projet'!$E$12+1,1))</f>
        <v>273.84349636755343</v>
      </c>
      <c r="CE166" s="59">
        <f t="shared" si="148"/>
        <v>268.10688874775451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10.042417303554981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10.042417303554981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852.00000000000011</v>
      </c>
      <c r="CU166" s="17">
        <f>CT166*VLOOKUP('Données projet'!$B$13,Paramètres!$A$1:$I$89,3,0)*VLOOKUP('Données projet'!$B$13,Paramètres!$A$1:$I$89,5,0)</f>
        <v>420.88800000000009</v>
      </c>
      <c r="CV166" s="13">
        <f t="shared" si="173"/>
        <v>95.998759891259041</v>
      </c>
      <c r="CW166" s="20">
        <f t="shared" si="174"/>
        <v>900.24444014394294</v>
      </c>
      <c r="CX166" s="59">
        <f t="shared" si="122"/>
        <v>1193.5777734772762</v>
      </c>
      <c r="CY166" s="59">
        <f ca="1">AVERAGE(OFFSET($CX$3,0,0,'Données projet'!$E$13+1,1))-AVERAGE(OFFSET($H$3,0,0,'Données projet'!$E$13+1,1))</f>
        <v>434.08297999735811</v>
      </c>
      <c r="CZ166" s="59">
        <f t="shared" si="150"/>
        <v>371.04090283546122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30.73051964768344</v>
      </c>
      <c r="DG166" s="21">
        <f>EXP(-LN(2)/25)*DG165+(1-EXP(-LN(2)/25))/(LN(2)/25)*Calculateur!DB166*Calculateur!DD166*VLOOKUP('Données projet'!$B$13,Paramètres!$A$1:$I$89,3,0)*0.475*44/12</f>
        <v>1.2944498727836389</v>
      </c>
      <c r="DH166" s="21">
        <f>EXP(-LN(2)/2)*DH165+(1-EXP(-LN(2)/2))/(LN(2)/2)*DB166*DE166*VLOOKUP('Données projet'!$B$13,Paramètres!$A$1:$I$89,3,0)*0.475*44/12</f>
        <v>7.2025495340607091E-21</v>
      </c>
      <c r="DI166" s="22">
        <f t="shared" si="175"/>
        <v>32.024969520467081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614.99999999999989</v>
      </c>
      <c r="DP166" s="17">
        <f>DO166*VLOOKUP('Données projet'!$B$14,Paramètres!$A$1:$I$89,3,0)*VLOOKUP('Données projet'!$B$14,Paramètres!$A$1:$I$89,5,0)</f>
        <v>351.78</v>
      </c>
      <c r="DQ166" s="13">
        <f t="shared" si="176"/>
        <v>81.92892344316067</v>
      </c>
      <c r="DR166" s="20">
        <f t="shared" si="177"/>
        <v>755.37637499683808</v>
      </c>
      <c r="DS166" s="59">
        <f t="shared" si="125"/>
        <v>1048.7097083301715</v>
      </c>
      <c r="DT166" s="59">
        <f ca="1">AVERAGE(OFFSET($DS$3,0,0,'Données projet'!$E$14+1,1))-AVERAGE(OFFSET($H$3,0,0,'Données projet'!$E$14+1,1))</f>
        <v>362.57172983134313</v>
      </c>
      <c r="DU166" s="59">
        <f t="shared" si="152"/>
        <v>232.03250917542471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24.975626524665358</v>
      </c>
      <c r="EB166" s="21">
        <f>EXP(-LN(2)/25)*EB165+(1-EXP(-LN(2)/25))/(LN(2)/25)*Calculateur!DW166*Calculateur!DY166*VLOOKUP('Données projet'!$B$14,Paramètres!$A$1:$I$89,3,0)*0.475*44/12</f>
        <v>0.78038604770688291</v>
      </c>
      <c r="EC166" s="21">
        <f>EXP(-LN(2)/2)*EC165+(1-EXP(-LN(2)/2))/(LN(2)/2)*DW166*DZ166*VLOOKUP('Données projet'!$B$14,Paramètres!$A$1:$I$89,3,0)*0.475*44/12</f>
        <v>7.1761019837520392E-21</v>
      </c>
      <c r="ED166" s="22">
        <f t="shared" si="178"/>
        <v>25.756012572372242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763.00000000000057</v>
      </c>
      <c r="EK166" s="17">
        <f>EJ166*VLOOKUP('Données projet'!$B$15,Paramètres!$A$1:$I$89,3,0)*VLOOKUP('Données projet'!$B$15,Paramètres!$A$1:$I$89,5,0)</f>
        <v>456.2740000000004</v>
      </c>
      <c r="EL166" s="13">
        <f t="shared" si="179"/>
        <v>103.09649786611838</v>
      </c>
      <c r="EM166" s="20">
        <f t="shared" si="180"/>
        <v>974.23695045015677</v>
      </c>
      <c r="EN166" s="59">
        <f t="shared" si="128"/>
        <v>1267.5702837834901</v>
      </c>
      <c r="EO166" s="59">
        <f ca="1">AVERAGE(OFFSET($EN$3,0,0,'Données projet'!$E$15+1,1))-AVERAGE(OFFSET($H$3,0,0,'Données projet'!$E$15+1,1))</f>
        <v>481.17250315093412</v>
      </c>
      <c r="EP166" s="59">
        <f t="shared" si="154"/>
        <v>413.48123190206832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20.566438596083877</v>
      </c>
      <c r="EW166" s="21">
        <f>EXP(-LN(2)/25)*EW165+(1-EXP(-LN(2)/25))/(LN(2)/25)*Calculateur!ER166*Calculateur!ET166*VLOOKUP('Données projet'!$B$15,Paramètres!$A$1:$I$89,3,0)*0.475*44/12</f>
        <v>1.637721609002122</v>
      </c>
      <c r="EX166" s="21">
        <f>EXP(-LN(2)/2)*EX165+(1-EXP(-LN(2)/2))/(LN(2)/2)*ER166*EU166*VLOOKUP('Données projet'!$B$15,Paramètres!$A$1:$I$89,3,0)*0.475*44/12</f>
        <v>7.5272499730353225E-22</v>
      </c>
      <c r="EY166" s="22">
        <f t="shared" si="181"/>
        <v>22.204160205085998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401</v>
      </c>
      <c r="FF166" s="17">
        <f>FE166*VLOOKUP('Données projet'!$B$16,Paramètres!$A$1:$I$89,3,0)*VLOOKUP('Données projet'!$B$16,Paramètres!$A$1:$I$89,5,0)</f>
        <v>250.22399999999999</v>
      </c>
      <c r="FG166" s="13">
        <f t="shared" si="182"/>
        <v>60.633904580527918</v>
      </c>
      <c r="FH166" s="20">
        <f t="shared" si="183"/>
        <v>541.41085047775289</v>
      </c>
      <c r="FI166" s="59">
        <f t="shared" si="131"/>
        <v>834.74418381108626</v>
      </c>
      <c r="FJ166" s="59">
        <f ca="1">AVERAGE(OFFSET($FI$3,0,0,'Données projet'!$E$16+1,1))-AVERAGE(OFFSET($H$3,0,0,'Données projet'!$E$16+1,1))</f>
        <v>269.77739619445515</v>
      </c>
      <c r="FK166" s="59">
        <f t="shared" si="156"/>
        <v>347.56964743629885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9.959046083380553</v>
      </c>
      <c r="FR166" s="21">
        <f>EXP(-LN(2)/25)*FR165+(1-EXP(-LN(2)/25))/(LN(2)/25)*Calculateur!FM166*Calculateur!FO166*VLOOKUP('Données projet'!$B$16,Paramètres!$A$1:$I$89,3,0)*0.475*44/12</f>
        <v>2.2966220776334794</v>
      </c>
      <c r="FS166" s="21">
        <f>EXP(-LN(2)/2)*FS165+(1-EXP(-LN(2)/2))/(LN(2)/2)*FM166*FP166*VLOOKUP('Données projet'!$B$16,Paramètres!$A$1:$I$89,3,0)*0.475*44/12</f>
        <v>2.3802795277801615E-22</v>
      </c>
      <c r="FT166" s="22">
        <f t="shared" si="184"/>
        <v>12.255668161014032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367.99999999999972</v>
      </c>
      <c r="O167" s="13">
        <f>N167*VLOOKUP('Données projet'!$B$9,Paramètres!$A$1:$I$89,3,0)*VLOOKUP('Données projet'!$B$9,Paramètres!$A$1:$I$89,5,0)</f>
        <v>292.78079999999977</v>
      </c>
      <c r="P167" s="13">
        <f t="shared" si="141"/>
        <v>69.660903052386217</v>
      </c>
      <c r="Q167" s="20">
        <f t="shared" si="162"/>
        <v>631.25263281623893</v>
      </c>
      <c r="R167" s="59">
        <f t="shared" si="109"/>
        <v>924.58596614957219</v>
      </c>
      <c r="S167" s="59">
        <f ca="1">AVERAGE(OFFSET($R$3,0,0,'Données projet'!$E$9+1,1))-AVERAGE(OFFSET($H$3,0,0,'Données projet'!$E$9+1,1))</f>
        <v>331.52724290297675</v>
      </c>
      <c r="T167" s="59">
        <f t="shared" si="142"/>
        <v>322.79102610158054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11.677210997688428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11.677210997688428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367.99999999999972</v>
      </c>
      <c r="AJ167" s="13">
        <f>AI167*VLOOKUP('Données projet'!$B$10,Paramètres!$A$1:$I$89,3,0)*VLOOKUP('Données projet'!$B$10,Paramètres!$A$1:$I$89,5,0)</f>
        <v>292.78079999999977</v>
      </c>
      <c r="AK167" s="13">
        <f t="shared" si="164"/>
        <v>69.660903052386217</v>
      </c>
      <c r="AL167" s="20">
        <f t="shared" si="165"/>
        <v>631.25263281623893</v>
      </c>
      <c r="AM167" s="59">
        <f t="shared" si="113"/>
        <v>924.58596614957219</v>
      </c>
      <c r="AN167" s="59">
        <f ca="1">AVERAGE(OFFSET($AM$3,0,0,'Données projet'!$E$10+1,1))-AVERAGE(OFFSET($H$3,0,0,'Données projet'!$E$10+1,1))</f>
        <v>331.52724290297675</v>
      </c>
      <c r="AO167" s="59">
        <f t="shared" si="144"/>
        <v>322.79102610158054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11.677210997688428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11.677210997688428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367.99999999999972</v>
      </c>
      <c r="BE167" s="13">
        <f>BD167*VLOOKUP('Données projet'!$B$11,Paramètres!$A$1:$I$89,3,0)*VLOOKUP('Données projet'!$B$11,Paramètres!$A$1:$I$89,5,0)</f>
        <v>321.48479999999984</v>
      </c>
      <c r="BF167" s="13">
        <f t="shared" si="167"/>
        <v>75.662211893590367</v>
      </c>
      <c r="BG167" s="20">
        <f t="shared" si="168"/>
        <v>691.69771238133626</v>
      </c>
      <c r="BH167" s="59">
        <f t="shared" si="116"/>
        <v>985.03104571466952</v>
      </c>
      <c r="BI167" s="59">
        <f ca="1">AVERAGE(OFFSET($BH$3,0,0,'Données projet'!$E$11+1,1))-AVERAGE(OFFSET($H$3,0,0,'Données projet'!$E$11+1,1))</f>
        <v>367.48156275901096</v>
      </c>
      <c r="BJ167" s="59">
        <f t="shared" si="146"/>
        <v>356.87322542996685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12.822035605304933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12.822035605304933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367.99999999999972</v>
      </c>
      <c r="BZ167" s="13">
        <f>BY167*VLOOKUP('Données projet'!$B$12,Paramètres!$A$1:$I$89,3,0)*VLOOKUP('Données projet'!$B$12,Paramètres!$A$1:$I$89,5,0)</f>
        <v>246.8543999999998</v>
      </c>
      <c r="CA167" s="13">
        <f t="shared" si="170"/>
        <v>59.911862368716115</v>
      </c>
      <c r="CB167" s="20">
        <f t="shared" si="171"/>
        <v>534.28457362551353</v>
      </c>
      <c r="CC167" s="59">
        <f t="shared" si="119"/>
        <v>827.61790695884679</v>
      </c>
      <c r="CD167" s="59">
        <f ca="1">AVERAGE(OFFSET($CC$3,0,0,'Données projet'!$E$12+1,1))-AVERAGE(OFFSET($H$3,0,0,'Données projet'!$E$12+1,1))</f>
        <v>273.84349636755343</v>
      </c>
      <c r="CE167" s="59">
        <f t="shared" si="148"/>
        <v>268.10688874775451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9.8454916255020031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9.8454916255020031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852.00000000000011</v>
      </c>
      <c r="CU167" s="17">
        <f>CT167*VLOOKUP('Données projet'!$B$13,Paramètres!$A$1:$I$89,3,0)*VLOOKUP('Données projet'!$B$13,Paramètres!$A$1:$I$89,5,0)</f>
        <v>420.88800000000009</v>
      </c>
      <c r="CV167" s="13">
        <f t="shared" si="173"/>
        <v>95.998759891259041</v>
      </c>
      <c r="CW167" s="20">
        <f t="shared" si="174"/>
        <v>900.24444014394294</v>
      </c>
      <c r="CX167" s="59">
        <f t="shared" si="122"/>
        <v>1193.5777734772762</v>
      </c>
      <c r="CY167" s="59">
        <f ca="1">AVERAGE(OFFSET($CX$3,0,0,'Données projet'!$E$13+1,1))-AVERAGE(OFFSET($H$3,0,0,'Données projet'!$E$13+1,1))</f>
        <v>434.08297999735811</v>
      </c>
      <c r="CZ167" s="59">
        <f t="shared" si="150"/>
        <v>371.04090283546122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30.12791290115856</v>
      </c>
      <c r="DG167" s="21">
        <f>EXP(-LN(2)/25)*DG166+(1-EXP(-LN(2)/25))/(LN(2)/25)*Calculateur!DB167*Calculateur!DD167*VLOOKUP('Données projet'!$B$13,Paramètres!$A$1:$I$89,3,0)*0.475*44/12</f>
        <v>1.2590530729402101</v>
      </c>
      <c r="DH167" s="21">
        <f>EXP(-LN(2)/2)*DH166+(1-EXP(-LN(2)/2))/(LN(2)/2)*DB167*DE167*VLOOKUP('Données projet'!$B$13,Paramètres!$A$1:$I$89,3,0)*0.475*44/12</f>
        <v>5.0929716173663358E-21</v>
      </c>
      <c r="DI167" s="22">
        <f t="shared" si="175"/>
        <v>31.386965974098771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614.99999999999989</v>
      </c>
      <c r="DP167" s="17">
        <f>DO167*VLOOKUP('Données projet'!$B$14,Paramètres!$A$1:$I$89,3,0)*VLOOKUP('Données projet'!$B$14,Paramètres!$A$1:$I$89,5,0)</f>
        <v>351.78</v>
      </c>
      <c r="DQ167" s="13">
        <f t="shared" si="176"/>
        <v>81.92892344316067</v>
      </c>
      <c r="DR167" s="20">
        <f t="shared" si="177"/>
        <v>755.37637499683808</v>
      </c>
      <c r="DS167" s="59">
        <f t="shared" si="125"/>
        <v>1048.7097083301715</v>
      </c>
      <c r="DT167" s="59">
        <f ca="1">AVERAGE(OFFSET($DS$3,0,0,'Données projet'!$E$14+1,1))-AVERAGE(OFFSET($H$3,0,0,'Données projet'!$E$14+1,1))</f>
        <v>362.57172983134313</v>
      </c>
      <c r="DU167" s="59">
        <f t="shared" si="152"/>
        <v>232.03250917542471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24.485869722144656</v>
      </c>
      <c r="EB167" s="21">
        <f>EXP(-LN(2)/25)*EB166+(1-EXP(-LN(2)/25))/(LN(2)/25)*Calculateur!DW167*Calculateur!DY167*VLOOKUP('Données projet'!$B$14,Paramètres!$A$1:$I$89,3,0)*0.475*44/12</f>
        <v>0.75904635019361955</v>
      </c>
      <c r="EC167" s="21">
        <f>EXP(-LN(2)/2)*EC166+(1-EXP(-LN(2)/2))/(LN(2)/2)*DW167*DZ167*VLOOKUP('Données projet'!$B$14,Paramètres!$A$1:$I$89,3,0)*0.475*44/12</f>
        <v>5.0742703751973029E-21</v>
      </c>
      <c r="ED167" s="22">
        <f t="shared" si="178"/>
        <v>25.244916072338278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763.00000000000057</v>
      </c>
      <c r="EK167" s="17">
        <f>EJ167*VLOOKUP('Données projet'!$B$15,Paramètres!$A$1:$I$89,3,0)*VLOOKUP('Données projet'!$B$15,Paramètres!$A$1:$I$89,5,0)</f>
        <v>456.2740000000004</v>
      </c>
      <c r="EL167" s="13">
        <f t="shared" si="179"/>
        <v>103.09649786611838</v>
      </c>
      <c r="EM167" s="20">
        <f t="shared" si="180"/>
        <v>974.23695045015677</v>
      </c>
      <c r="EN167" s="59">
        <f t="shared" si="128"/>
        <v>1267.5702837834901</v>
      </c>
      <c r="EO167" s="59">
        <f ca="1">AVERAGE(OFFSET($EN$3,0,0,'Données projet'!$E$15+1,1))-AVERAGE(OFFSET($H$3,0,0,'Données projet'!$E$15+1,1))</f>
        <v>481.17250315093412</v>
      </c>
      <c r="EP167" s="59">
        <f t="shared" si="154"/>
        <v>413.48123190206832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20.163143279503569</v>
      </c>
      <c r="EW167" s="21">
        <f>EXP(-LN(2)/25)*EW166+(1-EXP(-LN(2)/25))/(LN(2)/25)*Calculateur!ER167*Calculateur!ET167*VLOOKUP('Données projet'!$B$15,Paramètres!$A$1:$I$89,3,0)*0.475*44/12</f>
        <v>1.5929380254799226</v>
      </c>
      <c r="EX167" s="21">
        <f>EXP(-LN(2)/2)*EX166+(1-EXP(-LN(2)/2))/(LN(2)/2)*ER167*EU167*VLOOKUP('Données projet'!$B$15,Paramètres!$A$1:$I$89,3,0)*0.475*44/12</f>
        <v>5.3225694996195335E-22</v>
      </c>
      <c r="EY167" s="22">
        <f t="shared" si="181"/>
        <v>21.756081304983493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401</v>
      </c>
      <c r="FF167" s="17">
        <f>FE167*VLOOKUP('Données projet'!$B$16,Paramètres!$A$1:$I$89,3,0)*VLOOKUP('Données projet'!$B$16,Paramètres!$A$1:$I$89,5,0)</f>
        <v>250.22399999999999</v>
      </c>
      <c r="FG167" s="13">
        <f t="shared" si="182"/>
        <v>60.633904580527918</v>
      </c>
      <c r="FH167" s="20">
        <f t="shared" si="183"/>
        <v>541.41085047775289</v>
      </c>
      <c r="FI167" s="59">
        <f t="shared" si="131"/>
        <v>834.74418381108626</v>
      </c>
      <c r="FJ167" s="59">
        <f ca="1">AVERAGE(OFFSET($FI$3,0,0,'Données projet'!$E$16+1,1))-AVERAGE(OFFSET($H$3,0,0,'Données projet'!$E$16+1,1))</f>
        <v>269.77739619445515</v>
      </c>
      <c r="FK167" s="59">
        <f t="shared" si="156"/>
        <v>347.56964743629885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9.7637552641037715</v>
      </c>
      <c r="FR167" s="21">
        <f>EXP(-LN(2)/25)*FR166+(1-EXP(-LN(2)/25))/(LN(2)/25)*Calculateur!FM167*Calculateur!FO167*VLOOKUP('Données projet'!$B$16,Paramètres!$A$1:$I$89,3,0)*0.475*44/12</f>
        <v>2.233820826146486</v>
      </c>
      <c r="FS167" s="21">
        <f>EXP(-LN(2)/2)*FS166+(1-EXP(-LN(2)/2))/(LN(2)/2)*FM167*FP167*VLOOKUP('Données projet'!$B$16,Paramètres!$A$1:$I$89,3,0)*0.475*44/12</f>
        <v>1.6831117952128653E-22</v>
      </c>
      <c r="FT167" s="22">
        <f t="shared" si="184"/>
        <v>11.997576090250258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367.99999999999972</v>
      </c>
      <c r="O168" s="13">
        <f>N168*VLOOKUP('Données projet'!$B$9,Paramètres!$A$1:$I$89,3,0)*VLOOKUP('Données projet'!$B$9,Paramètres!$A$1:$I$89,5,0)</f>
        <v>292.78079999999977</v>
      </c>
      <c r="P168" s="13">
        <f t="shared" si="141"/>
        <v>69.660903052386217</v>
      </c>
      <c r="Q168" s="20">
        <f t="shared" si="162"/>
        <v>631.25263281623893</v>
      </c>
      <c r="R168" s="59">
        <f t="shared" si="109"/>
        <v>924.58596614957219</v>
      </c>
      <c r="S168" s="59">
        <f ca="1">AVERAGE(OFFSET($R$3,0,0,'Données projet'!$E$9+1,1))-AVERAGE(OFFSET($H$3,0,0,'Données projet'!$E$9+1,1))</f>
        <v>331.52724290297675</v>
      </c>
      <c r="T168" s="59">
        <f t="shared" si="142"/>
        <v>322.79102610158054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11.44822801241919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11.44822801241919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367.99999999999972</v>
      </c>
      <c r="AJ168" s="13">
        <f>AI168*VLOOKUP('Données projet'!$B$10,Paramètres!$A$1:$I$89,3,0)*VLOOKUP('Données projet'!$B$10,Paramètres!$A$1:$I$89,5,0)</f>
        <v>292.78079999999977</v>
      </c>
      <c r="AK168" s="13">
        <f t="shared" si="164"/>
        <v>69.660903052386217</v>
      </c>
      <c r="AL168" s="20">
        <f t="shared" si="165"/>
        <v>631.25263281623893</v>
      </c>
      <c r="AM168" s="59">
        <f t="shared" si="113"/>
        <v>924.58596614957219</v>
      </c>
      <c r="AN168" s="59">
        <f ca="1">AVERAGE(OFFSET($AM$3,0,0,'Données projet'!$E$10+1,1))-AVERAGE(OFFSET($H$3,0,0,'Données projet'!$E$10+1,1))</f>
        <v>331.52724290297675</v>
      </c>
      <c r="AO168" s="59">
        <f t="shared" si="144"/>
        <v>322.79102610158054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11.44822801241919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11.44822801241919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367.99999999999972</v>
      </c>
      <c r="BE168" s="13">
        <f>BD168*VLOOKUP('Données projet'!$B$11,Paramètres!$A$1:$I$89,3,0)*VLOOKUP('Données projet'!$B$11,Paramètres!$A$1:$I$89,5,0)</f>
        <v>321.48479999999984</v>
      </c>
      <c r="BF168" s="13">
        <f t="shared" si="167"/>
        <v>75.662211893590367</v>
      </c>
      <c r="BG168" s="20">
        <f t="shared" si="168"/>
        <v>691.69771238133626</v>
      </c>
      <c r="BH168" s="59">
        <f t="shared" si="116"/>
        <v>985.03104571466952</v>
      </c>
      <c r="BI168" s="59">
        <f ca="1">AVERAGE(OFFSET($BH$3,0,0,'Données projet'!$E$11+1,1))-AVERAGE(OFFSET($H$3,0,0,'Données projet'!$E$11+1,1))</f>
        <v>367.48156275901096</v>
      </c>
      <c r="BJ168" s="59">
        <f t="shared" si="146"/>
        <v>356.87322542996685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12.570603307754395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12.570603307754395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367.99999999999972</v>
      </c>
      <c r="BZ168" s="13">
        <f>BY168*VLOOKUP('Données projet'!$B$12,Paramètres!$A$1:$I$89,3,0)*VLOOKUP('Données projet'!$B$12,Paramètres!$A$1:$I$89,5,0)</f>
        <v>246.8543999999998</v>
      </c>
      <c r="CA168" s="13">
        <f t="shared" si="170"/>
        <v>59.911862368716115</v>
      </c>
      <c r="CB168" s="20">
        <f t="shared" si="171"/>
        <v>534.28457362551353</v>
      </c>
      <c r="CC168" s="59">
        <f t="shared" si="119"/>
        <v>827.61790695884679</v>
      </c>
      <c r="CD168" s="59">
        <f ca="1">AVERAGE(OFFSET($CC$3,0,0,'Données projet'!$E$12+1,1))-AVERAGE(OFFSET($H$3,0,0,'Données projet'!$E$12+1,1))</f>
        <v>273.84349636755343</v>
      </c>
      <c r="CE168" s="59">
        <f t="shared" si="148"/>
        <v>268.10688874775451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9.6524275398828401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9.6524275398828401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852.00000000000011</v>
      </c>
      <c r="CU168" s="17">
        <f>CT168*VLOOKUP('Données projet'!$B$13,Paramètres!$A$1:$I$89,3,0)*VLOOKUP('Données projet'!$B$13,Paramètres!$A$1:$I$89,5,0)</f>
        <v>420.88800000000009</v>
      </c>
      <c r="CV168" s="13">
        <f t="shared" si="173"/>
        <v>95.998759891259041</v>
      </c>
      <c r="CW168" s="20">
        <f t="shared" si="174"/>
        <v>900.24444014394294</v>
      </c>
      <c r="CX168" s="59">
        <f t="shared" si="122"/>
        <v>1193.5777734772762</v>
      </c>
      <c r="CY168" s="59">
        <f ca="1">AVERAGE(OFFSET($CX$3,0,0,'Données projet'!$E$13+1,1))-AVERAGE(OFFSET($H$3,0,0,'Données projet'!$E$13+1,1))</f>
        <v>434.08297999735811</v>
      </c>
      <c r="CZ168" s="59">
        <f t="shared" si="150"/>
        <v>371.04090283546122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29.53712290537921</v>
      </c>
      <c r="DG168" s="21">
        <f>EXP(-LN(2)/25)*DG167+(1-EXP(-LN(2)/25))/(LN(2)/25)*Calculateur!DB168*Calculateur!DD168*VLOOKUP('Données projet'!$B$13,Paramètres!$A$1:$I$89,3,0)*0.475*44/12</f>
        <v>1.2246242004499366</v>
      </c>
      <c r="DH168" s="21">
        <f>EXP(-LN(2)/2)*DH167+(1-EXP(-LN(2)/2))/(LN(2)/2)*DB168*DE168*VLOOKUP('Données projet'!$B$13,Paramètres!$A$1:$I$89,3,0)*0.475*44/12</f>
        <v>3.6012747670303545E-21</v>
      </c>
      <c r="DI168" s="22">
        <f t="shared" si="175"/>
        <v>30.761747105829148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614.99999999999989</v>
      </c>
      <c r="DP168" s="17">
        <f>DO168*VLOOKUP('Données projet'!$B$14,Paramètres!$A$1:$I$89,3,0)*VLOOKUP('Données projet'!$B$14,Paramètres!$A$1:$I$89,5,0)</f>
        <v>351.78</v>
      </c>
      <c r="DQ168" s="13">
        <f t="shared" si="176"/>
        <v>81.92892344316067</v>
      </c>
      <c r="DR168" s="20">
        <f t="shared" si="177"/>
        <v>755.37637499683808</v>
      </c>
      <c r="DS168" s="59">
        <f t="shared" si="125"/>
        <v>1048.7097083301715</v>
      </c>
      <c r="DT168" s="59">
        <f ca="1">AVERAGE(OFFSET($DS$3,0,0,'Données projet'!$E$14+1,1))-AVERAGE(OFFSET($H$3,0,0,'Données projet'!$E$14+1,1))</f>
        <v>362.57172983134313</v>
      </c>
      <c r="DU168" s="59">
        <f t="shared" si="152"/>
        <v>232.03250917542471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24.00571675179923</v>
      </c>
      <c r="EB168" s="21">
        <f>EXP(-LN(2)/25)*EB167+(1-EXP(-LN(2)/25))/(LN(2)/25)*Calculateur!DW168*Calculateur!DY168*VLOOKUP('Données projet'!$B$14,Paramètres!$A$1:$I$89,3,0)*0.475*44/12</f>
        <v>0.73829018783106226</v>
      </c>
      <c r="EC168" s="21">
        <f>EXP(-LN(2)/2)*EC167+(1-EXP(-LN(2)/2))/(LN(2)/2)*DW168*DZ168*VLOOKUP('Données projet'!$B$14,Paramètres!$A$1:$I$89,3,0)*0.475*44/12</f>
        <v>3.5880509918760196E-21</v>
      </c>
      <c r="ED168" s="22">
        <f t="shared" si="178"/>
        <v>24.744006939630292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763.00000000000057</v>
      </c>
      <c r="EK168" s="17">
        <f>EJ168*VLOOKUP('Données projet'!$B$15,Paramètres!$A$1:$I$89,3,0)*VLOOKUP('Données projet'!$B$15,Paramètres!$A$1:$I$89,5,0)</f>
        <v>456.2740000000004</v>
      </c>
      <c r="EL168" s="13">
        <f t="shared" si="179"/>
        <v>103.09649786611838</v>
      </c>
      <c r="EM168" s="20">
        <f t="shared" si="180"/>
        <v>974.23695045015677</v>
      </c>
      <c r="EN168" s="59">
        <f t="shared" si="128"/>
        <v>1267.5702837834901</v>
      </c>
      <c r="EO168" s="59">
        <f ca="1">AVERAGE(OFFSET($EN$3,0,0,'Données projet'!$E$15+1,1))-AVERAGE(OFFSET($H$3,0,0,'Données projet'!$E$15+1,1))</f>
        <v>481.17250315093412</v>
      </c>
      <c r="EP168" s="59">
        <f t="shared" si="154"/>
        <v>413.48123190206832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19.767756338095548</v>
      </c>
      <c r="EW168" s="21">
        <f>EXP(-LN(2)/25)*EW167+(1-EXP(-LN(2)/25))/(LN(2)/25)*Calculateur!ER168*Calculateur!ET168*VLOOKUP('Données projet'!$B$15,Paramètres!$A$1:$I$89,3,0)*0.475*44/12</f>
        <v>1.5493790514042041</v>
      </c>
      <c r="EX168" s="21">
        <f>EXP(-LN(2)/2)*EX167+(1-EXP(-LN(2)/2))/(LN(2)/2)*ER168*EU168*VLOOKUP('Données projet'!$B$15,Paramètres!$A$1:$I$89,3,0)*0.475*44/12</f>
        <v>3.7636249865176612E-22</v>
      </c>
      <c r="EY168" s="22">
        <f t="shared" si="181"/>
        <v>21.317135389499754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401</v>
      </c>
      <c r="FF168" s="17">
        <f>FE168*VLOOKUP('Données projet'!$B$16,Paramètres!$A$1:$I$89,3,0)*VLOOKUP('Données projet'!$B$16,Paramètres!$A$1:$I$89,5,0)</f>
        <v>250.22399999999999</v>
      </c>
      <c r="FG168" s="13">
        <f t="shared" si="182"/>
        <v>60.633904580527918</v>
      </c>
      <c r="FH168" s="20">
        <f t="shared" si="183"/>
        <v>541.41085047775289</v>
      </c>
      <c r="FI168" s="59">
        <f t="shared" si="131"/>
        <v>834.74418381108626</v>
      </c>
      <c r="FJ168" s="59">
        <f ca="1">AVERAGE(OFFSET($FI$3,0,0,'Données projet'!$E$16+1,1))-AVERAGE(OFFSET($H$3,0,0,'Données projet'!$E$16+1,1))</f>
        <v>269.77739619445515</v>
      </c>
      <c r="FK168" s="59">
        <f t="shared" si="156"/>
        <v>347.56964743629885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9.5722939786773704</v>
      </c>
      <c r="FR168" s="21">
        <f>EXP(-LN(2)/25)*FR167+(1-EXP(-LN(2)/25))/(LN(2)/25)*Calculateur!FM168*Calculateur!FO168*VLOOKUP('Données projet'!$B$16,Paramètres!$A$1:$I$89,3,0)*0.475*44/12</f>
        <v>2.1727368781839784</v>
      </c>
      <c r="FS168" s="21">
        <f>EXP(-LN(2)/2)*FS167+(1-EXP(-LN(2)/2))/(LN(2)/2)*FM168*FP168*VLOOKUP('Données projet'!$B$16,Paramètres!$A$1:$I$89,3,0)*0.475*44/12</f>
        <v>1.1901397638900807E-22</v>
      </c>
      <c r="FT168" s="22">
        <f t="shared" si="184"/>
        <v>11.745030856861348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367.99999999999972</v>
      </c>
      <c r="O169" s="13">
        <f>N169*VLOOKUP('Données projet'!$B$9,Paramètres!$A$1:$I$89,3,0)*VLOOKUP('Données projet'!$B$9,Paramètres!$A$1:$I$89,5,0)</f>
        <v>292.78079999999977</v>
      </c>
      <c r="P169" s="13">
        <f t="shared" si="141"/>
        <v>69.660903052386217</v>
      </c>
      <c r="Q169" s="20">
        <f t="shared" si="162"/>
        <v>631.25263281623893</v>
      </c>
      <c r="R169" s="59">
        <f t="shared" si="109"/>
        <v>924.58596614957219</v>
      </c>
      <c r="S169" s="59">
        <f ca="1">AVERAGE(OFFSET($R$3,0,0,'Données projet'!$E$9+1,1))-AVERAGE(OFFSET($H$3,0,0,'Données projet'!$E$9+1,1))</f>
        <v>331.52724290297675</v>
      </c>
      <c r="T169" s="59">
        <f t="shared" si="142"/>
        <v>322.79102610158054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11.223735243825249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11.223735243825249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367.99999999999972</v>
      </c>
      <c r="AJ169" s="13">
        <f>AI169*VLOOKUP('Données projet'!$B$10,Paramètres!$A$1:$I$89,3,0)*VLOOKUP('Données projet'!$B$10,Paramètres!$A$1:$I$89,5,0)</f>
        <v>292.78079999999977</v>
      </c>
      <c r="AK169" s="13">
        <f t="shared" si="164"/>
        <v>69.660903052386217</v>
      </c>
      <c r="AL169" s="20">
        <f t="shared" si="165"/>
        <v>631.25263281623893</v>
      </c>
      <c r="AM169" s="59">
        <f t="shared" si="113"/>
        <v>924.58596614957219</v>
      </c>
      <c r="AN169" s="59">
        <f ca="1">AVERAGE(OFFSET($AM$3,0,0,'Données projet'!$E$10+1,1))-AVERAGE(OFFSET($H$3,0,0,'Données projet'!$E$10+1,1))</f>
        <v>331.52724290297675</v>
      </c>
      <c r="AO169" s="59">
        <f t="shared" si="144"/>
        <v>322.79102610158054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11.223735243825249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11.223735243825249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367.99999999999972</v>
      </c>
      <c r="BE169" s="13">
        <f>BD169*VLOOKUP('Données projet'!$B$11,Paramètres!$A$1:$I$89,3,0)*VLOOKUP('Données projet'!$B$11,Paramètres!$A$1:$I$89,5,0)</f>
        <v>321.48479999999984</v>
      </c>
      <c r="BF169" s="13">
        <f t="shared" si="167"/>
        <v>75.662211893590367</v>
      </c>
      <c r="BG169" s="20">
        <f t="shared" si="168"/>
        <v>691.69771238133626</v>
      </c>
      <c r="BH169" s="59">
        <f t="shared" si="116"/>
        <v>985.03104571466952</v>
      </c>
      <c r="BI169" s="59">
        <f ca="1">AVERAGE(OFFSET($BH$3,0,0,'Données projet'!$E$11+1,1))-AVERAGE(OFFSET($H$3,0,0,'Données projet'!$E$11+1,1))</f>
        <v>367.48156275901096</v>
      </c>
      <c r="BJ169" s="59">
        <f t="shared" si="146"/>
        <v>356.87322542996685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12.324101444200265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12.324101444200265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367.99999999999972</v>
      </c>
      <c r="BZ169" s="13">
        <f>BY169*VLOOKUP('Données projet'!$B$12,Paramètres!$A$1:$I$89,3,0)*VLOOKUP('Données projet'!$B$12,Paramètres!$A$1:$I$89,5,0)</f>
        <v>246.8543999999998</v>
      </c>
      <c r="CA169" s="13">
        <f t="shared" si="170"/>
        <v>59.911862368716115</v>
      </c>
      <c r="CB169" s="20">
        <f t="shared" si="171"/>
        <v>534.28457362551353</v>
      </c>
      <c r="CC169" s="59">
        <f t="shared" si="119"/>
        <v>827.61790695884679</v>
      </c>
      <c r="CD169" s="59">
        <f ca="1">AVERAGE(OFFSET($CC$3,0,0,'Données projet'!$E$12+1,1))-AVERAGE(OFFSET($H$3,0,0,'Données projet'!$E$12+1,1))</f>
        <v>273.84349636755343</v>
      </c>
      <c r="CE169" s="59">
        <f t="shared" si="148"/>
        <v>268.10688874775451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9.4631493232252044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9.4631493232252044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852.00000000000011</v>
      </c>
      <c r="CU169" s="17">
        <f>CT169*VLOOKUP('Données projet'!$B$13,Paramètres!$A$1:$I$89,3,0)*VLOOKUP('Données projet'!$B$13,Paramètres!$A$1:$I$89,5,0)</f>
        <v>420.88800000000009</v>
      </c>
      <c r="CV169" s="13">
        <f t="shared" si="173"/>
        <v>95.998759891259041</v>
      </c>
      <c r="CW169" s="20">
        <f t="shared" si="174"/>
        <v>900.24444014394294</v>
      </c>
      <c r="CX169" s="59">
        <f t="shared" si="122"/>
        <v>1193.5777734772762</v>
      </c>
      <c r="CY169" s="59">
        <f ca="1">AVERAGE(OFFSET($CX$3,0,0,'Données projet'!$E$13+1,1))-AVERAGE(OFFSET($H$3,0,0,'Données projet'!$E$13+1,1))</f>
        <v>434.08297999735811</v>
      </c>
      <c r="CZ169" s="59">
        <f t="shared" si="150"/>
        <v>371.04090283546122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28.957917941070775</v>
      </c>
      <c r="DG169" s="21">
        <f>EXP(-LN(2)/25)*DG168+(1-EXP(-LN(2)/25))/(LN(2)/25)*Calculateur!DB169*Calculateur!DD169*VLOOKUP('Données projet'!$B$13,Paramètres!$A$1:$I$89,3,0)*0.475*44/12</f>
        <v>1.1911367872884453</v>
      </c>
      <c r="DH169" s="21">
        <f>EXP(-LN(2)/2)*DH168+(1-EXP(-LN(2)/2))/(LN(2)/2)*DB169*DE169*VLOOKUP('Données projet'!$B$13,Paramètres!$A$1:$I$89,3,0)*0.475*44/12</f>
        <v>2.5464858086831679E-21</v>
      </c>
      <c r="DI169" s="22">
        <f t="shared" si="175"/>
        <v>30.149054728359221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614.99999999999989</v>
      </c>
      <c r="DP169" s="17">
        <f>DO169*VLOOKUP('Données projet'!$B$14,Paramètres!$A$1:$I$89,3,0)*VLOOKUP('Données projet'!$B$14,Paramètres!$A$1:$I$89,5,0)</f>
        <v>351.78</v>
      </c>
      <c r="DQ169" s="13">
        <f t="shared" si="176"/>
        <v>81.92892344316067</v>
      </c>
      <c r="DR169" s="20">
        <f t="shared" si="177"/>
        <v>755.37637499683808</v>
      </c>
      <c r="DS169" s="59">
        <f t="shared" si="125"/>
        <v>1048.7097083301715</v>
      </c>
      <c r="DT169" s="59">
        <f ca="1">AVERAGE(OFFSET($DS$3,0,0,'Données projet'!$E$14+1,1))-AVERAGE(OFFSET($H$3,0,0,'Données projet'!$E$14+1,1))</f>
        <v>362.57172983134313</v>
      </c>
      <c r="DU169" s="59">
        <f t="shared" si="152"/>
        <v>232.03250917542471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23.534979288337883</v>
      </c>
      <c r="EB169" s="21">
        <f>EXP(-LN(2)/25)*EB168+(1-EXP(-LN(2)/25))/(LN(2)/25)*Calculateur!DW169*Calculateur!DY169*VLOOKUP('Données projet'!$B$14,Paramètres!$A$1:$I$89,3,0)*0.475*44/12</f>
        <v>0.71810160381982824</v>
      </c>
      <c r="EC169" s="21">
        <f>EXP(-LN(2)/2)*EC168+(1-EXP(-LN(2)/2))/(LN(2)/2)*DW169*DZ169*VLOOKUP('Données projet'!$B$14,Paramètres!$A$1:$I$89,3,0)*0.475*44/12</f>
        <v>2.5371351875986514E-21</v>
      </c>
      <c r="ED169" s="22">
        <f t="shared" si="178"/>
        <v>24.253080892157712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763.00000000000057</v>
      </c>
      <c r="EK169" s="17">
        <f>EJ169*VLOOKUP('Données projet'!$B$15,Paramètres!$A$1:$I$89,3,0)*VLOOKUP('Données projet'!$B$15,Paramètres!$A$1:$I$89,5,0)</f>
        <v>456.2740000000004</v>
      </c>
      <c r="EL169" s="13">
        <f t="shared" si="179"/>
        <v>103.09649786611838</v>
      </c>
      <c r="EM169" s="20">
        <f t="shared" si="180"/>
        <v>974.23695045015677</v>
      </c>
      <c r="EN169" s="59">
        <f t="shared" si="128"/>
        <v>1267.5702837834901</v>
      </c>
      <c r="EO169" s="59">
        <f ca="1">AVERAGE(OFFSET($EN$3,0,0,'Données projet'!$E$15+1,1))-AVERAGE(OFFSET($H$3,0,0,'Données projet'!$E$15+1,1))</f>
        <v>481.17250315093412</v>
      </c>
      <c r="EP169" s="59">
        <f t="shared" si="154"/>
        <v>413.48123190206832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19.380122693446317</v>
      </c>
      <c r="EW169" s="21">
        <f>EXP(-LN(2)/25)*EW168+(1-EXP(-LN(2)/25))/(LN(2)/25)*Calculateur!ER169*Calculateur!ET169*VLOOKUP('Données projet'!$B$15,Paramètres!$A$1:$I$89,3,0)*0.475*44/12</f>
        <v>1.5070111997652529</v>
      </c>
      <c r="EX169" s="21">
        <f>EXP(-LN(2)/2)*EX168+(1-EXP(-LN(2)/2))/(LN(2)/2)*ER169*EU169*VLOOKUP('Données projet'!$B$15,Paramètres!$A$1:$I$89,3,0)*0.475*44/12</f>
        <v>2.6612847498097667E-22</v>
      </c>
      <c r="EY169" s="22">
        <f t="shared" si="181"/>
        <v>20.887133893211569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401</v>
      </c>
      <c r="FF169" s="17">
        <f>FE169*VLOOKUP('Données projet'!$B$16,Paramètres!$A$1:$I$89,3,0)*VLOOKUP('Données projet'!$B$16,Paramètres!$A$1:$I$89,5,0)</f>
        <v>250.22399999999999</v>
      </c>
      <c r="FG169" s="13">
        <f t="shared" si="182"/>
        <v>60.633904580527918</v>
      </c>
      <c r="FH169" s="20">
        <f t="shared" si="183"/>
        <v>541.41085047775289</v>
      </c>
      <c r="FI169" s="59">
        <f t="shared" si="131"/>
        <v>834.74418381108626</v>
      </c>
      <c r="FJ169" s="59">
        <f ca="1">AVERAGE(OFFSET($FI$3,0,0,'Données projet'!$E$16+1,1))-AVERAGE(OFFSET($H$3,0,0,'Données projet'!$E$16+1,1))</f>
        <v>269.77739619445515</v>
      </c>
      <c r="FK169" s="59">
        <f t="shared" si="156"/>
        <v>347.56964743629885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9.3845871322783285</v>
      </c>
      <c r="FR169" s="21">
        <f>EXP(-LN(2)/25)*FR168+(1-EXP(-LN(2)/25))/(LN(2)/25)*Calculateur!FM169*Calculateur!FO169*VLOOKUP('Données projet'!$B$16,Paramètres!$A$1:$I$89,3,0)*0.475*44/12</f>
        <v>2.1133232739907708</v>
      </c>
      <c r="FS169" s="21">
        <f>EXP(-LN(2)/2)*FS168+(1-EXP(-LN(2)/2))/(LN(2)/2)*FM169*FP169*VLOOKUP('Données projet'!$B$16,Paramètres!$A$1:$I$89,3,0)*0.475*44/12</f>
        <v>8.4155589760643267E-23</v>
      </c>
      <c r="FT169" s="22">
        <f t="shared" si="184"/>
        <v>11.497910406269099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367.99999999999972</v>
      </c>
      <c r="O170" s="13">
        <f>N170*VLOOKUP('Données projet'!$B$9,Paramètres!$A$1:$I$89,3,0)*VLOOKUP('Données projet'!$B$9,Paramètres!$A$1:$I$89,5,0)</f>
        <v>292.78079999999977</v>
      </c>
      <c r="P170" s="13">
        <f t="shared" si="141"/>
        <v>69.660903052386217</v>
      </c>
      <c r="Q170" s="20">
        <f t="shared" si="162"/>
        <v>631.25263281623893</v>
      </c>
      <c r="R170" s="59">
        <f t="shared" si="109"/>
        <v>924.58596614957219</v>
      </c>
      <c r="S170" s="59">
        <f ca="1">AVERAGE(OFFSET($R$3,0,0,'Données projet'!$E$9+1,1))-AVERAGE(OFFSET($H$3,0,0,'Données projet'!$E$9+1,1))</f>
        <v>331.52724290297675</v>
      </c>
      <c r="T170" s="59">
        <f t="shared" si="142"/>
        <v>322.79102610158054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11.003644641496368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11.003644641496368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367.99999999999972</v>
      </c>
      <c r="AJ170" s="13">
        <f>AI170*VLOOKUP('Données projet'!$B$10,Paramètres!$A$1:$I$89,3,0)*VLOOKUP('Données projet'!$B$10,Paramètres!$A$1:$I$89,5,0)</f>
        <v>292.78079999999977</v>
      </c>
      <c r="AK170" s="13">
        <f t="shared" si="164"/>
        <v>69.660903052386217</v>
      </c>
      <c r="AL170" s="20">
        <f t="shared" si="165"/>
        <v>631.25263281623893</v>
      </c>
      <c r="AM170" s="59">
        <f t="shared" si="113"/>
        <v>924.58596614957219</v>
      </c>
      <c r="AN170" s="59">
        <f ca="1">AVERAGE(OFFSET($AM$3,0,0,'Données projet'!$E$10+1,1))-AVERAGE(OFFSET($H$3,0,0,'Données projet'!$E$10+1,1))</f>
        <v>331.52724290297675</v>
      </c>
      <c r="AO170" s="59">
        <f t="shared" si="144"/>
        <v>322.79102610158054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11.003644641496368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11.003644641496368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367.99999999999972</v>
      </c>
      <c r="BE170" s="13">
        <f>BD170*VLOOKUP('Données projet'!$B$11,Paramètres!$A$1:$I$89,3,0)*VLOOKUP('Données projet'!$B$11,Paramètres!$A$1:$I$89,5,0)</f>
        <v>321.48479999999984</v>
      </c>
      <c r="BF170" s="13">
        <f t="shared" si="167"/>
        <v>75.662211893590367</v>
      </c>
      <c r="BG170" s="20">
        <f t="shared" si="168"/>
        <v>691.69771238133626</v>
      </c>
      <c r="BH170" s="59">
        <f t="shared" si="116"/>
        <v>985.03104571466952</v>
      </c>
      <c r="BI170" s="59">
        <f ca="1">AVERAGE(OFFSET($BH$3,0,0,'Données projet'!$E$11+1,1))-AVERAGE(OFFSET($H$3,0,0,'Données projet'!$E$11+1,1))</f>
        <v>367.48156275901096</v>
      </c>
      <c r="BJ170" s="59">
        <f t="shared" si="146"/>
        <v>356.87322542996685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12.082433331839141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12.082433331839141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367.99999999999972</v>
      </c>
      <c r="BZ170" s="13">
        <f>BY170*VLOOKUP('Données projet'!$B$12,Paramètres!$A$1:$I$89,3,0)*VLOOKUP('Données projet'!$B$12,Paramètres!$A$1:$I$89,5,0)</f>
        <v>246.8543999999998</v>
      </c>
      <c r="CA170" s="13">
        <f t="shared" si="170"/>
        <v>59.911862368716115</v>
      </c>
      <c r="CB170" s="20">
        <f t="shared" si="171"/>
        <v>534.28457362551353</v>
      </c>
      <c r="CC170" s="59">
        <f t="shared" si="119"/>
        <v>827.61790695884679</v>
      </c>
      <c r="CD170" s="59">
        <f ca="1">AVERAGE(OFFSET($CC$3,0,0,'Données projet'!$E$12+1,1))-AVERAGE(OFFSET($H$3,0,0,'Données projet'!$E$12+1,1))</f>
        <v>273.84349636755343</v>
      </c>
      <c r="CE170" s="59">
        <f t="shared" si="148"/>
        <v>268.10688874775451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9.2775827369479131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9.2775827369479131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852.00000000000011</v>
      </c>
      <c r="CU170" s="17">
        <f>CT170*VLOOKUP('Données projet'!$B$13,Paramètres!$A$1:$I$89,3,0)*VLOOKUP('Données projet'!$B$13,Paramètres!$A$1:$I$89,5,0)</f>
        <v>420.88800000000009</v>
      </c>
      <c r="CV170" s="13">
        <f t="shared" si="173"/>
        <v>95.998759891259041</v>
      </c>
      <c r="CW170" s="20">
        <f t="shared" si="174"/>
        <v>900.24444014394294</v>
      </c>
      <c r="CX170" s="59">
        <f t="shared" si="122"/>
        <v>1193.5777734772762</v>
      </c>
      <c r="CY170" s="59">
        <f ca="1">AVERAGE(OFFSET($CX$3,0,0,'Données projet'!$E$13+1,1))-AVERAGE(OFFSET($H$3,0,0,'Données projet'!$E$13+1,1))</f>
        <v>434.08297999735811</v>
      </c>
      <c r="CZ170" s="59">
        <f t="shared" si="150"/>
        <v>371.04090283546122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28.390070832832286</v>
      </c>
      <c r="DG170" s="21">
        <f>EXP(-LN(2)/25)*DG169+(1-EXP(-LN(2)/25))/(LN(2)/25)*Calculateur!DB170*Calculateur!DD170*VLOOKUP('Données projet'!$B$13,Paramètres!$A$1:$I$89,3,0)*0.475*44/12</f>
        <v>1.1585650892008814</v>
      </c>
      <c r="DH170" s="21">
        <f>EXP(-LN(2)/2)*DH169+(1-EXP(-LN(2)/2))/(LN(2)/2)*DB170*DE170*VLOOKUP('Données projet'!$B$13,Paramètres!$A$1:$I$89,3,0)*0.475*44/12</f>
        <v>1.8006373835151773E-21</v>
      </c>
      <c r="DI170" s="22">
        <f t="shared" si="175"/>
        <v>29.548635922033167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614.99999999999989</v>
      </c>
      <c r="DP170" s="17">
        <f>DO170*VLOOKUP('Données projet'!$B$14,Paramètres!$A$1:$I$89,3,0)*VLOOKUP('Données projet'!$B$14,Paramètres!$A$1:$I$89,5,0)</f>
        <v>351.78</v>
      </c>
      <c r="DQ170" s="13">
        <f t="shared" si="176"/>
        <v>81.92892344316067</v>
      </c>
      <c r="DR170" s="20">
        <f t="shared" si="177"/>
        <v>755.37637499683808</v>
      </c>
      <c r="DS170" s="59">
        <f t="shared" si="125"/>
        <v>1048.7097083301715</v>
      </c>
      <c r="DT170" s="59">
        <f ca="1">AVERAGE(OFFSET($DS$3,0,0,'Données projet'!$E$14+1,1))-AVERAGE(OFFSET($H$3,0,0,'Données projet'!$E$14+1,1))</f>
        <v>362.57172983134313</v>
      </c>
      <c r="DU170" s="59">
        <f t="shared" si="152"/>
        <v>232.03250917542471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23.073472699413511</v>
      </c>
      <c r="EB170" s="21">
        <f>EXP(-LN(2)/25)*EB169+(1-EXP(-LN(2)/25))/(LN(2)/25)*Calculateur!DW170*Calculateur!DY170*VLOOKUP('Données projet'!$B$14,Paramètres!$A$1:$I$89,3,0)*0.475*44/12</f>
        <v>0.69846507770005295</v>
      </c>
      <c r="EC170" s="21">
        <f>EXP(-LN(2)/2)*EC169+(1-EXP(-LN(2)/2))/(LN(2)/2)*DW170*DZ170*VLOOKUP('Données projet'!$B$14,Paramètres!$A$1:$I$89,3,0)*0.475*44/12</f>
        <v>1.7940254959380098E-21</v>
      </c>
      <c r="ED170" s="22">
        <f t="shared" si="178"/>
        <v>23.771937777113564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763.00000000000057</v>
      </c>
      <c r="EK170" s="17">
        <f>EJ170*VLOOKUP('Données projet'!$B$15,Paramètres!$A$1:$I$89,3,0)*VLOOKUP('Données projet'!$B$15,Paramètres!$A$1:$I$89,5,0)</f>
        <v>456.2740000000004</v>
      </c>
      <c r="EL170" s="13">
        <f t="shared" si="179"/>
        <v>103.09649786611838</v>
      </c>
      <c r="EM170" s="20">
        <f t="shared" si="180"/>
        <v>974.23695045015677</v>
      </c>
      <c r="EN170" s="59">
        <f t="shared" si="128"/>
        <v>1267.5702837834901</v>
      </c>
      <c r="EO170" s="59">
        <f ca="1">AVERAGE(OFFSET($EN$3,0,0,'Données projet'!$E$15+1,1))-AVERAGE(OFFSET($H$3,0,0,'Données projet'!$E$15+1,1))</f>
        <v>481.17250315093412</v>
      </c>
      <c r="EP170" s="59">
        <f t="shared" si="154"/>
        <v>413.48123190206832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19.00009030813548</v>
      </c>
      <c r="EW170" s="21">
        <f>EXP(-LN(2)/25)*EW169+(1-EXP(-LN(2)/25))/(LN(2)/25)*Calculateur!ER170*Calculateur!ET170*VLOOKUP('Données projet'!$B$15,Paramètres!$A$1:$I$89,3,0)*0.475*44/12</f>
        <v>1.4658018992573973</v>
      </c>
      <c r="EX170" s="21">
        <f>EXP(-LN(2)/2)*EX169+(1-EXP(-LN(2)/2))/(LN(2)/2)*ER170*EU170*VLOOKUP('Données projet'!$B$15,Paramètres!$A$1:$I$89,3,0)*0.475*44/12</f>
        <v>1.8818124932588306E-22</v>
      </c>
      <c r="EY170" s="22">
        <f t="shared" si="181"/>
        <v>20.465892207392876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401</v>
      </c>
      <c r="FF170" s="17">
        <f>FE170*VLOOKUP('Données projet'!$B$16,Paramètres!$A$1:$I$89,3,0)*VLOOKUP('Données projet'!$B$16,Paramètres!$A$1:$I$89,5,0)</f>
        <v>250.22399999999999</v>
      </c>
      <c r="FG170" s="13">
        <f t="shared" si="182"/>
        <v>60.633904580527918</v>
      </c>
      <c r="FH170" s="20">
        <f t="shared" si="183"/>
        <v>541.41085047775289</v>
      </c>
      <c r="FI170" s="59">
        <f t="shared" si="131"/>
        <v>834.74418381108626</v>
      </c>
      <c r="FJ170" s="59">
        <f ca="1">AVERAGE(OFFSET($FI$3,0,0,'Données projet'!$E$16+1,1))-AVERAGE(OFFSET($H$3,0,0,'Données projet'!$E$16+1,1))</f>
        <v>269.77739619445515</v>
      </c>
      <c r="FK170" s="59">
        <f t="shared" si="156"/>
        <v>347.56964743629885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9.2005611026472991</v>
      </c>
      <c r="FR170" s="21">
        <f>EXP(-LN(2)/25)*FR169+(1-EXP(-LN(2)/25))/(LN(2)/25)*Calculateur!FM170*Calculateur!FO170*VLOOKUP('Données projet'!$B$16,Paramètres!$A$1:$I$89,3,0)*0.475*44/12</f>
        <v>2.0555343379286524</v>
      </c>
      <c r="FS170" s="21">
        <f>EXP(-LN(2)/2)*FS169+(1-EXP(-LN(2)/2))/(LN(2)/2)*FM170*FP170*VLOOKUP('Données projet'!$B$16,Paramètres!$A$1:$I$89,3,0)*0.475*44/12</f>
        <v>5.9506988194504036E-23</v>
      </c>
      <c r="FT170" s="22">
        <f t="shared" si="184"/>
        <v>11.256095440575951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367.99999999999972</v>
      </c>
      <c r="O171" s="13">
        <f>N171*VLOOKUP('Données projet'!$B$9,Paramètres!$A$1:$I$89,3,0)*VLOOKUP('Données projet'!$B$9,Paramètres!$A$1:$I$89,5,0)</f>
        <v>292.78079999999977</v>
      </c>
      <c r="P171" s="13">
        <f t="shared" si="141"/>
        <v>69.660903052386217</v>
      </c>
      <c r="Q171" s="20">
        <f t="shared" si="162"/>
        <v>631.25263281623893</v>
      </c>
      <c r="R171" s="59">
        <f t="shared" si="109"/>
        <v>924.58596614957219</v>
      </c>
      <c r="S171" s="59">
        <f ca="1">AVERAGE(OFFSET($R$3,0,0,'Données projet'!$E$9+1,1))-AVERAGE(OFFSET($H$3,0,0,'Données projet'!$E$9+1,1))</f>
        <v>331.52724290297675</v>
      </c>
      <c r="T171" s="59">
        <f t="shared" si="142"/>
        <v>322.79102610158054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10.787869881637144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10.787869881637144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367.99999999999972</v>
      </c>
      <c r="AJ171" s="13">
        <f>AI171*VLOOKUP('Données projet'!$B$10,Paramètres!$A$1:$I$89,3,0)*VLOOKUP('Données projet'!$B$10,Paramètres!$A$1:$I$89,5,0)</f>
        <v>292.78079999999977</v>
      </c>
      <c r="AK171" s="13">
        <f t="shared" si="164"/>
        <v>69.660903052386217</v>
      </c>
      <c r="AL171" s="20">
        <f t="shared" si="165"/>
        <v>631.25263281623893</v>
      </c>
      <c r="AM171" s="59">
        <f t="shared" si="113"/>
        <v>924.58596614957219</v>
      </c>
      <c r="AN171" s="59">
        <f ca="1">AVERAGE(OFFSET($AM$3,0,0,'Données projet'!$E$10+1,1))-AVERAGE(OFFSET($H$3,0,0,'Données projet'!$E$10+1,1))</f>
        <v>331.52724290297675</v>
      </c>
      <c r="AO171" s="59">
        <f t="shared" si="144"/>
        <v>322.79102610158054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10.787869881637144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10.787869881637144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367.99999999999972</v>
      </c>
      <c r="BE171" s="13">
        <f>BD171*VLOOKUP('Données projet'!$B$11,Paramètres!$A$1:$I$89,3,0)*VLOOKUP('Données projet'!$B$11,Paramètres!$A$1:$I$89,5,0)</f>
        <v>321.48479999999984</v>
      </c>
      <c r="BF171" s="13">
        <f t="shared" si="167"/>
        <v>75.662211893590367</v>
      </c>
      <c r="BG171" s="20">
        <f t="shared" si="168"/>
        <v>691.69771238133626</v>
      </c>
      <c r="BH171" s="59">
        <f t="shared" si="116"/>
        <v>985.03104571466952</v>
      </c>
      <c r="BI171" s="59">
        <f ca="1">AVERAGE(OFFSET($BH$3,0,0,'Données projet'!$E$11+1,1))-AVERAGE(OFFSET($H$3,0,0,'Données projet'!$E$11+1,1))</f>
        <v>367.48156275901096</v>
      </c>
      <c r="BJ171" s="59">
        <f t="shared" si="146"/>
        <v>356.87322542996685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11.845504183758425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11.845504183758425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367.99999999999972</v>
      </c>
      <c r="BZ171" s="13">
        <f>BY171*VLOOKUP('Données projet'!$B$12,Paramètres!$A$1:$I$89,3,0)*VLOOKUP('Données projet'!$B$12,Paramètres!$A$1:$I$89,5,0)</f>
        <v>246.8543999999998</v>
      </c>
      <c r="CA171" s="13">
        <f t="shared" si="170"/>
        <v>59.911862368716115</v>
      </c>
      <c r="CB171" s="20">
        <f t="shared" si="171"/>
        <v>534.28457362551353</v>
      </c>
      <c r="CC171" s="59">
        <f t="shared" si="119"/>
        <v>827.61790695884679</v>
      </c>
      <c r="CD171" s="59">
        <f ca="1">AVERAGE(OFFSET($CC$3,0,0,'Données projet'!$E$12+1,1))-AVERAGE(OFFSET($H$3,0,0,'Données projet'!$E$12+1,1))</f>
        <v>273.84349636755343</v>
      </c>
      <c r="CE171" s="59">
        <f t="shared" si="148"/>
        <v>268.10688874775451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9.0956549982430772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9.0956549982430772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852.00000000000011</v>
      </c>
      <c r="CU171" s="17">
        <f>CT171*VLOOKUP('Données projet'!$B$13,Paramètres!$A$1:$I$89,3,0)*VLOOKUP('Données projet'!$B$13,Paramètres!$A$1:$I$89,5,0)</f>
        <v>420.88800000000009</v>
      </c>
      <c r="CV171" s="13">
        <f t="shared" si="173"/>
        <v>95.998759891259041</v>
      </c>
      <c r="CW171" s="20">
        <f t="shared" si="174"/>
        <v>900.24444014394294</v>
      </c>
      <c r="CX171" s="59">
        <f t="shared" si="122"/>
        <v>1193.5777734772762</v>
      </c>
      <c r="CY171" s="59">
        <f ca="1">AVERAGE(OFFSET($CX$3,0,0,'Données projet'!$E$13+1,1))-AVERAGE(OFFSET($H$3,0,0,'Données projet'!$E$13+1,1))</f>
        <v>434.08297999735811</v>
      </c>
      <c r="CZ171" s="59">
        <f t="shared" si="150"/>
        <v>371.04090283546122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27.833358860033819</v>
      </c>
      <c r="DG171" s="21">
        <f>EXP(-LN(2)/25)*DG170+(1-EXP(-LN(2)/25))/(LN(2)/25)*Calculateur!DB171*Calculateur!DD171*VLOOKUP('Données projet'!$B$13,Paramètres!$A$1:$I$89,3,0)*0.475*44/12</f>
        <v>1.1268840659103931</v>
      </c>
      <c r="DH171" s="21">
        <f>EXP(-LN(2)/2)*DH170+(1-EXP(-LN(2)/2))/(LN(2)/2)*DB171*DE171*VLOOKUP('Données projet'!$B$13,Paramètres!$A$1:$I$89,3,0)*0.475*44/12</f>
        <v>1.273242904341584E-21</v>
      </c>
      <c r="DI171" s="22">
        <f t="shared" si="175"/>
        <v>28.960242925944211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614.99999999999989</v>
      </c>
      <c r="DP171" s="17">
        <f>DO171*VLOOKUP('Données projet'!$B$14,Paramètres!$A$1:$I$89,3,0)*VLOOKUP('Données projet'!$B$14,Paramètres!$A$1:$I$89,5,0)</f>
        <v>351.78</v>
      </c>
      <c r="DQ171" s="13">
        <f t="shared" si="176"/>
        <v>81.92892344316067</v>
      </c>
      <c r="DR171" s="20">
        <f t="shared" si="177"/>
        <v>755.37637499683808</v>
      </c>
      <c r="DS171" s="59">
        <f t="shared" si="125"/>
        <v>1048.7097083301715</v>
      </c>
      <c r="DT171" s="59">
        <f ca="1">AVERAGE(OFFSET($DS$3,0,0,'Données projet'!$E$14+1,1))-AVERAGE(OFFSET($H$3,0,0,'Données projet'!$E$14+1,1))</f>
        <v>362.57172983134313</v>
      </c>
      <c r="DU171" s="59">
        <f t="shared" si="152"/>
        <v>232.03250917542471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22.621015973206724</v>
      </c>
      <c r="EB171" s="21">
        <f>EXP(-LN(2)/25)*EB170+(1-EXP(-LN(2)/25))/(LN(2)/25)*Calculateur!DW171*Calculateur!DY171*VLOOKUP('Données projet'!$B$14,Paramètres!$A$1:$I$89,3,0)*0.475*44/12</f>
        <v>0.67936551341966289</v>
      </c>
      <c r="EC171" s="21">
        <f>EXP(-LN(2)/2)*EC170+(1-EXP(-LN(2)/2))/(LN(2)/2)*DW171*DZ171*VLOOKUP('Données projet'!$B$14,Paramètres!$A$1:$I$89,3,0)*0.475*44/12</f>
        <v>1.2685675937993257E-21</v>
      </c>
      <c r="ED171" s="22">
        <f t="shared" si="178"/>
        <v>23.300381486626385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763.00000000000057</v>
      </c>
      <c r="EK171" s="17">
        <f>EJ171*VLOOKUP('Données projet'!$B$15,Paramètres!$A$1:$I$89,3,0)*VLOOKUP('Données projet'!$B$15,Paramètres!$A$1:$I$89,5,0)</f>
        <v>456.2740000000004</v>
      </c>
      <c r="EL171" s="13">
        <f t="shared" si="179"/>
        <v>103.09649786611838</v>
      </c>
      <c r="EM171" s="20">
        <f t="shared" si="180"/>
        <v>974.23695045015677</v>
      </c>
      <c r="EN171" s="59">
        <f t="shared" si="128"/>
        <v>1267.5702837834901</v>
      </c>
      <c r="EO171" s="59">
        <f ca="1">AVERAGE(OFFSET($EN$3,0,0,'Données projet'!$E$15+1,1))-AVERAGE(OFFSET($H$3,0,0,'Données projet'!$E$15+1,1))</f>
        <v>481.17250315093412</v>
      </c>
      <c r="EP171" s="59">
        <f t="shared" si="154"/>
        <v>413.48123190206832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18.627510126103722</v>
      </c>
      <c r="EW171" s="21">
        <f>EXP(-LN(2)/25)*EW170+(1-EXP(-LN(2)/25))/(LN(2)/25)*Calculateur!ER171*Calculateur!ET171*VLOOKUP('Données projet'!$B$15,Paramètres!$A$1:$I$89,3,0)*0.475*44/12</f>
        <v>1.425719469239032</v>
      </c>
      <c r="EX171" s="21">
        <f>EXP(-LN(2)/2)*EX170+(1-EXP(-LN(2)/2))/(LN(2)/2)*ER171*EU171*VLOOKUP('Données projet'!$B$15,Paramètres!$A$1:$I$89,3,0)*0.475*44/12</f>
        <v>1.3306423749048834E-22</v>
      </c>
      <c r="EY171" s="22">
        <f t="shared" si="181"/>
        <v>20.053229595342753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401</v>
      </c>
      <c r="FF171" s="17">
        <f>FE171*VLOOKUP('Données projet'!$B$16,Paramètres!$A$1:$I$89,3,0)*VLOOKUP('Données projet'!$B$16,Paramètres!$A$1:$I$89,5,0)</f>
        <v>250.22399999999999</v>
      </c>
      <c r="FG171" s="13">
        <f t="shared" si="182"/>
        <v>60.633904580527918</v>
      </c>
      <c r="FH171" s="20">
        <f t="shared" si="183"/>
        <v>541.41085047775289</v>
      </c>
      <c r="FI171" s="59">
        <f t="shared" si="131"/>
        <v>834.74418381108626</v>
      </c>
      <c r="FJ171" s="59">
        <f ca="1">AVERAGE(OFFSET($FI$3,0,0,'Données projet'!$E$16+1,1))-AVERAGE(OFFSET($H$3,0,0,'Données projet'!$E$16+1,1))</f>
        <v>269.77739619445515</v>
      </c>
      <c r="FK171" s="59">
        <f t="shared" si="156"/>
        <v>347.56964743629885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9.0201437112125404</v>
      </c>
      <c r="FR171" s="21">
        <f>EXP(-LN(2)/25)*FR170+(1-EXP(-LN(2)/25))/(LN(2)/25)*Calculateur!FM171*Calculateur!FO171*VLOOKUP('Données projet'!$B$16,Paramètres!$A$1:$I$89,3,0)*0.475*44/12</f>
        <v>1.9993256433621405</v>
      </c>
      <c r="FS171" s="21">
        <f>EXP(-LN(2)/2)*FS170+(1-EXP(-LN(2)/2))/(LN(2)/2)*FM171*FP171*VLOOKUP('Données projet'!$B$16,Paramètres!$A$1:$I$89,3,0)*0.475*44/12</f>
        <v>4.2077794880321633E-23</v>
      </c>
      <c r="FT171" s="22">
        <f t="shared" si="184"/>
        <v>11.019469354574682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367.99999999999972</v>
      </c>
      <c r="O172" s="13">
        <f>N172*VLOOKUP('Données projet'!$B$9,Paramètres!$A$1:$I$89,3,0)*VLOOKUP('Données projet'!$B$9,Paramètres!$A$1:$I$89,5,0)</f>
        <v>292.78079999999977</v>
      </c>
      <c r="P172" s="13">
        <f t="shared" si="141"/>
        <v>69.660903052386217</v>
      </c>
      <c r="Q172" s="20">
        <f t="shared" si="162"/>
        <v>631.25263281623893</v>
      </c>
      <c r="R172" s="59">
        <f t="shared" si="109"/>
        <v>924.58596614957219</v>
      </c>
      <c r="S172" s="59">
        <f ca="1">AVERAGE(OFFSET($R$3,0,0,'Données projet'!$E$9+1,1))-AVERAGE(OFFSET($H$3,0,0,'Données projet'!$E$9+1,1))</f>
        <v>331.52724290297675</v>
      </c>
      <c r="T172" s="59">
        <f t="shared" si="142"/>
        <v>322.79102610158054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10.576326333209151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10.576326333209151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367.99999999999972</v>
      </c>
      <c r="AJ172" s="13">
        <f>AI172*VLOOKUP('Données projet'!$B$10,Paramètres!$A$1:$I$89,3,0)*VLOOKUP('Données projet'!$B$10,Paramètres!$A$1:$I$89,5,0)</f>
        <v>292.78079999999977</v>
      </c>
      <c r="AK172" s="13">
        <f t="shared" si="164"/>
        <v>69.660903052386217</v>
      </c>
      <c r="AL172" s="20">
        <f t="shared" si="165"/>
        <v>631.25263281623893</v>
      </c>
      <c r="AM172" s="59">
        <f t="shared" si="113"/>
        <v>924.58596614957219</v>
      </c>
      <c r="AN172" s="59">
        <f ca="1">AVERAGE(OFFSET($AM$3,0,0,'Données projet'!$E$10+1,1))-AVERAGE(OFFSET($H$3,0,0,'Données projet'!$E$10+1,1))</f>
        <v>331.52724290297675</v>
      </c>
      <c r="AO172" s="59">
        <f t="shared" si="144"/>
        <v>322.79102610158054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10.576326333209151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10.576326333209151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367.99999999999972</v>
      </c>
      <c r="BE172" s="13">
        <f>BD172*VLOOKUP('Données projet'!$B$11,Paramètres!$A$1:$I$89,3,0)*VLOOKUP('Données projet'!$B$11,Paramètres!$A$1:$I$89,5,0)</f>
        <v>321.48479999999984</v>
      </c>
      <c r="BF172" s="13">
        <f t="shared" si="167"/>
        <v>75.662211893590367</v>
      </c>
      <c r="BG172" s="20">
        <f t="shared" si="168"/>
        <v>691.69771238133626</v>
      </c>
      <c r="BH172" s="59">
        <f t="shared" si="116"/>
        <v>985.03104571466952</v>
      </c>
      <c r="BI172" s="59">
        <f ca="1">AVERAGE(OFFSET($BH$3,0,0,'Données projet'!$E$11+1,1))-AVERAGE(OFFSET($H$3,0,0,'Données projet'!$E$11+1,1))</f>
        <v>367.48156275901096</v>
      </c>
      <c r="BJ172" s="59">
        <f t="shared" si="146"/>
        <v>356.87322542996685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11.61322107175906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11.61322107175906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367.99999999999972</v>
      </c>
      <c r="BZ172" s="13">
        <f>BY172*VLOOKUP('Données projet'!$B$12,Paramètres!$A$1:$I$89,3,0)*VLOOKUP('Données projet'!$B$12,Paramètres!$A$1:$I$89,5,0)</f>
        <v>246.8543999999998</v>
      </c>
      <c r="CA172" s="13">
        <f t="shared" si="170"/>
        <v>59.911862368716115</v>
      </c>
      <c r="CB172" s="20">
        <f t="shared" si="171"/>
        <v>534.28457362551353</v>
      </c>
      <c r="CC172" s="59">
        <f t="shared" si="119"/>
        <v>827.61790695884679</v>
      </c>
      <c r="CD172" s="59">
        <f ca="1">AVERAGE(OFFSET($CC$3,0,0,'Données projet'!$E$12+1,1))-AVERAGE(OFFSET($H$3,0,0,'Données projet'!$E$12+1,1))</f>
        <v>273.84349636755343</v>
      </c>
      <c r="CE172" s="59">
        <f t="shared" si="148"/>
        <v>268.10688874775451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8.9172947515292798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8.9172947515292798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852.00000000000011</v>
      </c>
      <c r="CU172" s="17">
        <f>CT172*VLOOKUP('Données projet'!$B$13,Paramètres!$A$1:$I$89,3,0)*VLOOKUP('Données projet'!$B$13,Paramètres!$A$1:$I$89,5,0)</f>
        <v>420.88800000000009</v>
      </c>
      <c r="CV172" s="13">
        <f t="shared" si="173"/>
        <v>95.998759891259041</v>
      </c>
      <c r="CW172" s="20">
        <f t="shared" si="174"/>
        <v>900.24444014394294</v>
      </c>
      <c r="CX172" s="59">
        <f t="shared" si="122"/>
        <v>1193.5777734772762</v>
      </c>
      <c r="CY172" s="59">
        <f ca="1">AVERAGE(OFFSET($CX$3,0,0,'Données projet'!$E$13+1,1))-AVERAGE(OFFSET($H$3,0,0,'Données projet'!$E$13+1,1))</f>
        <v>434.08297999735811</v>
      </c>
      <c r="CZ172" s="59">
        <f t="shared" si="150"/>
        <v>371.04090283546122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27.287563669461154</v>
      </c>
      <c r="DG172" s="21">
        <f>EXP(-LN(2)/25)*DG171+(1-EXP(-LN(2)/25))/(LN(2)/25)*Calculateur!DB172*Calculateur!DD172*VLOOKUP('Données projet'!$B$13,Paramètres!$A$1:$I$89,3,0)*0.475*44/12</f>
        <v>1.0960693618678159</v>
      </c>
      <c r="DH172" s="21">
        <f>EXP(-LN(2)/2)*DH171+(1-EXP(-LN(2)/2))/(LN(2)/2)*DB172*DE172*VLOOKUP('Données projet'!$B$13,Paramètres!$A$1:$I$89,3,0)*0.475*44/12</f>
        <v>9.0031869175758864E-22</v>
      </c>
      <c r="DI172" s="22">
        <f t="shared" si="175"/>
        <v>28.383633031328969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614.99999999999989</v>
      </c>
      <c r="DP172" s="17">
        <f>DO172*VLOOKUP('Données projet'!$B$14,Paramètres!$A$1:$I$89,3,0)*VLOOKUP('Données projet'!$B$14,Paramètres!$A$1:$I$89,5,0)</f>
        <v>351.78</v>
      </c>
      <c r="DQ172" s="13">
        <f t="shared" si="176"/>
        <v>81.92892344316067</v>
      </c>
      <c r="DR172" s="20">
        <f t="shared" si="177"/>
        <v>755.37637499683808</v>
      </c>
      <c r="DS172" s="59">
        <f t="shared" si="125"/>
        <v>1048.7097083301715</v>
      </c>
      <c r="DT172" s="59">
        <f ca="1">AVERAGE(OFFSET($DS$3,0,0,'Données projet'!$E$14+1,1))-AVERAGE(OFFSET($H$3,0,0,'Données projet'!$E$14+1,1))</f>
        <v>362.57172983134313</v>
      </c>
      <c r="DU172" s="59">
        <f t="shared" si="152"/>
        <v>232.03250917542471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22.177431647429497</v>
      </c>
      <c r="EB172" s="21">
        <f>EXP(-LN(2)/25)*EB171+(1-EXP(-LN(2)/25))/(LN(2)/25)*Calculateur!DW172*Calculateur!DY172*VLOOKUP('Données projet'!$B$14,Paramètres!$A$1:$I$89,3,0)*0.475*44/12</f>
        <v>0.66078822772892254</v>
      </c>
      <c r="EC172" s="21">
        <f>EXP(-LN(2)/2)*EC171+(1-EXP(-LN(2)/2))/(LN(2)/2)*DW172*DZ172*VLOOKUP('Données projet'!$B$14,Paramètres!$A$1:$I$89,3,0)*0.475*44/12</f>
        <v>8.970127479690049E-22</v>
      </c>
      <c r="ED172" s="22">
        <f t="shared" si="178"/>
        <v>22.838219875158419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763.00000000000057</v>
      </c>
      <c r="EK172" s="17">
        <f>EJ172*VLOOKUP('Données projet'!$B$15,Paramètres!$A$1:$I$89,3,0)*VLOOKUP('Données projet'!$B$15,Paramètres!$A$1:$I$89,5,0)</f>
        <v>456.2740000000004</v>
      </c>
      <c r="EL172" s="13">
        <f t="shared" si="179"/>
        <v>103.09649786611838</v>
      </c>
      <c r="EM172" s="20">
        <f t="shared" si="180"/>
        <v>974.23695045015677</v>
      </c>
      <c r="EN172" s="59">
        <f t="shared" si="128"/>
        <v>1267.5702837834901</v>
      </c>
      <c r="EO172" s="59">
        <f ca="1">AVERAGE(OFFSET($EN$3,0,0,'Données projet'!$E$15+1,1))-AVERAGE(OFFSET($H$3,0,0,'Données projet'!$E$15+1,1))</f>
        <v>481.17250315093412</v>
      </c>
      <c r="EP172" s="59">
        <f t="shared" si="154"/>
        <v>413.48123190206832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18.262236014190133</v>
      </c>
      <c r="EW172" s="21">
        <f>EXP(-LN(2)/25)*EW171+(1-EXP(-LN(2)/25))/(LN(2)/25)*Calculateur!ER172*Calculateur!ET172*VLOOKUP('Données projet'!$B$15,Paramètres!$A$1:$I$89,3,0)*0.475*44/12</f>
        <v>1.3867330953773624</v>
      </c>
      <c r="EX172" s="21">
        <f>EXP(-LN(2)/2)*EX171+(1-EXP(-LN(2)/2))/(LN(2)/2)*ER172*EU172*VLOOKUP('Données projet'!$B$15,Paramètres!$A$1:$I$89,3,0)*0.475*44/12</f>
        <v>9.4090624662941531E-23</v>
      </c>
      <c r="EY172" s="22">
        <f t="shared" si="181"/>
        <v>19.648969109567496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401</v>
      </c>
      <c r="FF172" s="17">
        <f>FE172*VLOOKUP('Données projet'!$B$16,Paramètres!$A$1:$I$89,3,0)*VLOOKUP('Données projet'!$B$16,Paramètres!$A$1:$I$89,5,0)</f>
        <v>250.22399999999999</v>
      </c>
      <c r="FG172" s="13">
        <f t="shared" si="182"/>
        <v>60.633904580527918</v>
      </c>
      <c r="FH172" s="20">
        <f t="shared" si="183"/>
        <v>541.41085047775289</v>
      </c>
      <c r="FI172" s="59">
        <f t="shared" si="131"/>
        <v>834.74418381108626</v>
      </c>
      <c r="FJ172" s="59">
        <f ca="1">AVERAGE(OFFSET($FI$3,0,0,'Données projet'!$E$16+1,1))-AVERAGE(OFFSET($H$3,0,0,'Données projet'!$E$16+1,1))</f>
        <v>269.77739619445515</v>
      </c>
      <c r="FK172" s="59">
        <f t="shared" si="156"/>
        <v>347.56964743629885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8.8432641947800743</v>
      </c>
      <c r="FR172" s="21">
        <f>EXP(-LN(2)/25)*FR171+(1-EXP(-LN(2)/25))/(LN(2)/25)*Calculateur!FM172*Calculateur!FO172*VLOOKUP('Données projet'!$B$16,Paramètres!$A$1:$I$89,3,0)*0.475*44/12</f>
        <v>1.9446539785044368</v>
      </c>
      <c r="FS172" s="21">
        <f>EXP(-LN(2)/2)*FS171+(1-EXP(-LN(2)/2))/(LN(2)/2)*FM172*FP172*VLOOKUP('Données projet'!$B$16,Paramètres!$A$1:$I$89,3,0)*0.475*44/12</f>
        <v>2.9753494097252018E-23</v>
      </c>
      <c r="FT172" s="22">
        <f t="shared" si="184"/>
        <v>10.787918173284512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367.99999999999972</v>
      </c>
      <c r="O173" s="13">
        <f>N173*VLOOKUP('Données projet'!$B$9,Paramètres!$A$1:$I$89,3,0)*VLOOKUP('Données projet'!$B$9,Paramètres!$A$1:$I$89,5,0)</f>
        <v>292.78079999999977</v>
      </c>
      <c r="P173" s="13">
        <f t="shared" si="141"/>
        <v>69.660903052386217</v>
      </c>
      <c r="Q173" s="20">
        <f t="shared" si="162"/>
        <v>631.25263281623893</v>
      </c>
      <c r="R173" s="59">
        <f t="shared" si="109"/>
        <v>924.58596614957219</v>
      </c>
      <c r="S173" s="59">
        <f ca="1">AVERAGE(OFFSET($R$3,0,0,'Données projet'!$E$9+1,1))-AVERAGE(OFFSET($H$3,0,0,'Données projet'!$E$9+1,1))</f>
        <v>331.52724290297675</v>
      </c>
      <c r="T173" s="59">
        <f t="shared" si="142"/>
        <v>322.79102610158054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10.368931024737007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10.368931024737007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367.99999999999972</v>
      </c>
      <c r="AJ173" s="13">
        <f>AI173*VLOOKUP('Données projet'!$B$10,Paramètres!$A$1:$I$89,3,0)*VLOOKUP('Données projet'!$B$10,Paramètres!$A$1:$I$89,5,0)</f>
        <v>292.78079999999977</v>
      </c>
      <c r="AK173" s="13">
        <f t="shared" si="164"/>
        <v>69.660903052386217</v>
      </c>
      <c r="AL173" s="20">
        <f t="shared" si="165"/>
        <v>631.25263281623893</v>
      </c>
      <c r="AM173" s="59">
        <f t="shared" si="113"/>
        <v>924.58596614957219</v>
      </c>
      <c r="AN173" s="59">
        <f ca="1">AVERAGE(OFFSET($AM$3,0,0,'Données projet'!$E$10+1,1))-AVERAGE(OFFSET($H$3,0,0,'Données projet'!$E$10+1,1))</f>
        <v>331.52724290297675</v>
      </c>
      <c r="AO173" s="59">
        <f t="shared" si="144"/>
        <v>322.79102610158054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10.368931024737007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10.368931024737007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367.99999999999972</v>
      </c>
      <c r="BE173" s="13">
        <f>BD173*VLOOKUP('Données projet'!$B$11,Paramètres!$A$1:$I$89,3,0)*VLOOKUP('Données projet'!$B$11,Paramètres!$A$1:$I$89,5,0)</f>
        <v>321.48479999999984</v>
      </c>
      <c r="BF173" s="13">
        <f t="shared" si="167"/>
        <v>75.662211893590367</v>
      </c>
      <c r="BG173" s="20">
        <f t="shared" si="168"/>
        <v>691.69771238133626</v>
      </c>
      <c r="BH173" s="59">
        <f t="shared" si="116"/>
        <v>985.03104571466952</v>
      </c>
      <c r="BI173" s="59">
        <f ca="1">AVERAGE(OFFSET($BH$3,0,0,'Données projet'!$E$11+1,1))-AVERAGE(OFFSET($H$3,0,0,'Données projet'!$E$11+1,1))</f>
        <v>367.48156275901096</v>
      </c>
      <c r="BJ173" s="59">
        <f t="shared" si="146"/>
        <v>356.87322542996685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11.385492889907294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11.385492889907294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367.99999999999972</v>
      </c>
      <c r="BZ173" s="13">
        <f>BY173*VLOOKUP('Données projet'!$B$12,Paramètres!$A$1:$I$89,3,0)*VLOOKUP('Données projet'!$B$12,Paramètres!$A$1:$I$89,5,0)</f>
        <v>246.8543999999998</v>
      </c>
      <c r="CA173" s="13">
        <f t="shared" si="170"/>
        <v>59.911862368716115</v>
      </c>
      <c r="CB173" s="20">
        <f t="shared" si="171"/>
        <v>534.28457362551353</v>
      </c>
      <c r="CC173" s="59">
        <f t="shared" si="119"/>
        <v>827.61790695884679</v>
      </c>
      <c r="CD173" s="59">
        <f ca="1">AVERAGE(OFFSET($CC$3,0,0,'Données projet'!$E$12+1,1))-AVERAGE(OFFSET($H$3,0,0,'Données projet'!$E$12+1,1))</f>
        <v>273.84349636755343</v>
      </c>
      <c r="CE173" s="59">
        <f t="shared" si="148"/>
        <v>268.10688874775451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8.7424320404645304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8.7424320404645304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852.00000000000011</v>
      </c>
      <c r="CU173" s="17">
        <f>CT173*VLOOKUP('Données projet'!$B$13,Paramètres!$A$1:$I$89,3,0)*VLOOKUP('Données projet'!$B$13,Paramètres!$A$1:$I$89,5,0)</f>
        <v>420.88800000000009</v>
      </c>
      <c r="CV173" s="13">
        <f t="shared" si="173"/>
        <v>95.998759891259041</v>
      </c>
      <c r="CW173" s="20">
        <f t="shared" si="174"/>
        <v>900.24444014394294</v>
      </c>
      <c r="CX173" s="59">
        <f t="shared" si="122"/>
        <v>1193.5777734772762</v>
      </c>
      <c r="CY173" s="59">
        <f ca="1">AVERAGE(OFFSET($CX$3,0,0,'Données projet'!$E$13+1,1))-AVERAGE(OFFSET($H$3,0,0,'Données projet'!$E$13+1,1))</f>
        <v>434.08297999735811</v>
      </c>
      <c r="CZ173" s="59">
        <f t="shared" si="150"/>
        <v>371.04090283546122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26.752471189673422</v>
      </c>
      <c r="DG173" s="21">
        <f>EXP(-LN(2)/25)*DG172+(1-EXP(-LN(2)/25))/(LN(2)/25)*Calculateur!DB173*Calculateur!DD173*VLOOKUP('Données projet'!$B$13,Paramètres!$A$1:$I$89,3,0)*0.475*44/12</f>
        <v>1.0660972875277579</v>
      </c>
      <c r="DH173" s="21">
        <f>EXP(-LN(2)/2)*DH172+(1-EXP(-LN(2)/2))/(LN(2)/2)*DB173*DE173*VLOOKUP('Données projet'!$B$13,Paramètres!$A$1:$I$89,3,0)*0.475*44/12</f>
        <v>6.3662145217079198E-22</v>
      </c>
      <c r="DI173" s="22">
        <f t="shared" si="175"/>
        <v>27.818568477201179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614.99999999999989</v>
      </c>
      <c r="DP173" s="17">
        <f>DO173*VLOOKUP('Données projet'!$B$14,Paramètres!$A$1:$I$89,3,0)*VLOOKUP('Données projet'!$B$14,Paramètres!$A$1:$I$89,5,0)</f>
        <v>351.78</v>
      </c>
      <c r="DQ173" s="13">
        <f t="shared" si="176"/>
        <v>81.92892344316067</v>
      </c>
      <c r="DR173" s="20">
        <f t="shared" si="177"/>
        <v>755.37637499683808</v>
      </c>
      <c r="DS173" s="59">
        <f t="shared" si="125"/>
        <v>1048.7097083301715</v>
      </c>
      <c r="DT173" s="59">
        <f ca="1">AVERAGE(OFFSET($DS$3,0,0,'Données projet'!$E$14+1,1))-AVERAGE(OFFSET($H$3,0,0,'Données projet'!$E$14+1,1))</f>
        <v>362.57172983134313</v>
      </c>
      <c r="DU173" s="59">
        <f t="shared" si="152"/>
        <v>232.03250917542471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21.742545739721038</v>
      </c>
      <c r="EB173" s="21">
        <f>EXP(-LN(2)/25)*EB172+(1-EXP(-LN(2)/25))/(LN(2)/25)*Calculateur!DW173*Calculateur!DY173*VLOOKUP('Données projet'!$B$14,Paramètres!$A$1:$I$89,3,0)*0.475*44/12</f>
        <v>0.64271893889233256</v>
      </c>
      <c r="EC173" s="21">
        <f>EXP(-LN(2)/2)*EC172+(1-EXP(-LN(2)/2))/(LN(2)/2)*DW173*DZ173*VLOOKUP('Données projet'!$B$14,Paramètres!$A$1:$I$89,3,0)*0.475*44/12</f>
        <v>6.3428379689966286E-22</v>
      </c>
      <c r="ED173" s="22">
        <f t="shared" si="178"/>
        <v>22.385264678613371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763.00000000000057</v>
      </c>
      <c r="EK173" s="17">
        <f>EJ173*VLOOKUP('Données projet'!$B$15,Paramètres!$A$1:$I$89,3,0)*VLOOKUP('Données projet'!$B$15,Paramètres!$A$1:$I$89,5,0)</f>
        <v>456.2740000000004</v>
      </c>
      <c r="EL173" s="13">
        <f t="shared" si="179"/>
        <v>103.09649786611838</v>
      </c>
      <c r="EM173" s="20">
        <f t="shared" si="180"/>
        <v>974.23695045015677</v>
      </c>
      <c r="EN173" s="59">
        <f t="shared" si="128"/>
        <v>1267.5702837834901</v>
      </c>
      <c r="EO173" s="59">
        <f ca="1">AVERAGE(OFFSET($EN$3,0,0,'Données projet'!$E$15+1,1))-AVERAGE(OFFSET($H$3,0,0,'Données projet'!$E$15+1,1))</f>
        <v>481.17250315093412</v>
      </c>
      <c r="EP173" s="59">
        <f t="shared" si="154"/>
        <v>413.48123190206832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17.904124704815963</v>
      </c>
      <c r="EW173" s="21">
        <f>EXP(-LN(2)/25)*EW172+(1-EXP(-LN(2)/25))/(LN(2)/25)*Calculateur!ER173*Calculateur!ET173*VLOOKUP('Données projet'!$B$15,Paramètres!$A$1:$I$89,3,0)*0.475*44/12</f>
        <v>1.3488128059591444</v>
      </c>
      <c r="EX173" s="21">
        <f>EXP(-LN(2)/2)*EX172+(1-EXP(-LN(2)/2))/(LN(2)/2)*ER173*EU173*VLOOKUP('Données projet'!$B$15,Paramètres!$A$1:$I$89,3,0)*0.475*44/12</f>
        <v>6.6532118745244168E-23</v>
      </c>
      <c r="EY173" s="22">
        <f t="shared" si="181"/>
        <v>19.252937510775109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401</v>
      </c>
      <c r="FF173" s="17">
        <f>FE173*VLOOKUP('Données projet'!$B$16,Paramètres!$A$1:$I$89,3,0)*VLOOKUP('Données projet'!$B$16,Paramètres!$A$1:$I$89,5,0)</f>
        <v>250.22399999999999</v>
      </c>
      <c r="FG173" s="13">
        <f t="shared" si="182"/>
        <v>60.633904580527918</v>
      </c>
      <c r="FH173" s="20">
        <f t="shared" si="183"/>
        <v>541.41085047775289</v>
      </c>
      <c r="FI173" s="59">
        <f t="shared" si="131"/>
        <v>834.74418381108626</v>
      </c>
      <c r="FJ173" s="59">
        <f ca="1">AVERAGE(OFFSET($FI$3,0,0,'Données projet'!$E$16+1,1))-AVERAGE(OFFSET($H$3,0,0,'Données projet'!$E$16+1,1))</f>
        <v>269.77739619445515</v>
      </c>
      <c r="FK173" s="59">
        <f t="shared" si="156"/>
        <v>347.56964743629885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8.6698531777789967</v>
      </c>
      <c r="FR173" s="21">
        <f>EXP(-LN(2)/25)*FR172+(1-EXP(-LN(2)/25))/(LN(2)/25)*Calculateur!FM173*Calculateur!FO173*VLOOKUP('Données projet'!$B$16,Paramètres!$A$1:$I$89,3,0)*0.475*44/12</f>
        <v>1.8914773131973248</v>
      </c>
      <c r="FS173" s="21">
        <f>EXP(-LN(2)/2)*FS172+(1-EXP(-LN(2)/2))/(LN(2)/2)*FM173*FP173*VLOOKUP('Données projet'!$B$16,Paramètres!$A$1:$I$89,3,0)*0.475*44/12</f>
        <v>2.1038897440160817E-23</v>
      </c>
      <c r="FT173" s="22">
        <f t="shared" si="184"/>
        <v>10.561330490976321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367.99999999999972</v>
      </c>
      <c r="O174" s="13">
        <f>N174*VLOOKUP('Données projet'!$B$9,Paramètres!$A$1:$I$89,3,0)*VLOOKUP('Données projet'!$B$9,Paramètres!$A$1:$I$89,5,0)</f>
        <v>292.78079999999977</v>
      </c>
      <c r="P174" s="13">
        <f t="shared" si="141"/>
        <v>69.660903052386217</v>
      </c>
      <c r="Q174" s="20">
        <f t="shared" si="162"/>
        <v>631.25263281623893</v>
      </c>
      <c r="R174" s="59">
        <f t="shared" si="109"/>
        <v>924.58596614957219</v>
      </c>
      <c r="S174" s="59">
        <f ca="1">AVERAGE(OFFSET($R$3,0,0,'Données projet'!$E$9+1,1))-AVERAGE(OFFSET($H$3,0,0,'Données projet'!$E$9+1,1))</f>
        <v>331.52724290297675</v>
      </c>
      <c r="T174" s="59">
        <f t="shared" si="142"/>
        <v>322.79102610158054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10.165602611765355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10.165602611765355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367.99999999999972</v>
      </c>
      <c r="AJ174" s="13">
        <f>AI174*VLOOKUP('Données projet'!$B$10,Paramètres!$A$1:$I$89,3,0)*VLOOKUP('Données projet'!$B$10,Paramètres!$A$1:$I$89,5,0)</f>
        <v>292.78079999999977</v>
      </c>
      <c r="AK174" s="13">
        <f t="shared" si="164"/>
        <v>69.660903052386217</v>
      </c>
      <c r="AL174" s="20">
        <f t="shared" si="165"/>
        <v>631.25263281623893</v>
      </c>
      <c r="AM174" s="59">
        <f t="shared" si="113"/>
        <v>924.58596614957219</v>
      </c>
      <c r="AN174" s="59">
        <f ca="1">AVERAGE(OFFSET($AM$3,0,0,'Données projet'!$E$10+1,1))-AVERAGE(OFFSET($H$3,0,0,'Données projet'!$E$10+1,1))</f>
        <v>331.52724290297675</v>
      </c>
      <c r="AO174" s="59">
        <f t="shared" si="144"/>
        <v>322.79102610158054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10.165602611765355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10.165602611765355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367.99999999999972</v>
      </c>
      <c r="BE174" s="13">
        <f>BD174*VLOOKUP('Données projet'!$B$11,Paramètres!$A$1:$I$89,3,0)*VLOOKUP('Données projet'!$B$11,Paramètres!$A$1:$I$89,5,0)</f>
        <v>321.48479999999984</v>
      </c>
      <c r="BF174" s="13">
        <f t="shared" si="167"/>
        <v>75.662211893590367</v>
      </c>
      <c r="BG174" s="20">
        <f t="shared" si="168"/>
        <v>691.69771238133626</v>
      </c>
      <c r="BH174" s="59">
        <f t="shared" si="116"/>
        <v>985.03104571466952</v>
      </c>
      <c r="BI174" s="59">
        <f ca="1">AVERAGE(OFFSET($BH$3,0,0,'Données projet'!$E$11+1,1))-AVERAGE(OFFSET($H$3,0,0,'Données projet'!$E$11+1,1))</f>
        <v>367.48156275901096</v>
      </c>
      <c r="BJ174" s="59">
        <f t="shared" si="146"/>
        <v>356.87322542996685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11.162230318801166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11.162230318801166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367.99999999999972</v>
      </c>
      <c r="BZ174" s="13">
        <f>BY174*VLOOKUP('Données projet'!$B$12,Paramètres!$A$1:$I$89,3,0)*VLOOKUP('Données projet'!$B$12,Paramètres!$A$1:$I$89,5,0)</f>
        <v>246.8543999999998</v>
      </c>
      <c r="CA174" s="13">
        <f t="shared" si="170"/>
        <v>59.911862368716115</v>
      </c>
      <c r="CB174" s="20">
        <f t="shared" si="171"/>
        <v>534.28457362551353</v>
      </c>
      <c r="CC174" s="59">
        <f t="shared" si="119"/>
        <v>827.61790695884679</v>
      </c>
      <c r="CD174" s="59">
        <f ca="1">AVERAGE(OFFSET($CC$3,0,0,'Données projet'!$E$12+1,1))-AVERAGE(OFFSET($H$3,0,0,'Données projet'!$E$12+1,1))</f>
        <v>273.84349636755343</v>
      </c>
      <c r="CE174" s="59">
        <f t="shared" si="148"/>
        <v>268.10688874775451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8.5709982805080394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8.5709982805080394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852.00000000000011</v>
      </c>
      <c r="CU174" s="17">
        <f>CT174*VLOOKUP('Données projet'!$B$13,Paramètres!$A$1:$I$89,3,0)*VLOOKUP('Données projet'!$B$13,Paramètres!$A$1:$I$89,5,0)</f>
        <v>420.88800000000009</v>
      </c>
      <c r="CV174" s="13">
        <f t="shared" si="173"/>
        <v>95.998759891259041</v>
      </c>
      <c r="CW174" s="20">
        <f t="shared" si="174"/>
        <v>900.24444014394294</v>
      </c>
      <c r="CX174" s="59">
        <f t="shared" si="122"/>
        <v>1193.5777734772762</v>
      </c>
      <c r="CY174" s="59">
        <f ca="1">AVERAGE(OFFSET($CX$3,0,0,'Données projet'!$E$13+1,1))-AVERAGE(OFFSET($H$3,0,0,'Données projet'!$E$13+1,1))</f>
        <v>434.08297999735811</v>
      </c>
      <c r="CZ174" s="59">
        <f t="shared" si="150"/>
        <v>371.04090283546122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26.227871547040142</v>
      </c>
      <c r="DG174" s="21">
        <f>EXP(-LN(2)/25)*DG173+(1-EXP(-LN(2)/25))/(LN(2)/25)*Calculateur!DB174*Calculateur!DD174*VLOOKUP('Données projet'!$B$13,Paramètres!$A$1:$I$89,3,0)*0.475*44/12</f>
        <v>1.0369448011366915</v>
      </c>
      <c r="DH174" s="21">
        <f>EXP(-LN(2)/2)*DH173+(1-EXP(-LN(2)/2))/(LN(2)/2)*DB174*DE174*VLOOKUP('Données projet'!$B$13,Paramètres!$A$1:$I$89,3,0)*0.475*44/12</f>
        <v>4.5015934587879432E-22</v>
      </c>
      <c r="DI174" s="22">
        <f t="shared" si="175"/>
        <v>27.264816348176833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614.99999999999989</v>
      </c>
      <c r="DP174" s="17">
        <f>DO174*VLOOKUP('Données projet'!$B$14,Paramètres!$A$1:$I$89,3,0)*VLOOKUP('Données projet'!$B$14,Paramètres!$A$1:$I$89,5,0)</f>
        <v>351.78</v>
      </c>
      <c r="DQ174" s="13">
        <f t="shared" si="176"/>
        <v>81.92892344316067</v>
      </c>
      <c r="DR174" s="20">
        <f t="shared" si="177"/>
        <v>755.37637499683808</v>
      </c>
      <c r="DS174" s="59">
        <f t="shared" si="125"/>
        <v>1048.7097083301715</v>
      </c>
      <c r="DT174" s="59">
        <f ca="1">AVERAGE(OFFSET($DS$3,0,0,'Données projet'!$E$14+1,1))-AVERAGE(OFFSET($H$3,0,0,'Données projet'!$E$14+1,1))</f>
        <v>362.57172983134313</v>
      </c>
      <c r="DU174" s="59">
        <f t="shared" si="152"/>
        <v>232.03250917542471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21.316187679408532</v>
      </c>
      <c r="EB174" s="21">
        <f>EXP(-LN(2)/25)*EB173+(1-EXP(-LN(2)/25))/(LN(2)/25)*Calculateur!DW174*Calculateur!DY174*VLOOKUP('Données projet'!$B$14,Paramètres!$A$1:$I$89,3,0)*0.475*44/12</f>
        <v>0.62514375570920167</v>
      </c>
      <c r="EC174" s="21">
        <f>EXP(-LN(2)/2)*EC173+(1-EXP(-LN(2)/2))/(LN(2)/2)*DW174*DZ174*VLOOKUP('Données projet'!$B$14,Paramètres!$A$1:$I$89,3,0)*0.475*44/12</f>
        <v>4.4850637398450245E-22</v>
      </c>
      <c r="ED174" s="22">
        <f t="shared" si="178"/>
        <v>21.941331435117736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763.00000000000057</v>
      </c>
      <c r="EK174" s="17">
        <f>EJ174*VLOOKUP('Données projet'!$B$15,Paramètres!$A$1:$I$89,3,0)*VLOOKUP('Données projet'!$B$15,Paramètres!$A$1:$I$89,5,0)</f>
        <v>456.2740000000004</v>
      </c>
      <c r="EL174" s="13">
        <f t="shared" si="179"/>
        <v>103.09649786611838</v>
      </c>
      <c r="EM174" s="20">
        <f t="shared" si="180"/>
        <v>974.23695045015677</v>
      </c>
      <c r="EN174" s="59">
        <f t="shared" si="128"/>
        <v>1267.5702837834901</v>
      </c>
      <c r="EO174" s="59">
        <f ca="1">AVERAGE(OFFSET($EN$3,0,0,'Données projet'!$E$15+1,1))-AVERAGE(OFFSET($H$3,0,0,'Données projet'!$E$15+1,1))</f>
        <v>481.17250315093412</v>
      </c>
      <c r="EP174" s="59">
        <f t="shared" si="154"/>
        <v>413.48123190206832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17.553035739792289</v>
      </c>
      <c r="EW174" s="21">
        <f>EXP(-LN(2)/25)*EW173+(1-EXP(-LN(2)/25))/(LN(2)/25)*Calculateur!ER174*Calculateur!ET174*VLOOKUP('Données projet'!$B$15,Paramètres!$A$1:$I$89,3,0)*0.475*44/12</f>
        <v>1.3119294488492088</v>
      </c>
      <c r="EX174" s="21">
        <f>EXP(-LN(2)/2)*EX173+(1-EXP(-LN(2)/2))/(LN(2)/2)*ER174*EU174*VLOOKUP('Données projet'!$B$15,Paramètres!$A$1:$I$89,3,0)*0.475*44/12</f>
        <v>4.7045312331470766E-23</v>
      </c>
      <c r="EY174" s="22">
        <f t="shared" si="181"/>
        <v>18.864965188641499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401</v>
      </c>
      <c r="FF174" s="17">
        <f>FE174*VLOOKUP('Données projet'!$B$16,Paramètres!$A$1:$I$89,3,0)*VLOOKUP('Données projet'!$B$16,Paramètres!$A$1:$I$89,5,0)</f>
        <v>250.22399999999999</v>
      </c>
      <c r="FG174" s="13">
        <f t="shared" si="182"/>
        <v>60.633904580527918</v>
      </c>
      <c r="FH174" s="20">
        <f t="shared" si="183"/>
        <v>541.41085047775289</v>
      </c>
      <c r="FI174" s="59">
        <f t="shared" si="131"/>
        <v>834.74418381108626</v>
      </c>
      <c r="FJ174" s="59">
        <f ca="1">AVERAGE(OFFSET($FI$3,0,0,'Données projet'!$E$16+1,1))-AVERAGE(OFFSET($H$3,0,0,'Données projet'!$E$16+1,1))</f>
        <v>269.77739619445515</v>
      </c>
      <c r="FK174" s="59">
        <f t="shared" si="156"/>
        <v>347.56964743629885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8.499842645051034</v>
      </c>
      <c r="FR174" s="21">
        <f>EXP(-LN(2)/25)*FR173+(1-EXP(-LN(2)/25))/(LN(2)/25)*Calculateur!FM174*Calculateur!FO174*VLOOKUP('Données projet'!$B$16,Paramètres!$A$1:$I$89,3,0)*0.475*44/12</f>
        <v>1.8397547665994751</v>
      </c>
      <c r="FS174" s="21">
        <f>EXP(-LN(2)/2)*FS173+(1-EXP(-LN(2)/2))/(LN(2)/2)*FM174*FP174*VLOOKUP('Données projet'!$B$16,Paramètres!$A$1:$I$89,3,0)*0.475*44/12</f>
        <v>1.4876747048626009E-23</v>
      </c>
      <c r="FT174" s="22">
        <f t="shared" si="184"/>
        <v>10.339597411650509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367.99999999999972</v>
      </c>
      <c r="O175" s="13">
        <f>N175*VLOOKUP('Données projet'!$B$9,Paramètres!$A$1:$I$89,3,0)*VLOOKUP('Données projet'!$B$9,Paramètres!$A$1:$I$89,5,0)</f>
        <v>292.78079999999977</v>
      </c>
      <c r="P175" s="13">
        <f t="shared" si="141"/>
        <v>69.660903052386217</v>
      </c>
      <c r="Q175" s="20">
        <f t="shared" si="162"/>
        <v>631.25263281623893</v>
      </c>
      <c r="R175" s="59">
        <f t="shared" si="109"/>
        <v>924.58596614957219</v>
      </c>
      <c r="S175" s="59">
        <f ca="1">AVERAGE(OFFSET($R$3,0,0,'Données projet'!$E$9+1,1))-AVERAGE(OFFSET($H$3,0,0,'Données projet'!$E$9+1,1))</f>
        <v>331.52724290297675</v>
      </c>
      <c r="T175" s="59">
        <f t="shared" si="142"/>
        <v>322.79102610158054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9.9662613449539901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9.9662613449539901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367.99999999999972</v>
      </c>
      <c r="AJ175" s="13">
        <f>AI175*VLOOKUP('Données projet'!$B$10,Paramètres!$A$1:$I$89,3,0)*VLOOKUP('Données projet'!$B$10,Paramètres!$A$1:$I$89,5,0)</f>
        <v>292.78079999999977</v>
      </c>
      <c r="AK175" s="13">
        <f t="shared" si="164"/>
        <v>69.660903052386217</v>
      </c>
      <c r="AL175" s="20">
        <f t="shared" si="165"/>
        <v>631.25263281623893</v>
      </c>
      <c r="AM175" s="59">
        <f t="shared" si="113"/>
        <v>924.58596614957219</v>
      </c>
      <c r="AN175" s="59">
        <f ca="1">AVERAGE(OFFSET($AM$3,0,0,'Données projet'!$E$10+1,1))-AVERAGE(OFFSET($H$3,0,0,'Données projet'!$E$10+1,1))</f>
        <v>331.52724290297675</v>
      </c>
      <c r="AO175" s="59">
        <f t="shared" si="144"/>
        <v>322.79102610158054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9.9662613449539901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9.9662613449539901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367.99999999999972</v>
      </c>
      <c r="BE175" s="13">
        <f>BD175*VLOOKUP('Données projet'!$B$11,Paramètres!$A$1:$I$89,3,0)*VLOOKUP('Données projet'!$B$11,Paramètres!$A$1:$I$89,5,0)</f>
        <v>321.48479999999984</v>
      </c>
      <c r="BF175" s="13">
        <f t="shared" si="167"/>
        <v>75.662211893590367</v>
      </c>
      <c r="BG175" s="20">
        <f t="shared" si="168"/>
        <v>691.69771238133626</v>
      </c>
      <c r="BH175" s="59">
        <f t="shared" si="116"/>
        <v>985.03104571466952</v>
      </c>
      <c r="BI175" s="59">
        <f ca="1">AVERAGE(OFFSET($BH$3,0,0,'Données projet'!$E$11+1,1))-AVERAGE(OFFSET($H$3,0,0,'Données projet'!$E$11+1,1))</f>
        <v>367.48156275901096</v>
      </c>
      <c r="BJ175" s="59">
        <f t="shared" si="146"/>
        <v>356.87322542996685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10.943345790537707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10.943345790537707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367.99999999999972</v>
      </c>
      <c r="BZ175" s="13">
        <f>BY175*VLOOKUP('Données projet'!$B$12,Paramètres!$A$1:$I$89,3,0)*VLOOKUP('Données projet'!$B$12,Paramètres!$A$1:$I$89,5,0)</f>
        <v>246.8543999999998</v>
      </c>
      <c r="CA175" s="13">
        <f t="shared" si="170"/>
        <v>59.911862368716115</v>
      </c>
      <c r="CB175" s="20">
        <f t="shared" si="171"/>
        <v>534.28457362551353</v>
      </c>
      <c r="CC175" s="59">
        <f t="shared" si="119"/>
        <v>827.61790695884679</v>
      </c>
      <c r="CD175" s="59">
        <f ca="1">AVERAGE(OFFSET($CC$3,0,0,'Données projet'!$E$12+1,1))-AVERAGE(OFFSET($H$3,0,0,'Données projet'!$E$12+1,1))</f>
        <v>273.84349636755343</v>
      </c>
      <c r="CE175" s="59">
        <f t="shared" si="148"/>
        <v>268.10688874775451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8.4029262320200253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8.4029262320200253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852.00000000000011</v>
      </c>
      <c r="CU175" s="17">
        <f>CT175*VLOOKUP('Données projet'!$B$13,Paramètres!$A$1:$I$89,3,0)*VLOOKUP('Données projet'!$B$13,Paramètres!$A$1:$I$89,5,0)</f>
        <v>420.88800000000009</v>
      </c>
      <c r="CV175" s="13">
        <f t="shared" si="173"/>
        <v>95.998759891259041</v>
      </c>
      <c r="CW175" s="20">
        <f t="shared" si="174"/>
        <v>900.24444014394294</v>
      </c>
      <c r="CX175" s="59">
        <f t="shared" si="122"/>
        <v>1193.5777734772762</v>
      </c>
      <c r="CY175" s="59">
        <f ca="1">AVERAGE(OFFSET($CX$3,0,0,'Données projet'!$E$13+1,1))-AVERAGE(OFFSET($H$3,0,0,'Données projet'!$E$13+1,1))</f>
        <v>434.08297999735811</v>
      </c>
      <c r="CZ175" s="59">
        <f t="shared" si="150"/>
        <v>371.04090283546122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25.713558983424715</v>
      </c>
      <c r="DG175" s="21">
        <f>EXP(-LN(2)/25)*DG174+(1-EXP(-LN(2)/25))/(LN(2)/25)*Calculateur!DB175*Calculateur!DD175*VLOOKUP('Données projet'!$B$13,Paramètres!$A$1:$I$89,3,0)*0.475*44/12</f>
        <v>1.0085894910190516</v>
      </c>
      <c r="DH175" s="21">
        <f>EXP(-LN(2)/2)*DH174+(1-EXP(-LN(2)/2))/(LN(2)/2)*DB175*DE175*VLOOKUP('Données projet'!$B$13,Paramètres!$A$1:$I$89,3,0)*0.475*44/12</f>
        <v>3.1831072608539599E-22</v>
      </c>
      <c r="DI175" s="22">
        <f t="shared" si="175"/>
        <v>26.722148474443767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614.99999999999989</v>
      </c>
      <c r="DP175" s="17">
        <f>DO175*VLOOKUP('Données projet'!$B$14,Paramètres!$A$1:$I$89,3,0)*VLOOKUP('Données projet'!$B$14,Paramètres!$A$1:$I$89,5,0)</f>
        <v>351.78</v>
      </c>
      <c r="DQ175" s="13">
        <f t="shared" si="176"/>
        <v>81.92892344316067</v>
      </c>
      <c r="DR175" s="20">
        <f t="shared" si="177"/>
        <v>755.37637499683808</v>
      </c>
      <c r="DS175" s="59">
        <f t="shared" si="125"/>
        <v>1048.7097083301715</v>
      </c>
      <c r="DT175" s="59">
        <f ca="1">AVERAGE(OFFSET($DS$3,0,0,'Données projet'!$E$14+1,1))-AVERAGE(OFFSET($H$3,0,0,'Données projet'!$E$14+1,1))</f>
        <v>362.57172983134313</v>
      </c>
      <c r="DU175" s="59">
        <f t="shared" si="152"/>
        <v>232.03250917542471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20.898190240606016</v>
      </c>
      <c r="EB175" s="21">
        <f>EXP(-LN(2)/25)*EB174+(1-EXP(-LN(2)/25))/(LN(2)/25)*Calculateur!DW175*Calculateur!DY175*VLOOKUP('Données projet'!$B$14,Paramètres!$A$1:$I$89,3,0)*0.475*44/12</f>
        <v>0.6080491668344522</v>
      </c>
      <c r="EC175" s="21">
        <f>EXP(-LN(2)/2)*EC174+(1-EXP(-LN(2)/2))/(LN(2)/2)*DW175*DZ175*VLOOKUP('Données projet'!$B$14,Paramètres!$A$1:$I$89,3,0)*0.475*44/12</f>
        <v>3.1714189844983143E-22</v>
      </c>
      <c r="ED175" s="22">
        <f t="shared" si="178"/>
        <v>21.506239407440468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763.00000000000057</v>
      </c>
      <c r="EK175" s="17">
        <f>EJ175*VLOOKUP('Données projet'!$B$15,Paramètres!$A$1:$I$89,3,0)*VLOOKUP('Données projet'!$B$15,Paramètres!$A$1:$I$89,5,0)</f>
        <v>456.2740000000004</v>
      </c>
      <c r="EL175" s="13">
        <f t="shared" si="179"/>
        <v>103.09649786611838</v>
      </c>
      <c r="EM175" s="20">
        <f t="shared" si="180"/>
        <v>974.23695045015677</v>
      </c>
      <c r="EN175" s="59">
        <f t="shared" si="128"/>
        <v>1267.5702837834901</v>
      </c>
      <c r="EO175" s="59">
        <f ca="1">AVERAGE(OFFSET($EN$3,0,0,'Données projet'!$E$15+1,1))-AVERAGE(OFFSET($H$3,0,0,'Données projet'!$E$15+1,1))</f>
        <v>481.17250315093412</v>
      </c>
      <c r="EP175" s="59">
        <f t="shared" si="154"/>
        <v>413.48123190206832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17.208831415229604</v>
      </c>
      <c r="EW175" s="21">
        <f>EXP(-LN(2)/25)*EW174+(1-EXP(-LN(2)/25))/(LN(2)/25)*Calculateur!ER175*Calculateur!ET175*VLOOKUP('Données projet'!$B$15,Paramètres!$A$1:$I$89,3,0)*0.475*44/12</f>
        <v>1.276054669079056</v>
      </c>
      <c r="EX175" s="21">
        <f>EXP(-LN(2)/2)*EX174+(1-EXP(-LN(2)/2))/(LN(2)/2)*ER175*EU175*VLOOKUP('Données projet'!$B$15,Paramètres!$A$1:$I$89,3,0)*0.475*44/12</f>
        <v>3.3266059372622084E-23</v>
      </c>
      <c r="EY175" s="22">
        <f t="shared" si="181"/>
        <v>18.484886084308659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401</v>
      </c>
      <c r="FF175" s="17">
        <f>FE175*VLOOKUP('Données projet'!$B$16,Paramètres!$A$1:$I$89,3,0)*VLOOKUP('Données projet'!$B$16,Paramètres!$A$1:$I$89,5,0)</f>
        <v>250.22399999999999</v>
      </c>
      <c r="FG175" s="13">
        <f t="shared" si="182"/>
        <v>60.633904580527918</v>
      </c>
      <c r="FH175" s="20">
        <f t="shared" si="183"/>
        <v>541.41085047775289</v>
      </c>
      <c r="FI175" s="59">
        <f t="shared" si="131"/>
        <v>834.74418381108626</v>
      </c>
      <c r="FJ175" s="59">
        <f ca="1">AVERAGE(OFFSET($FI$3,0,0,'Données projet'!$E$16+1,1))-AVERAGE(OFFSET($H$3,0,0,'Données projet'!$E$16+1,1))</f>
        <v>269.77739619445515</v>
      </c>
      <c r="FK175" s="59">
        <f t="shared" si="156"/>
        <v>347.56964743629885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8.3331659151736801</v>
      </c>
      <c r="FR175" s="21">
        <f>EXP(-LN(2)/25)*FR174+(1-EXP(-LN(2)/25))/(LN(2)/25)*Calculateur!FM175*Calculateur!FO175*VLOOKUP('Données projet'!$B$16,Paramètres!$A$1:$I$89,3,0)*0.475*44/12</f>
        <v>1.789446575758314</v>
      </c>
      <c r="FS175" s="21">
        <f>EXP(-LN(2)/2)*FS174+(1-EXP(-LN(2)/2))/(LN(2)/2)*FM175*FP175*VLOOKUP('Données projet'!$B$16,Paramètres!$A$1:$I$89,3,0)*0.475*44/12</f>
        <v>1.0519448720080408E-23</v>
      </c>
      <c r="FT175" s="22">
        <f t="shared" si="184"/>
        <v>10.122612490931994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367.99999999999972</v>
      </c>
      <c r="O176" s="13">
        <f>N176*VLOOKUP('Données projet'!$B$9,Paramètres!$A$1:$I$89,3,0)*VLOOKUP('Données projet'!$B$9,Paramètres!$A$1:$I$89,5,0)</f>
        <v>292.78079999999977</v>
      </c>
      <c r="P176" s="13">
        <f t="shared" si="141"/>
        <v>69.660903052386217</v>
      </c>
      <c r="Q176" s="20">
        <f t="shared" si="162"/>
        <v>631.25263281623893</v>
      </c>
      <c r="R176" s="59">
        <f t="shared" si="109"/>
        <v>924.58596614957219</v>
      </c>
      <c r="S176" s="59">
        <f ca="1">AVERAGE(OFFSET($R$3,0,0,'Données projet'!$E$9+1,1))-AVERAGE(OFFSET($H$3,0,0,'Données projet'!$E$9+1,1))</f>
        <v>331.52724290297675</v>
      </c>
      <c r="T176" s="59">
        <f t="shared" si="142"/>
        <v>322.79102610158054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9.7708290387986292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9.7708290387986292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367.99999999999972</v>
      </c>
      <c r="AJ176" s="13">
        <f>AI176*VLOOKUP('Données projet'!$B$10,Paramètres!$A$1:$I$89,3,0)*VLOOKUP('Données projet'!$B$10,Paramètres!$A$1:$I$89,5,0)</f>
        <v>292.78079999999977</v>
      </c>
      <c r="AK176" s="13">
        <f t="shared" si="164"/>
        <v>69.660903052386217</v>
      </c>
      <c r="AL176" s="20">
        <f t="shared" si="165"/>
        <v>631.25263281623893</v>
      </c>
      <c r="AM176" s="59">
        <f t="shared" si="113"/>
        <v>924.58596614957219</v>
      </c>
      <c r="AN176" s="59">
        <f ca="1">AVERAGE(OFFSET($AM$3,0,0,'Données projet'!$E$10+1,1))-AVERAGE(OFFSET($H$3,0,0,'Données projet'!$E$10+1,1))</f>
        <v>331.52724290297675</v>
      </c>
      <c r="AO176" s="59">
        <f t="shared" si="144"/>
        <v>322.79102610158054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9.7708290387986292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9.7708290387986292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367.99999999999972</v>
      </c>
      <c r="BE176" s="13">
        <f>BD176*VLOOKUP('Données projet'!$B$11,Paramètres!$A$1:$I$89,3,0)*VLOOKUP('Données projet'!$B$11,Paramètres!$A$1:$I$89,5,0)</f>
        <v>321.48479999999984</v>
      </c>
      <c r="BF176" s="13">
        <f t="shared" si="167"/>
        <v>75.662211893590367</v>
      </c>
      <c r="BG176" s="20">
        <f t="shared" si="168"/>
        <v>691.69771238133626</v>
      </c>
      <c r="BH176" s="59">
        <f t="shared" si="116"/>
        <v>985.03104571466952</v>
      </c>
      <c r="BI176" s="59">
        <f ca="1">AVERAGE(OFFSET($BH$3,0,0,'Données projet'!$E$11+1,1))-AVERAGE(OFFSET($H$3,0,0,'Données projet'!$E$11+1,1))</f>
        <v>367.48156275901096</v>
      </c>
      <c r="BJ176" s="59">
        <f t="shared" si="146"/>
        <v>356.87322542996685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10.728753454367116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10.728753454367116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367.99999999999972</v>
      </c>
      <c r="BZ176" s="13">
        <f>BY176*VLOOKUP('Données projet'!$B$12,Paramètres!$A$1:$I$89,3,0)*VLOOKUP('Données projet'!$B$12,Paramètres!$A$1:$I$89,5,0)</f>
        <v>246.8543999999998</v>
      </c>
      <c r="CA176" s="13">
        <f t="shared" si="170"/>
        <v>59.911862368716115</v>
      </c>
      <c r="CB176" s="20">
        <f t="shared" si="171"/>
        <v>534.28457362551353</v>
      </c>
      <c r="CC176" s="59">
        <f t="shared" si="119"/>
        <v>827.61790695884679</v>
      </c>
      <c r="CD176" s="59">
        <f ca="1">AVERAGE(OFFSET($CC$3,0,0,'Données projet'!$E$12+1,1))-AVERAGE(OFFSET($H$3,0,0,'Données projet'!$E$12+1,1))</f>
        <v>273.84349636755343</v>
      </c>
      <c r="CE176" s="59">
        <f t="shared" si="148"/>
        <v>268.10688874775451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8.2381499738890351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8.2381499738890351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852.00000000000011</v>
      </c>
      <c r="CU176" s="17">
        <f>CT176*VLOOKUP('Données projet'!$B$13,Paramètres!$A$1:$I$89,3,0)*VLOOKUP('Données projet'!$B$13,Paramètres!$A$1:$I$89,5,0)</f>
        <v>420.88800000000009</v>
      </c>
      <c r="CV176" s="13">
        <f t="shared" si="173"/>
        <v>95.998759891259041</v>
      </c>
      <c r="CW176" s="20">
        <f t="shared" si="174"/>
        <v>900.24444014394294</v>
      </c>
      <c r="CX176" s="59">
        <f t="shared" si="122"/>
        <v>1193.5777734772762</v>
      </c>
      <c r="CY176" s="59">
        <f ca="1">AVERAGE(OFFSET($CX$3,0,0,'Données projet'!$E$13+1,1))-AVERAGE(OFFSET($H$3,0,0,'Données projet'!$E$13+1,1))</f>
        <v>434.08297999735811</v>
      </c>
      <c r="CZ176" s="59">
        <f t="shared" si="150"/>
        <v>371.04090283546122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25.209331775482099</v>
      </c>
      <c r="DG176" s="21">
        <f>EXP(-LN(2)/25)*DG175+(1-EXP(-LN(2)/25))/(LN(2)/25)*Calculateur!DB176*Calculateur!DD176*VLOOKUP('Données projet'!$B$13,Paramètres!$A$1:$I$89,3,0)*0.475*44/12</f>
        <v>0.98100955834771941</v>
      </c>
      <c r="DH176" s="21">
        <f>EXP(-LN(2)/2)*DH175+(1-EXP(-LN(2)/2))/(LN(2)/2)*DB176*DE176*VLOOKUP('Données projet'!$B$13,Paramètres!$A$1:$I$89,3,0)*0.475*44/12</f>
        <v>2.2507967293939716E-22</v>
      </c>
      <c r="DI176" s="22">
        <f t="shared" si="175"/>
        <v>26.190341333829817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614.99999999999989</v>
      </c>
      <c r="DP176" s="17">
        <f>DO176*VLOOKUP('Données projet'!$B$14,Paramètres!$A$1:$I$89,3,0)*VLOOKUP('Données projet'!$B$14,Paramètres!$A$1:$I$89,5,0)</f>
        <v>351.78</v>
      </c>
      <c r="DQ176" s="13">
        <f t="shared" si="176"/>
        <v>81.92892344316067</v>
      </c>
      <c r="DR176" s="20">
        <f t="shared" si="177"/>
        <v>755.37637499683808</v>
      </c>
      <c r="DS176" s="59">
        <f t="shared" si="125"/>
        <v>1048.7097083301715</v>
      </c>
      <c r="DT176" s="59">
        <f ca="1">AVERAGE(OFFSET($DS$3,0,0,'Données projet'!$E$14+1,1))-AVERAGE(OFFSET($H$3,0,0,'Données projet'!$E$14+1,1))</f>
        <v>362.57172983134313</v>
      </c>
      <c r="DU176" s="59">
        <f t="shared" si="152"/>
        <v>232.03250917542471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20.488389476625155</v>
      </c>
      <c r="EB176" s="21">
        <f>EXP(-LN(2)/25)*EB175+(1-EXP(-LN(2)/25))/(LN(2)/25)*Calculateur!DW176*Calculateur!DY176*VLOOKUP('Données projet'!$B$14,Paramètres!$A$1:$I$89,3,0)*0.475*44/12</f>
        <v>0.59142203039144814</v>
      </c>
      <c r="EC176" s="21">
        <f>EXP(-LN(2)/2)*EC175+(1-EXP(-LN(2)/2))/(LN(2)/2)*DW176*DZ176*VLOOKUP('Données projet'!$B$14,Paramètres!$A$1:$I$89,3,0)*0.475*44/12</f>
        <v>2.2425318699225123E-22</v>
      </c>
      <c r="ED176" s="22">
        <f t="shared" si="178"/>
        <v>21.079811507016604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763.00000000000057</v>
      </c>
      <c r="EK176" s="17">
        <f>EJ176*VLOOKUP('Données projet'!$B$15,Paramètres!$A$1:$I$89,3,0)*VLOOKUP('Données projet'!$B$15,Paramètres!$A$1:$I$89,5,0)</f>
        <v>456.2740000000004</v>
      </c>
      <c r="EL176" s="13">
        <f t="shared" si="179"/>
        <v>103.09649786611838</v>
      </c>
      <c r="EM176" s="20">
        <f t="shared" si="180"/>
        <v>974.23695045015677</v>
      </c>
      <c r="EN176" s="59">
        <f t="shared" si="128"/>
        <v>1267.5702837834901</v>
      </c>
      <c r="EO176" s="59">
        <f ca="1">AVERAGE(OFFSET($EN$3,0,0,'Données projet'!$E$15+1,1))-AVERAGE(OFFSET($H$3,0,0,'Données projet'!$E$15+1,1))</f>
        <v>481.17250315093412</v>
      </c>
      <c r="EP176" s="59">
        <f t="shared" si="154"/>
        <v>413.48123190206832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16.871376727527686</v>
      </c>
      <c r="EW176" s="21">
        <f>EXP(-LN(2)/25)*EW175+(1-EXP(-LN(2)/25))/(LN(2)/25)*Calculateur!ER176*Calculateur!ET176*VLOOKUP('Données projet'!$B$15,Paramètres!$A$1:$I$89,3,0)*0.475*44/12</f>
        <v>1.2411608870482906</v>
      </c>
      <c r="EX176" s="21">
        <f>EXP(-LN(2)/2)*EX175+(1-EXP(-LN(2)/2))/(LN(2)/2)*ER176*EU176*VLOOKUP('Données projet'!$B$15,Paramètres!$A$1:$I$89,3,0)*0.475*44/12</f>
        <v>2.3522656165735383E-23</v>
      </c>
      <c r="EY176" s="22">
        <f t="shared" si="181"/>
        <v>18.112537614575977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401</v>
      </c>
      <c r="FF176" s="17">
        <f>FE176*VLOOKUP('Données projet'!$B$16,Paramètres!$A$1:$I$89,3,0)*VLOOKUP('Données projet'!$B$16,Paramètres!$A$1:$I$89,5,0)</f>
        <v>250.22399999999999</v>
      </c>
      <c r="FG176" s="13">
        <f t="shared" si="182"/>
        <v>60.633904580527918</v>
      </c>
      <c r="FH176" s="20">
        <f t="shared" si="183"/>
        <v>541.41085047775289</v>
      </c>
      <c r="FI176" s="59">
        <f t="shared" si="131"/>
        <v>834.74418381108626</v>
      </c>
      <c r="FJ176" s="59">
        <f ca="1">AVERAGE(OFFSET($FI$3,0,0,'Données projet'!$E$16+1,1))-AVERAGE(OFFSET($H$3,0,0,'Données projet'!$E$16+1,1))</f>
        <v>269.77739619445515</v>
      </c>
      <c r="FK176" s="59">
        <f t="shared" si="156"/>
        <v>347.56964743629885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8.1697576143064552</v>
      </c>
      <c r="FR176" s="21">
        <f>EXP(-LN(2)/25)*FR175+(1-EXP(-LN(2)/25))/(LN(2)/25)*Calculateur!FM176*Calculateur!FO176*VLOOKUP('Données projet'!$B$16,Paramètres!$A$1:$I$89,3,0)*0.475*44/12</f>
        <v>1.7405140650412974</v>
      </c>
      <c r="FS176" s="21">
        <f>EXP(-LN(2)/2)*FS175+(1-EXP(-LN(2)/2))/(LN(2)/2)*FM176*FP176*VLOOKUP('Données projet'!$B$16,Paramètres!$A$1:$I$89,3,0)*0.475*44/12</f>
        <v>7.4383735243130046E-24</v>
      </c>
      <c r="FT176" s="22">
        <f t="shared" si="184"/>
        <v>9.910271679347753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367.99999999999972</v>
      </c>
      <c r="O177" s="13">
        <f>N177*VLOOKUP('Données projet'!$B$9,Paramètres!$A$1:$I$89,3,0)*VLOOKUP('Données projet'!$B$9,Paramètres!$A$1:$I$89,5,0)</f>
        <v>292.78079999999977</v>
      </c>
      <c r="P177" s="13">
        <f t="shared" si="141"/>
        <v>69.660903052386217</v>
      </c>
      <c r="Q177" s="20">
        <f t="shared" si="162"/>
        <v>631.25263281623893</v>
      </c>
      <c r="R177" s="59">
        <f t="shared" si="109"/>
        <v>924.58596614957219</v>
      </c>
      <c r="S177" s="59">
        <f ca="1">AVERAGE(OFFSET($R$3,0,0,'Données projet'!$E$9+1,1))-AVERAGE(OFFSET($H$3,0,0,'Données projet'!$E$9+1,1))</f>
        <v>331.52724290297675</v>
      </c>
      <c r="T177" s="59">
        <f t="shared" si="142"/>
        <v>322.79102610158054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9.5792290409650391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9.5792290409650391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367.99999999999972</v>
      </c>
      <c r="AJ177" s="13">
        <f>AI177*VLOOKUP('Données projet'!$B$10,Paramètres!$A$1:$I$89,3,0)*VLOOKUP('Données projet'!$B$10,Paramètres!$A$1:$I$89,5,0)</f>
        <v>292.78079999999977</v>
      </c>
      <c r="AK177" s="13">
        <f t="shared" si="164"/>
        <v>69.660903052386217</v>
      </c>
      <c r="AL177" s="20">
        <f t="shared" si="165"/>
        <v>631.25263281623893</v>
      </c>
      <c r="AM177" s="59">
        <f t="shared" si="113"/>
        <v>924.58596614957219</v>
      </c>
      <c r="AN177" s="59">
        <f ca="1">AVERAGE(OFFSET($AM$3,0,0,'Données projet'!$E$10+1,1))-AVERAGE(OFFSET($H$3,0,0,'Données projet'!$E$10+1,1))</f>
        <v>331.52724290297675</v>
      </c>
      <c r="AO177" s="59">
        <f t="shared" si="144"/>
        <v>322.79102610158054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9.5792290409650391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9.5792290409650391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367.99999999999972</v>
      </c>
      <c r="BE177" s="13">
        <f>BD177*VLOOKUP('Données projet'!$B$11,Paramètres!$A$1:$I$89,3,0)*VLOOKUP('Données projet'!$B$11,Paramètres!$A$1:$I$89,5,0)</f>
        <v>321.48479999999984</v>
      </c>
      <c r="BF177" s="13">
        <f t="shared" si="167"/>
        <v>75.662211893590367</v>
      </c>
      <c r="BG177" s="20">
        <f t="shared" si="168"/>
        <v>691.69771238133626</v>
      </c>
      <c r="BH177" s="59">
        <f t="shared" si="116"/>
        <v>985.03104571466952</v>
      </c>
      <c r="BI177" s="59">
        <f ca="1">AVERAGE(OFFSET($BH$3,0,0,'Données projet'!$E$11+1,1))-AVERAGE(OFFSET($H$3,0,0,'Données projet'!$E$11+1,1))</f>
        <v>367.48156275901096</v>
      </c>
      <c r="BJ177" s="59">
        <f t="shared" si="146"/>
        <v>356.87322542996685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10.518369143020427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10.518369143020427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367.99999999999972</v>
      </c>
      <c r="BZ177" s="13">
        <f>BY177*VLOOKUP('Données projet'!$B$12,Paramètres!$A$1:$I$89,3,0)*VLOOKUP('Données projet'!$B$12,Paramètres!$A$1:$I$89,5,0)</f>
        <v>246.8543999999998</v>
      </c>
      <c r="CA177" s="13">
        <f t="shared" si="170"/>
        <v>59.911862368716115</v>
      </c>
      <c r="CB177" s="20">
        <f t="shared" si="171"/>
        <v>534.28457362551353</v>
      </c>
      <c r="CC177" s="59">
        <f t="shared" si="119"/>
        <v>827.61790695884679</v>
      </c>
      <c r="CD177" s="59">
        <f ca="1">AVERAGE(OFFSET($CC$3,0,0,'Données projet'!$E$12+1,1))-AVERAGE(OFFSET($H$3,0,0,'Données projet'!$E$12+1,1))</f>
        <v>273.84349636755343</v>
      </c>
      <c r="CE177" s="59">
        <f t="shared" si="148"/>
        <v>268.10688874775451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8.0766048776764006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8.0766048776764006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852.00000000000011</v>
      </c>
      <c r="CU177" s="17">
        <f>CT177*VLOOKUP('Données projet'!$B$13,Paramètres!$A$1:$I$89,3,0)*VLOOKUP('Données projet'!$B$13,Paramètres!$A$1:$I$89,5,0)</f>
        <v>420.88800000000009</v>
      </c>
      <c r="CV177" s="13">
        <f t="shared" si="173"/>
        <v>95.998759891259041</v>
      </c>
      <c r="CW177" s="20">
        <f t="shared" si="174"/>
        <v>900.24444014394294</v>
      </c>
      <c r="CX177" s="59">
        <f t="shared" si="122"/>
        <v>1193.5777734772762</v>
      </c>
      <c r="CY177" s="59">
        <f ca="1">AVERAGE(OFFSET($CX$3,0,0,'Données projet'!$E$13+1,1))-AVERAGE(OFFSET($H$3,0,0,'Données projet'!$E$13+1,1))</f>
        <v>434.08297999735811</v>
      </c>
      <c r="CZ177" s="59">
        <f t="shared" si="150"/>
        <v>371.04090283546122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24.714992155539008</v>
      </c>
      <c r="DG177" s="21">
        <f>EXP(-LN(2)/25)*DG176+(1-EXP(-LN(2)/25))/(LN(2)/25)*Calculateur!DB177*Calculateur!DD177*VLOOKUP('Données projet'!$B$13,Paramètres!$A$1:$I$89,3,0)*0.475*44/12</f>
        <v>0.95418380038565043</v>
      </c>
      <c r="DH177" s="21">
        <f>EXP(-LN(2)/2)*DH176+(1-EXP(-LN(2)/2))/(LN(2)/2)*DB177*DE177*VLOOKUP('Données projet'!$B$13,Paramètres!$A$1:$I$89,3,0)*0.475*44/12</f>
        <v>1.5915536304269799E-22</v>
      </c>
      <c r="DI177" s="22">
        <f t="shared" si="175"/>
        <v>25.669175955924658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614.99999999999989</v>
      </c>
      <c r="DP177" s="17">
        <f>DO177*VLOOKUP('Données projet'!$B$14,Paramètres!$A$1:$I$89,3,0)*VLOOKUP('Données projet'!$B$14,Paramètres!$A$1:$I$89,5,0)</f>
        <v>351.78</v>
      </c>
      <c r="DQ177" s="13">
        <f t="shared" si="176"/>
        <v>81.92892344316067</v>
      </c>
      <c r="DR177" s="20">
        <f t="shared" si="177"/>
        <v>755.37637499683808</v>
      </c>
      <c r="DS177" s="59">
        <f t="shared" si="125"/>
        <v>1048.7097083301715</v>
      </c>
      <c r="DT177" s="59">
        <f ca="1">AVERAGE(OFFSET($DS$3,0,0,'Données projet'!$E$14+1,1))-AVERAGE(OFFSET($H$3,0,0,'Données projet'!$E$14+1,1))</f>
        <v>362.57172983134313</v>
      </c>
      <c r="DU177" s="59">
        <f t="shared" si="152"/>
        <v>232.03250917542471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20.086624655672171</v>
      </c>
      <c r="EB177" s="21">
        <f>EXP(-LN(2)/25)*EB176+(1-EXP(-LN(2)/25))/(LN(2)/25)*Calculateur!DW177*Calculateur!DY177*VLOOKUP('Données projet'!$B$14,Paramètres!$A$1:$I$89,3,0)*0.475*44/12</f>
        <v>0.57524956386886117</v>
      </c>
      <c r="EC177" s="21">
        <f>EXP(-LN(2)/2)*EC176+(1-EXP(-LN(2)/2))/(LN(2)/2)*DW177*DZ177*VLOOKUP('Données projet'!$B$14,Paramètres!$A$1:$I$89,3,0)*0.475*44/12</f>
        <v>1.5857094922491572E-22</v>
      </c>
      <c r="ED177" s="22">
        <f t="shared" si="178"/>
        <v>20.661874219541033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763.00000000000057</v>
      </c>
      <c r="EK177" s="17">
        <f>EJ177*VLOOKUP('Données projet'!$B$15,Paramètres!$A$1:$I$89,3,0)*VLOOKUP('Données projet'!$B$15,Paramètres!$A$1:$I$89,5,0)</f>
        <v>456.2740000000004</v>
      </c>
      <c r="EL177" s="13">
        <f t="shared" si="179"/>
        <v>103.09649786611838</v>
      </c>
      <c r="EM177" s="20">
        <f t="shared" si="180"/>
        <v>974.23695045015677</v>
      </c>
      <c r="EN177" s="59">
        <f t="shared" si="128"/>
        <v>1267.5702837834901</v>
      </c>
      <c r="EO177" s="59">
        <f ca="1">AVERAGE(OFFSET($EN$3,0,0,'Données projet'!$E$15+1,1))-AVERAGE(OFFSET($H$3,0,0,'Données projet'!$E$15+1,1))</f>
        <v>481.17250315093412</v>
      </c>
      <c r="EP177" s="59">
        <f t="shared" si="154"/>
        <v>413.48123190206832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16.540539320424568</v>
      </c>
      <c r="EW177" s="21">
        <f>EXP(-LN(2)/25)*EW176+(1-EXP(-LN(2)/25))/(LN(2)/25)*Calculateur!ER177*Calculateur!ET177*VLOOKUP('Données projet'!$B$15,Paramètres!$A$1:$I$89,3,0)*0.475*44/12</f>
        <v>1.2072212773221407</v>
      </c>
      <c r="EX177" s="21">
        <f>EXP(-LN(2)/2)*EX176+(1-EXP(-LN(2)/2))/(LN(2)/2)*ER177*EU177*VLOOKUP('Données projet'!$B$15,Paramètres!$A$1:$I$89,3,0)*0.475*44/12</f>
        <v>1.6633029686311042E-23</v>
      </c>
      <c r="EY177" s="22">
        <f t="shared" si="181"/>
        <v>17.747760597746709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401</v>
      </c>
      <c r="FF177" s="17">
        <f>FE177*VLOOKUP('Données projet'!$B$16,Paramètres!$A$1:$I$89,3,0)*VLOOKUP('Données projet'!$B$16,Paramètres!$A$1:$I$89,5,0)</f>
        <v>250.22399999999999</v>
      </c>
      <c r="FG177" s="13">
        <f t="shared" si="182"/>
        <v>60.633904580527918</v>
      </c>
      <c r="FH177" s="20">
        <f t="shared" si="183"/>
        <v>541.41085047775289</v>
      </c>
      <c r="FI177" s="59">
        <f t="shared" si="131"/>
        <v>834.74418381108626</v>
      </c>
      <c r="FJ177" s="59">
        <f ca="1">AVERAGE(OFFSET($FI$3,0,0,'Données projet'!$E$16+1,1))-AVERAGE(OFFSET($H$3,0,0,'Données projet'!$E$16+1,1))</f>
        <v>269.77739619445515</v>
      </c>
      <c r="FK177" s="59">
        <f t="shared" si="156"/>
        <v>347.56964743629885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8.0095536505500142</v>
      </c>
      <c r="FR177" s="21">
        <f>EXP(-LN(2)/25)*FR176+(1-EXP(-LN(2)/25))/(LN(2)/25)*Calculateur!FM177*Calculateur!FO177*VLOOKUP('Données projet'!$B$16,Paramètres!$A$1:$I$89,3,0)*0.475*44/12</f>
        <v>1.6929196164030864</v>
      </c>
      <c r="FS177" s="21">
        <f>EXP(-LN(2)/2)*FS176+(1-EXP(-LN(2)/2))/(LN(2)/2)*FM177*FP177*VLOOKUP('Données projet'!$B$16,Paramètres!$A$1:$I$89,3,0)*0.475*44/12</f>
        <v>5.2597243600402042E-24</v>
      </c>
      <c r="FT177" s="22">
        <f t="shared" si="184"/>
        <v>9.7024732669531009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367.99999999999972</v>
      </c>
      <c r="O178" s="13">
        <f>N178*VLOOKUP('Données projet'!$B$9,Paramètres!$A$1:$I$89,3,0)*VLOOKUP('Données projet'!$B$9,Paramètres!$A$1:$I$89,5,0)</f>
        <v>292.78079999999977</v>
      </c>
      <c r="P178" s="13">
        <f t="shared" si="141"/>
        <v>69.660903052386217</v>
      </c>
      <c r="Q178" s="20">
        <f t="shared" si="162"/>
        <v>631.25263281623893</v>
      </c>
      <c r="R178" s="59">
        <f t="shared" si="109"/>
        <v>924.58596614957219</v>
      </c>
      <c r="S178" s="59">
        <f ca="1">AVERAGE(OFFSET($R$3,0,0,'Données projet'!$E$9+1,1))-AVERAGE(OFFSET($H$3,0,0,'Données projet'!$E$9+1,1))</f>
        <v>331.52724290297675</v>
      </c>
      <c r="T178" s="59">
        <f t="shared" si="142"/>
        <v>322.79102610158054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9.3913862022245063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9.3913862022245063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367.99999999999972</v>
      </c>
      <c r="AJ178" s="13">
        <f>AI178*VLOOKUP('Données projet'!$B$10,Paramètres!$A$1:$I$89,3,0)*VLOOKUP('Données projet'!$B$10,Paramètres!$A$1:$I$89,5,0)</f>
        <v>292.78079999999977</v>
      </c>
      <c r="AK178" s="13">
        <f t="shared" si="164"/>
        <v>69.660903052386217</v>
      </c>
      <c r="AL178" s="20">
        <f t="shared" si="165"/>
        <v>631.25263281623893</v>
      </c>
      <c r="AM178" s="59">
        <f t="shared" si="113"/>
        <v>924.58596614957219</v>
      </c>
      <c r="AN178" s="59">
        <f ca="1">AVERAGE(OFFSET($AM$3,0,0,'Données projet'!$E$10+1,1))-AVERAGE(OFFSET($H$3,0,0,'Données projet'!$E$10+1,1))</f>
        <v>331.52724290297675</v>
      </c>
      <c r="AO178" s="59">
        <f t="shared" si="144"/>
        <v>322.79102610158054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9.3913862022245063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9.3913862022245063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367.99999999999972</v>
      </c>
      <c r="BE178" s="13">
        <f>BD178*VLOOKUP('Données projet'!$B$11,Paramètres!$A$1:$I$89,3,0)*VLOOKUP('Données projet'!$B$11,Paramètres!$A$1:$I$89,5,0)</f>
        <v>321.48479999999984</v>
      </c>
      <c r="BF178" s="13">
        <f t="shared" si="167"/>
        <v>75.662211893590367</v>
      </c>
      <c r="BG178" s="20">
        <f t="shared" si="168"/>
        <v>691.69771238133626</v>
      </c>
      <c r="BH178" s="59">
        <f t="shared" si="116"/>
        <v>985.03104571466952</v>
      </c>
      <c r="BI178" s="59">
        <f ca="1">AVERAGE(OFFSET($BH$3,0,0,'Données projet'!$E$11+1,1))-AVERAGE(OFFSET($H$3,0,0,'Données projet'!$E$11+1,1))</f>
        <v>367.48156275901096</v>
      </c>
      <c r="BJ178" s="59">
        <f t="shared" si="146"/>
        <v>356.87322542996685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10.312110339697488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10.312110339697488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367.99999999999972</v>
      </c>
      <c r="BZ178" s="13">
        <f>BY178*VLOOKUP('Données projet'!$B$12,Paramètres!$A$1:$I$89,3,0)*VLOOKUP('Données projet'!$B$12,Paramètres!$A$1:$I$89,5,0)</f>
        <v>246.8543999999998</v>
      </c>
      <c r="CA178" s="13">
        <f t="shared" si="170"/>
        <v>59.911862368716115</v>
      </c>
      <c r="CB178" s="20">
        <f t="shared" si="171"/>
        <v>534.28457362551353</v>
      </c>
      <c r="CC178" s="59">
        <f t="shared" si="119"/>
        <v>827.61790695884679</v>
      </c>
      <c r="CD178" s="59">
        <f ca="1">AVERAGE(OFFSET($CC$3,0,0,'Données projet'!$E$12+1,1))-AVERAGE(OFFSET($H$3,0,0,'Données projet'!$E$12+1,1))</f>
        <v>273.84349636755343</v>
      </c>
      <c r="CE178" s="59">
        <f t="shared" si="148"/>
        <v>268.10688874775451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7.9182275822677157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7.9182275822677157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852.00000000000011</v>
      </c>
      <c r="CU178" s="17">
        <f>CT178*VLOOKUP('Données projet'!$B$13,Paramètres!$A$1:$I$89,3,0)*VLOOKUP('Données projet'!$B$13,Paramètres!$A$1:$I$89,5,0)</f>
        <v>420.88800000000009</v>
      </c>
      <c r="CV178" s="13">
        <f t="shared" si="173"/>
        <v>95.998759891259041</v>
      </c>
      <c r="CW178" s="20">
        <f t="shared" si="174"/>
        <v>900.24444014394294</v>
      </c>
      <c r="CX178" s="59">
        <f t="shared" si="122"/>
        <v>1193.5777734772762</v>
      </c>
      <c r="CY178" s="59">
        <f ca="1">AVERAGE(OFFSET($CX$3,0,0,'Données projet'!$E$13+1,1))-AVERAGE(OFFSET($H$3,0,0,'Données projet'!$E$13+1,1))</f>
        <v>434.08297999735811</v>
      </c>
      <c r="CZ178" s="59">
        <f t="shared" si="150"/>
        <v>371.04090283546122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24.230346234025603</v>
      </c>
      <c r="DG178" s="21">
        <f>EXP(-LN(2)/25)*DG177+(1-EXP(-LN(2)/25))/(LN(2)/25)*Calculateur!DB178*Calculateur!DD178*VLOOKUP('Données projet'!$B$13,Paramètres!$A$1:$I$89,3,0)*0.475*44/12</f>
        <v>0.92809159418575959</v>
      </c>
      <c r="DH178" s="21">
        <f>EXP(-LN(2)/2)*DH177+(1-EXP(-LN(2)/2))/(LN(2)/2)*DB178*DE178*VLOOKUP('Données projet'!$B$13,Paramètres!$A$1:$I$89,3,0)*0.475*44/12</f>
        <v>1.1253983646969858E-22</v>
      </c>
      <c r="DI178" s="22">
        <f t="shared" si="175"/>
        <v>25.158437828211362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614.99999999999989</v>
      </c>
      <c r="DP178" s="17">
        <f>DO178*VLOOKUP('Données projet'!$B$14,Paramètres!$A$1:$I$89,3,0)*VLOOKUP('Données projet'!$B$14,Paramètres!$A$1:$I$89,5,0)</f>
        <v>351.78</v>
      </c>
      <c r="DQ178" s="13">
        <f t="shared" si="176"/>
        <v>81.92892344316067</v>
      </c>
      <c r="DR178" s="20">
        <f t="shared" si="177"/>
        <v>755.37637499683808</v>
      </c>
      <c r="DS178" s="59">
        <f t="shared" si="125"/>
        <v>1048.7097083301715</v>
      </c>
      <c r="DT178" s="59">
        <f ca="1">AVERAGE(OFFSET($DS$3,0,0,'Données projet'!$E$14+1,1))-AVERAGE(OFFSET($H$3,0,0,'Données projet'!$E$14+1,1))</f>
        <v>362.57172983134313</v>
      </c>
      <c r="DU178" s="59">
        <f t="shared" si="152"/>
        <v>232.03250917542471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19.692738197805731</v>
      </c>
      <c r="EB178" s="21">
        <f>EXP(-LN(2)/25)*EB177+(1-EXP(-LN(2)/25))/(LN(2)/25)*Calculateur!DW178*Calculateur!DY178*VLOOKUP('Données projet'!$B$14,Paramètres!$A$1:$I$89,3,0)*0.475*44/12</f>
        <v>0.5595193342938074</v>
      </c>
      <c r="EC178" s="21">
        <f>EXP(-LN(2)/2)*EC177+(1-EXP(-LN(2)/2))/(LN(2)/2)*DW178*DZ178*VLOOKUP('Données projet'!$B$14,Paramètres!$A$1:$I$89,3,0)*0.475*44/12</f>
        <v>1.1212659349612561E-22</v>
      </c>
      <c r="ED178" s="22">
        <f t="shared" si="178"/>
        <v>20.252257532099538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763.00000000000057</v>
      </c>
      <c r="EK178" s="17">
        <f>EJ178*VLOOKUP('Données projet'!$B$15,Paramètres!$A$1:$I$89,3,0)*VLOOKUP('Données projet'!$B$15,Paramètres!$A$1:$I$89,5,0)</f>
        <v>456.2740000000004</v>
      </c>
      <c r="EL178" s="13">
        <f t="shared" si="179"/>
        <v>103.09649786611838</v>
      </c>
      <c r="EM178" s="20">
        <f t="shared" si="180"/>
        <v>974.23695045015677</v>
      </c>
      <c r="EN178" s="59">
        <f t="shared" si="128"/>
        <v>1267.5702837834901</v>
      </c>
      <c r="EO178" s="59">
        <f ca="1">AVERAGE(OFFSET($EN$3,0,0,'Données projet'!$E$15+1,1))-AVERAGE(OFFSET($H$3,0,0,'Données projet'!$E$15+1,1))</f>
        <v>481.17250315093412</v>
      </c>
      <c r="EP178" s="59">
        <f t="shared" si="154"/>
        <v>413.48123190206832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16.216189433083848</v>
      </c>
      <c r="EW178" s="21">
        <f>EXP(-LN(2)/25)*EW177+(1-EXP(-LN(2)/25))/(LN(2)/25)*Calculateur!ER178*Calculateur!ET178*VLOOKUP('Données projet'!$B$15,Paramètres!$A$1:$I$89,3,0)*0.475*44/12</f>
        <v>1.174209748008759</v>
      </c>
      <c r="EX178" s="21">
        <f>EXP(-LN(2)/2)*EX177+(1-EXP(-LN(2)/2))/(LN(2)/2)*ER178*EU178*VLOOKUP('Données projet'!$B$15,Paramètres!$A$1:$I$89,3,0)*0.475*44/12</f>
        <v>1.1761328082867691E-23</v>
      </c>
      <c r="EY178" s="22">
        <f t="shared" si="181"/>
        <v>17.390399181092608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401</v>
      </c>
      <c r="FF178" s="17">
        <f>FE178*VLOOKUP('Données projet'!$B$16,Paramètres!$A$1:$I$89,3,0)*VLOOKUP('Données projet'!$B$16,Paramètres!$A$1:$I$89,5,0)</f>
        <v>250.22399999999999</v>
      </c>
      <c r="FG178" s="13">
        <f t="shared" si="182"/>
        <v>60.633904580527918</v>
      </c>
      <c r="FH178" s="20">
        <f t="shared" si="183"/>
        <v>541.41085047775289</v>
      </c>
      <c r="FI178" s="59">
        <f t="shared" si="131"/>
        <v>834.74418381108626</v>
      </c>
      <c r="FJ178" s="59">
        <f ca="1">AVERAGE(OFFSET($FI$3,0,0,'Données projet'!$E$16+1,1))-AVERAGE(OFFSET($H$3,0,0,'Données projet'!$E$16+1,1))</f>
        <v>269.77739619445515</v>
      </c>
      <c r="FK178" s="59">
        <f t="shared" si="156"/>
        <v>347.56964743629885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7.8524911888080675</v>
      </c>
      <c r="FR178" s="21">
        <f>EXP(-LN(2)/25)*FR177+(1-EXP(-LN(2)/25))/(LN(2)/25)*Calculateur!FM178*Calculateur!FO178*VLOOKUP('Données projet'!$B$16,Paramètres!$A$1:$I$89,3,0)*0.475*44/12</f>
        <v>1.6466266404657706</v>
      </c>
      <c r="FS178" s="21">
        <f>EXP(-LN(2)/2)*FS177+(1-EXP(-LN(2)/2))/(LN(2)/2)*FM178*FP178*VLOOKUP('Données projet'!$B$16,Paramètres!$A$1:$I$89,3,0)*0.475*44/12</f>
        <v>3.7191867621565023E-24</v>
      </c>
      <c r="FT178" s="22">
        <f t="shared" si="184"/>
        <v>9.499117829273839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367.99999999999972</v>
      </c>
      <c r="O179" s="13">
        <f>N179*VLOOKUP('Données projet'!$B$9,Paramètres!$A$1:$I$89,3,0)*VLOOKUP('Données projet'!$B$9,Paramètres!$A$1:$I$89,5,0)</f>
        <v>292.78079999999977</v>
      </c>
      <c r="P179" s="13">
        <f t="shared" si="141"/>
        <v>69.660903052386217</v>
      </c>
      <c r="Q179" s="20">
        <f t="shared" si="162"/>
        <v>631.25263281623893</v>
      </c>
      <c r="R179" s="59">
        <f t="shared" si="109"/>
        <v>924.58596614957219</v>
      </c>
      <c r="S179" s="59">
        <f ca="1">AVERAGE(OFFSET($R$3,0,0,'Données projet'!$E$9+1,1))-AVERAGE(OFFSET($H$3,0,0,'Données projet'!$E$9+1,1))</f>
        <v>331.52724290297675</v>
      </c>
      <c r="T179" s="59">
        <f t="shared" si="142"/>
        <v>322.79102610158054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9.2072268469788554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9.2072268469788554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367.99999999999972</v>
      </c>
      <c r="AJ179" s="13">
        <f>AI179*VLOOKUP('Données projet'!$B$10,Paramètres!$A$1:$I$89,3,0)*VLOOKUP('Données projet'!$B$10,Paramètres!$A$1:$I$89,5,0)</f>
        <v>292.78079999999977</v>
      </c>
      <c r="AK179" s="13">
        <f t="shared" si="164"/>
        <v>69.660903052386217</v>
      </c>
      <c r="AL179" s="20">
        <f t="shared" si="165"/>
        <v>631.25263281623893</v>
      </c>
      <c r="AM179" s="59">
        <f t="shared" si="113"/>
        <v>924.58596614957219</v>
      </c>
      <c r="AN179" s="59">
        <f ca="1">AVERAGE(OFFSET($AM$3,0,0,'Données projet'!$E$10+1,1))-AVERAGE(OFFSET($H$3,0,0,'Données projet'!$E$10+1,1))</f>
        <v>331.52724290297675</v>
      </c>
      <c r="AO179" s="59">
        <f t="shared" si="144"/>
        <v>322.79102610158054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9.2072268469788554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9.2072268469788554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367.99999999999972</v>
      </c>
      <c r="BE179" s="13">
        <f>BD179*VLOOKUP('Données projet'!$B$11,Paramètres!$A$1:$I$89,3,0)*VLOOKUP('Données projet'!$B$11,Paramètres!$A$1:$I$89,5,0)</f>
        <v>321.48479999999984</v>
      </c>
      <c r="BF179" s="13">
        <f t="shared" si="167"/>
        <v>75.662211893590367</v>
      </c>
      <c r="BG179" s="20">
        <f t="shared" si="168"/>
        <v>691.69771238133626</v>
      </c>
      <c r="BH179" s="59">
        <f t="shared" si="116"/>
        <v>985.03104571466952</v>
      </c>
      <c r="BI179" s="59">
        <f ca="1">AVERAGE(OFFSET($BH$3,0,0,'Données projet'!$E$11+1,1))-AVERAGE(OFFSET($H$3,0,0,'Données projet'!$E$11+1,1))</f>
        <v>367.48156275901096</v>
      </c>
      <c r="BJ179" s="59">
        <f t="shared" si="146"/>
        <v>356.87322542996685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10.109896145702265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10.109896145702265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367.99999999999972</v>
      </c>
      <c r="BZ179" s="13">
        <f>BY179*VLOOKUP('Données projet'!$B$12,Paramètres!$A$1:$I$89,3,0)*VLOOKUP('Données projet'!$B$12,Paramètres!$A$1:$I$89,5,0)</f>
        <v>246.8543999999998</v>
      </c>
      <c r="CA179" s="13">
        <f t="shared" si="170"/>
        <v>59.911862368716115</v>
      </c>
      <c r="CB179" s="20">
        <f t="shared" si="171"/>
        <v>534.28457362551353</v>
      </c>
      <c r="CC179" s="59">
        <f t="shared" si="119"/>
        <v>827.61790695884679</v>
      </c>
      <c r="CD179" s="59">
        <f ca="1">AVERAGE(OFFSET($CC$3,0,0,'Données projet'!$E$12+1,1))-AVERAGE(OFFSET($H$3,0,0,'Données projet'!$E$12+1,1))</f>
        <v>273.84349636755343</v>
      </c>
      <c r="CE179" s="59">
        <f t="shared" si="148"/>
        <v>268.10688874775451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7.7629559690213839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7.7629559690213839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852.00000000000011</v>
      </c>
      <c r="CU179" s="17">
        <f>CT179*VLOOKUP('Données projet'!$B$13,Paramètres!$A$1:$I$89,3,0)*VLOOKUP('Données projet'!$B$13,Paramètres!$A$1:$I$89,5,0)</f>
        <v>420.88800000000009</v>
      </c>
      <c r="CV179" s="13">
        <f t="shared" si="173"/>
        <v>95.998759891259041</v>
      </c>
      <c r="CW179" s="20">
        <f t="shared" si="174"/>
        <v>900.24444014394294</v>
      </c>
      <c r="CX179" s="59">
        <f t="shared" si="122"/>
        <v>1193.5777734772762</v>
      </c>
      <c r="CY179" s="59">
        <f ca="1">AVERAGE(OFFSET($CX$3,0,0,'Données projet'!$E$13+1,1))-AVERAGE(OFFSET($H$3,0,0,'Données projet'!$E$13+1,1))</f>
        <v>434.08297999735811</v>
      </c>
      <c r="CZ179" s="59">
        <f t="shared" si="150"/>
        <v>371.04090283546122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23.755203923428255</v>
      </c>
      <c r="DG179" s="21">
        <f>EXP(-LN(2)/25)*DG178+(1-EXP(-LN(2)/25))/(LN(2)/25)*Calculateur!DB179*Calculateur!DD179*VLOOKUP('Données projet'!$B$13,Paramètres!$A$1:$I$89,3,0)*0.475*44/12</f>
        <v>0.90271288073653422</v>
      </c>
      <c r="DH179" s="21">
        <f>EXP(-LN(2)/2)*DH178+(1-EXP(-LN(2)/2))/(LN(2)/2)*DB179*DE179*VLOOKUP('Données projet'!$B$13,Paramètres!$A$1:$I$89,3,0)*0.475*44/12</f>
        <v>7.9577681521348997E-23</v>
      </c>
      <c r="DI179" s="22">
        <f t="shared" si="175"/>
        <v>24.657916804164788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614.99999999999989</v>
      </c>
      <c r="DP179" s="17">
        <f>DO179*VLOOKUP('Données projet'!$B$14,Paramètres!$A$1:$I$89,3,0)*VLOOKUP('Données projet'!$B$14,Paramètres!$A$1:$I$89,5,0)</f>
        <v>351.78</v>
      </c>
      <c r="DQ179" s="13">
        <f t="shared" si="176"/>
        <v>81.92892344316067</v>
      </c>
      <c r="DR179" s="20">
        <f t="shared" si="177"/>
        <v>755.37637499683808</v>
      </c>
      <c r="DS179" s="59">
        <f t="shared" si="125"/>
        <v>1048.7097083301715</v>
      </c>
      <c r="DT179" s="59">
        <f ca="1">AVERAGE(OFFSET($DS$3,0,0,'Données projet'!$E$14+1,1))-AVERAGE(OFFSET($H$3,0,0,'Données projet'!$E$14+1,1))</f>
        <v>362.57172983134313</v>
      </c>
      <c r="DU179" s="59">
        <f t="shared" si="152"/>
        <v>232.03250917542471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19.306575613131034</v>
      </c>
      <c r="EB179" s="21">
        <f>EXP(-LN(2)/25)*EB178+(1-EXP(-LN(2)/25))/(LN(2)/25)*Calculateur!DW179*Calculateur!DY179*VLOOKUP('Données projet'!$B$14,Paramètres!$A$1:$I$89,3,0)*0.475*44/12</f>
        <v>0.5442192486737002</v>
      </c>
      <c r="EC179" s="21">
        <f>EXP(-LN(2)/2)*EC178+(1-EXP(-LN(2)/2))/(LN(2)/2)*DW179*DZ179*VLOOKUP('Données projet'!$B$14,Paramètres!$A$1:$I$89,3,0)*0.475*44/12</f>
        <v>7.9285474612457858E-23</v>
      </c>
      <c r="ED179" s="22">
        <f t="shared" si="178"/>
        <v>19.850794861804733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763.00000000000057</v>
      </c>
      <c r="EK179" s="17">
        <f>EJ179*VLOOKUP('Données projet'!$B$15,Paramètres!$A$1:$I$89,3,0)*VLOOKUP('Données projet'!$B$15,Paramètres!$A$1:$I$89,5,0)</f>
        <v>456.2740000000004</v>
      </c>
      <c r="EL179" s="13">
        <f t="shared" si="179"/>
        <v>103.09649786611838</v>
      </c>
      <c r="EM179" s="20">
        <f t="shared" si="180"/>
        <v>974.23695045015677</v>
      </c>
      <c r="EN179" s="59">
        <f t="shared" si="128"/>
        <v>1267.5702837834901</v>
      </c>
      <c r="EO179" s="59">
        <f ca="1">AVERAGE(OFFSET($EN$3,0,0,'Données projet'!$E$15+1,1))-AVERAGE(OFFSET($H$3,0,0,'Données projet'!$E$15+1,1))</f>
        <v>481.17250315093412</v>
      </c>
      <c r="EP179" s="59">
        <f t="shared" si="154"/>
        <v>413.48123190206832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15.898199849199983</v>
      </c>
      <c r="EW179" s="21">
        <f>EXP(-LN(2)/25)*EW178+(1-EXP(-LN(2)/25))/(LN(2)/25)*Calculateur!ER179*Calculateur!ET179*VLOOKUP('Données projet'!$B$15,Paramètres!$A$1:$I$89,3,0)*0.475*44/12</f>
        <v>1.1421009207004524</v>
      </c>
      <c r="EX179" s="21">
        <f>EXP(-LN(2)/2)*EX178+(1-EXP(-LN(2)/2))/(LN(2)/2)*ER179*EU179*VLOOKUP('Données projet'!$B$15,Paramètres!$A$1:$I$89,3,0)*0.475*44/12</f>
        <v>8.316514843155521E-24</v>
      </c>
      <c r="EY179" s="22">
        <f t="shared" si="181"/>
        <v>17.040300769900437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401</v>
      </c>
      <c r="FF179" s="17">
        <f>FE179*VLOOKUP('Données projet'!$B$16,Paramètres!$A$1:$I$89,3,0)*VLOOKUP('Données projet'!$B$16,Paramètres!$A$1:$I$89,5,0)</f>
        <v>250.22399999999999</v>
      </c>
      <c r="FG179" s="13">
        <f t="shared" si="182"/>
        <v>60.633904580527918</v>
      </c>
      <c r="FH179" s="20">
        <f t="shared" si="183"/>
        <v>541.41085047775289</v>
      </c>
      <c r="FI179" s="59">
        <f t="shared" si="131"/>
        <v>834.74418381108626</v>
      </c>
      <c r="FJ179" s="59">
        <f ca="1">AVERAGE(OFFSET($FI$3,0,0,'Données projet'!$E$16+1,1))-AVERAGE(OFFSET($H$3,0,0,'Données projet'!$E$16+1,1))</f>
        <v>269.77739619445515</v>
      </c>
      <c r="FK179" s="59">
        <f t="shared" si="156"/>
        <v>347.56964743629885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7.698508626142238</v>
      </c>
      <c r="FR179" s="21">
        <f>EXP(-LN(2)/25)*FR178+(1-EXP(-LN(2)/25))/(LN(2)/25)*Calculateur!FM179*Calculateur!FO179*VLOOKUP('Données projet'!$B$16,Paramètres!$A$1:$I$89,3,0)*0.475*44/12</f>
        <v>1.6015995483899024</v>
      </c>
      <c r="FS179" s="21">
        <f>EXP(-LN(2)/2)*FS178+(1-EXP(-LN(2)/2))/(LN(2)/2)*FM179*FP179*VLOOKUP('Données projet'!$B$16,Paramètres!$A$1:$I$89,3,0)*0.475*44/12</f>
        <v>2.6298621800201021E-24</v>
      </c>
      <c r="FT179" s="22">
        <f t="shared" si="184"/>
        <v>9.3001081745321397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367.99999999999972</v>
      </c>
      <c r="O180" s="13">
        <f>N180*VLOOKUP('Données projet'!$B$9,Paramètres!$A$1:$I$89,3,0)*VLOOKUP('Données projet'!$B$9,Paramètres!$A$1:$I$89,5,0)</f>
        <v>292.78079999999977</v>
      </c>
      <c r="P180" s="13">
        <f t="shared" si="141"/>
        <v>69.660903052386217</v>
      </c>
      <c r="Q180" s="20">
        <f t="shared" si="162"/>
        <v>631.25263281623893</v>
      </c>
      <c r="R180" s="59">
        <f t="shared" si="109"/>
        <v>924.58596614957219</v>
      </c>
      <c r="S180" s="59">
        <f ca="1">AVERAGE(OFFSET($R$3,0,0,'Données projet'!$E$9+1,1))-AVERAGE(OFFSET($H$3,0,0,'Données projet'!$E$9+1,1))</f>
        <v>331.52724290297675</v>
      </c>
      <c r="T180" s="59">
        <f t="shared" si="142"/>
        <v>322.79102610158054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9.0266787443634566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9.0266787443634566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367.99999999999972</v>
      </c>
      <c r="AJ180" s="13">
        <f>AI180*VLOOKUP('Données projet'!$B$10,Paramètres!$A$1:$I$89,3,0)*VLOOKUP('Données projet'!$B$10,Paramètres!$A$1:$I$89,5,0)</f>
        <v>292.78079999999977</v>
      </c>
      <c r="AK180" s="13">
        <f t="shared" si="164"/>
        <v>69.660903052386217</v>
      </c>
      <c r="AL180" s="20">
        <f t="shared" si="165"/>
        <v>631.25263281623893</v>
      </c>
      <c r="AM180" s="59">
        <f t="shared" si="113"/>
        <v>924.58596614957219</v>
      </c>
      <c r="AN180" s="59">
        <f ca="1">AVERAGE(OFFSET($AM$3,0,0,'Données projet'!$E$10+1,1))-AVERAGE(OFFSET($H$3,0,0,'Données projet'!$E$10+1,1))</f>
        <v>331.52724290297675</v>
      </c>
      <c r="AO180" s="59">
        <f t="shared" si="144"/>
        <v>322.79102610158054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9.0266787443634566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9.0266787443634566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367.99999999999972</v>
      </c>
      <c r="BE180" s="13">
        <f>BD180*VLOOKUP('Données projet'!$B$11,Paramètres!$A$1:$I$89,3,0)*VLOOKUP('Données projet'!$B$11,Paramètres!$A$1:$I$89,5,0)</f>
        <v>321.48479999999984</v>
      </c>
      <c r="BF180" s="13">
        <f t="shared" si="167"/>
        <v>75.662211893590367</v>
      </c>
      <c r="BG180" s="20">
        <f t="shared" si="168"/>
        <v>691.69771238133626</v>
      </c>
      <c r="BH180" s="59">
        <f t="shared" si="116"/>
        <v>985.03104571466952</v>
      </c>
      <c r="BI180" s="59">
        <f ca="1">AVERAGE(OFFSET($BH$3,0,0,'Données projet'!$E$11+1,1))-AVERAGE(OFFSET($H$3,0,0,'Données projet'!$E$11+1,1))</f>
        <v>367.48156275901096</v>
      </c>
      <c r="BJ180" s="59">
        <f t="shared" si="146"/>
        <v>356.87322542996685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9.9116472487128089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9.9116472487128089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367.99999999999972</v>
      </c>
      <c r="BZ180" s="13">
        <f>BY180*VLOOKUP('Données projet'!$B$12,Paramètres!$A$1:$I$89,3,0)*VLOOKUP('Données projet'!$B$12,Paramètres!$A$1:$I$89,5,0)</f>
        <v>246.8543999999998</v>
      </c>
      <c r="CA180" s="13">
        <f t="shared" si="170"/>
        <v>59.911862368716115</v>
      </c>
      <c r="CB180" s="20">
        <f t="shared" si="171"/>
        <v>534.28457362551353</v>
      </c>
      <c r="CC180" s="59">
        <f t="shared" si="119"/>
        <v>827.61790695884679</v>
      </c>
      <c r="CD180" s="59">
        <f ca="1">AVERAGE(OFFSET($CC$3,0,0,'Données projet'!$E$12+1,1))-AVERAGE(OFFSET($H$3,0,0,'Données projet'!$E$12+1,1))</f>
        <v>273.84349636755343</v>
      </c>
      <c r="CE180" s="59">
        <f t="shared" si="148"/>
        <v>268.10688874775451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7.6107291374044799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7.6107291374044799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852.00000000000011</v>
      </c>
      <c r="CU180" s="17">
        <f>CT180*VLOOKUP('Données projet'!$B$13,Paramètres!$A$1:$I$89,3,0)*VLOOKUP('Données projet'!$B$13,Paramètres!$A$1:$I$89,5,0)</f>
        <v>420.88800000000009</v>
      </c>
      <c r="CV180" s="13">
        <f t="shared" si="173"/>
        <v>95.998759891259041</v>
      </c>
      <c r="CW180" s="20">
        <f t="shared" si="174"/>
        <v>900.24444014394294</v>
      </c>
      <c r="CX180" s="59">
        <f t="shared" si="122"/>
        <v>1193.5777734772762</v>
      </c>
      <c r="CY180" s="59">
        <f ca="1">AVERAGE(OFFSET($CX$3,0,0,'Données projet'!$E$13+1,1))-AVERAGE(OFFSET($H$3,0,0,'Données projet'!$E$13+1,1))</f>
        <v>434.08297999735811</v>
      </c>
      <c r="CZ180" s="59">
        <f t="shared" si="150"/>
        <v>371.04090283546122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23.289378863733525</v>
      </c>
      <c r="DG180" s="21">
        <f>EXP(-LN(2)/25)*DG179+(1-EXP(-LN(2)/25))/(LN(2)/25)*Calculateur!DB180*Calculateur!DD180*VLOOKUP('Données projet'!$B$13,Paramètres!$A$1:$I$89,3,0)*0.475*44/12</f>
        <v>0.87802814954118646</v>
      </c>
      <c r="DH180" s="21">
        <f>EXP(-LN(2)/2)*DH179+(1-EXP(-LN(2)/2))/(LN(2)/2)*DB180*DE180*VLOOKUP('Données projet'!$B$13,Paramètres!$A$1:$I$89,3,0)*0.475*44/12</f>
        <v>5.626991823484929E-23</v>
      </c>
      <c r="DI180" s="22">
        <f t="shared" si="175"/>
        <v>24.167407013274712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614.99999999999989</v>
      </c>
      <c r="DP180" s="17">
        <f>DO180*VLOOKUP('Données projet'!$B$14,Paramètres!$A$1:$I$89,3,0)*VLOOKUP('Données projet'!$B$14,Paramètres!$A$1:$I$89,5,0)</f>
        <v>351.78</v>
      </c>
      <c r="DQ180" s="13">
        <f t="shared" si="176"/>
        <v>81.92892344316067</v>
      </c>
      <c r="DR180" s="20">
        <f t="shared" si="177"/>
        <v>755.37637499683808</v>
      </c>
      <c r="DS180" s="59">
        <f t="shared" si="125"/>
        <v>1048.7097083301715</v>
      </c>
      <c r="DT180" s="59">
        <f ca="1">AVERAGE(OFFSET($DS$3,0,0,'Données projet'!$E$14+1,1))-AVERAGE(OFFSET($H$3,0,0,'Données projet'!$E$14+1,1))</f>
        <v>362.57172983134313</v>
      </c>
      <c r="DU180" s="59">
        <f t="shared" si="152"/>
        <v>232.03250917542471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18.927985441205891</v>
      </c>
      <c r="EB180" s="21">
        <f>EXP(-LN(2)/25)*EB179+(1-EXP(-LN(2)/25))/(LN(2)/25)*Calculateur!DW180*Calculateur!DY180*VLOOKUP('Données projet'!$B$14,Paramètres!$A$1:$I$89,3,0)*0.475*44/12</f>
        <v>0.52933754469947136</v>
      </c>
      <c r="EC180" s="21">
        <f>EXP(-LN(2)/2)*EC179+(1-EXP(-LN(2)/2))/(LN(2)/2)*DW180*DZ180*VLOOKUP('Données projet'!$B$14,Paramètres!$A$1:$I$89,3,0)*0.475*44/12</f>
        <v>5.6063296748062806E-23</v>
      </c>
      <c r="ED180" s="22">
        <f t="shared" si="178"/>
        <v>19.457322985905364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763.00000000000057</v>
      </c>
      <c r="EK180" s="17">
        <f>EJ180*VLOOKUP('Données projet'!$B$15,Paramètres!$A$1:$I$89,3,0)*VLOOKUP('Données projet'!$B$15,Paramètres!$A$1:$I$89,5,0)</f>
        <v>456.2740000000004</v>
      </c>
      <c r="EL180" s="13">
        <f t="shared" si="179"/>
        <v>103.09649786611838</v>
      </c>
      <c r="EM180" s="20">
        <f t="shared" si="180"/>
        <v>974.23695045015677</v>
      </c>
      <c r="EN180" s="59">
        <f t="shared" si="128"/>
        <v>1267.5702837834901</v>
      </c>
      <c r="EO180" s="59">
        <f ca="1">AVERAGE(OFFSET($EN$3,0,0,'Données projet'!$E$15+1,1))-AVERAGE(OFFSET($H$3,0,0,'Données projet'!$E$15+1,1))</f>
        <v>481.17250315093412</v>
      </c>
      <c r="EP180" s="59">
        <f t="shared" si="154"/>
        <v>413.48123190206832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15.586445847101587</v>
      </c>
      <c r="EW180" s="21">
        <f>EXP(-LN(2)/25)*EW179+(1-EXP(-LN(2)/25))/(LN(2)/25)*Calculateur!ER180*Calculateur!ET180*VLOOKUP('Données projet'!$B$15,Paramètres!$A$1:$I$89,3,0)*0.475*44/12</f>
        <v>1.1108701109634214</v>
      </c>
      <c r="EX180" s="21">
        <f>EXP(-LN(2)/2)*EX179+(1-EXP(-LN(2)/2))/(LN(2)/2)*ER180*EU180*VLOOKUP('Données projet'!$B$15,Paramètres!$A$1:$I$89,3,0)*0.475*44/12</f>
        <v>5.8806640414338457E-24</v>
      </c>
      <c r="EY180" s="22">
        <f t="shared" si="181"/>
        <v>16.697315958065008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401</v>
      </c>
      <c r="FF180" s="17">
        <f>FE180*VLOOKUP('Données projet'!$B$16,Paramètres!$A$1:$I$89,3,0)*VLOOKUP('Données projet'!$B$16,Paramètres!$A$1:$I$89,5,0)</f>
        <v>250.22399999999999</v>
      </c>
      <c r="FG180" s="13">
        <f t="shared" si="182"/>
        <v>60.633904580527918</v>
      </c>
      <c r="FH180" s="20">
        <f t="shared" si="183"/>
        <v>541.41085047775289</v>
      </c>
      <c r="FI180" s="59">
        <f t="shared" si="131"/>
        <v>834.74418381108626</v>
      </c>
      <c r="FJ180" s="59">
        <f ca="1">AVERAGE(OFFSET($FI$3,0,0,'Données projet'!$E$16+1,1))-AVERAGE(OFFSET($H$3,0,0,'Données projet'!$E$16+1,1))</f>
        <v>269.77739619445515</v>
      </c>
      <c r="FK180" s="59">
        <f t="shared" si="156"/>
        <v>347.56964743629885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7.5475455676101957</v>
      </c>
      <c r="FR180" s="21">
        <f>EXP(-LN(2)/25)*FR179+(1-EXP(-LN(2)/25))/(LN(2)/25)*Calculateur!FM180*Calculateur!FO180*VLOOKUP('Données projet'!$B$16,Paramètres!$A$1:$I$89,3,0)*0.475*44/12</f>
        <v>1.5578037245147207</v>
      </c>
      <c r="FS180" s="21">
        <f>EXP(-LN(2)/2)*FS179+(1-EXP(-LN(2)/2))/(LN(2)/2)*FM180*FP180*VLOOKUP('Données projet'!$B$16,Paramètres!$A$1:$I$89,3,0)*0.475*44/12</f>
        <v>1.8595933810782511E-24</v>
      </c>
      <c r="FT180" s="22">
        <f t="shared" si="184"/>
        <v>9.1053492921249166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367.99999999999972</v>
      </c>
      <c r="O181" s="13">
        <f>N181*VLOOKUP('Données projet'!$B$9,Paramètres!$A$1:$I$89,3,0)*VLOOKUP('Données projet'!$B$9,Paramètres!$A$1:$I$89,5,0)</f>
        <v>292.78079999999977</v>
      </c>
      <c r="P181" s="13">
        <f t="shared" si="141"/>
        <v>69.660903052386217</v>
      </c>
      <c r="Q181" s="20">
        <f t="shared" si="162"/>
        <v>631.25263281623893</v>
      </c>
      <c r="R181" s="59">
        <f t="shared" si="109"/>
        <v>924.58596614957219</v>
      </c>
      <c r="S181" s="59">
        <f ca="1">AVERAGE(OFFSET($R$3,0,0,'Données projet'!$E$9+1,1))-AVERAGE(OFFSET($H$3,0,0,'Données projet'!$E$9+1,1))</f>
        <v>331.52724290297675</v>
      </c>
      <c r="T181" s="59">
        <f t="shared" si="142"/>
        <v>322.79102610158054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8.8496710799168774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8.8496710799168774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367.99999999999972</v>
      </c>
      <c r="AJ181" s="13">
        <f>AI181*VLOOKUP('Données projet'!$B$10,Paramètres!$A$1:$I$89,3,0)*VLOOKUP('Données projet'!$B$10,Paramètres!$A$1:$I$89,5,0)</f>
        <v>292.78079999999977</v>
      </c>
      <c r="AK181" s="13">
        <f t="shared" si="164"/>
        <v>69.660903052386217</v>
      </c>
      <c r="AL181" s="20">
        <f t="shared" si="165"/>
        <v>631.25263281623893</v>
      </c>
      <c r="AM181" s="59">
        <f t="shared" si="113"/>
        <v>924.58596614957219</v>
      </c>
      <c r="AN181" s="59">
        <f ca="1">AVERAGE(OFFSET($AM$3,0,0,'Données projet'!$E$10+1,1))-AVERAGE(OFFSET($H$3,0,0,'Données projet'!$E$10+1,1))</f>
        <v>331.52724290297675</v>
      </c>
      <c r="AO181" s="59">
        <f t="shared" si="144"/>
        <v>322.79102610158054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8.8496710799168774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8.8496710799168774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367.99999999999972</v>
      </c>
      <c r="BE181" s="13">
        <f>BD181*VLOOKUP('Données projet'!$B$11,Paramètres!$A$1:$I$89,3,0)*VLOOKUP('Données projet'!$B$11,Paramètres!$A$1:$I$89,5,0)</f>
        <v>321.48479999999984</v>
      </c>
      <c r="BF181" s="13">
        <f t="shared" si="167"/>
        <v>75.662211893590367</v>
      </c>
      <c r="BG181" s="20">
        <f t="shared" si="168"/>
        <v>691.69771238133626</v>
      </c>
      <c r="BH181" s="59">
        <f t="shared" si="116"/>
        <v>985.03104571466952</v>
      </c>
      <c r="BI181" s="59">
        <f ca="1">AVERAGE(OFFSET($BH$3,0,0,'Données projet'!$E$11+1,1))-AVERAGE(OFFSET($H$3,0,0,'Données projet'!$E$11+1,1))</f>
        <v>367.48156275901096</v>
      </c>
      <c r="BJ181" s="59">
        <f t="shared" si="146"/>
        <v>356.87322542996685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9.7172858916734288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9.7172858916734288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367.99999999999972</v>
      </c>
      <c r="BZ181" s="13">
        <f>BY181*VLOOKUP('Données projet'!$B$12,Paramètres!$A$1:$I$89,3,0)*VLOOKUP('Données projet'!$B$12,Paramètres!$A$1:$I$89,5,0)</f>
        <v>246.8543999999998</v>
      </c>
      <c r="CA181" s="13">
        <f t="shared" si="170"/>
        <v>59.911862368716115</v>
      </c>
      <c r="CB181" s="20">
        <f t="shared" si="171"/>
        <v>534.28457362551353</v>
      </c>
      <c r="CC181" s="59">
        <f t="shared" si="119"/>
        <v>827.61790695884679</v>
      </c>
      <c r="CD181" s="59">
        <f ca="1">AVERAGE(OFFSET($CC$3,0,0,'Données projet'!$E$12+1,1))-AVERAGE(OFFSET($H$3,0,0,'Données projet'!$E$12+1,1))</f>
        <v>273.84349636755343</v>
      </c>
      <c r="CE181" s="59">
        <f t="shared" si="148"/>
        <v>268.10688874775451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7.4614873811063838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7.4614873811063838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852.00000000000011</v>
      </c>
      <c r="CU181" s="17">
        <f>CT181*VLOOKUP('Données projet'!$B$13,Paramètres!$A$1:$I$89,3,0)*VLOOKUP('Données projet'!$B$13,Paramètres!$A$1:$I$89,5,0)</f>
        <v>420.88800000000009</v>
      </c>
      <c r="CV181" s="13">
        <f t="shared" si="173"/>
        <v>95.998759891259041</v>
      </c>
      <c r="CW181" s="20">
        <f t="shared" si="174"/>
        <v>900.24444014394294</v>
      </c>
      <c r="CX181" s="59">
        <f t="shared" si="122"/>
        <v>1193.5777734772762</v>
      </c>
      <c r="CY181" s="59">
        <f ca="1">AVERAGE(OFFSET($CX$3,0,0,'Données projet'!$E$13+1,1))-AVERAGE(OFFSET($H$3,0,0,'Données projet'!$E$13+1,1))</f>
        <v>434.08297999735811</v>
      </c>
      <c r="CZ181" s="59">
        <f t="shared" si="150"/>
        <v>371.04090283546122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22.832688349334177</v>
      </c>
      <c r="DG181" s="21">
        <f>EXP(-LN(2)/25)*DG180+(1-EXP(-LN(2)/25))/(LN(2)/25)*Calculateur!DB181*Calculateur!DD181*VLOOKUP('Données projet'!$B$13,Paramètres!$A$1:$I$89,3,0)*0.475*44/12</f>
        <v>0.85401842361848912</v>
      </c>
      <c r="DH181" s="21">
        <f>EXP(-LN(2)/2)*DH180+(1-EXP(-LN(2)/2))/(LN(2)/2)*DB181*DE181*VLOOKUP('Données projet'!$B$13,Paramètres!$A$1:$I$89,3,0)*0.475*44/12</f>
        <v>3.9788840760674499E-23</v>
      </c>
      <c r="DI181" s="22">
        <f t="shared" si="175"/>
        <v>23.686706772952665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614.99999999999989</v>
      </c>
      <c r="DP181" s="17">
        <f>DO181*VLOOKUP('Données projet'!$B$14,Paramètres!$A$1:$I$89,3,0)*VLOOKUP('Données projet'!$B$14,Paramètres!$A$1:$I$89,5,0)</f>
        <v>351.78</v>
      </c>
      <c r="DQ181" s="13">
        <f t="shared" si="176"/>
        <v>81.92892344316067</v>
      </c>
      <c r="DR181" s="20">
        <f t="shared" si="177"/>
        <v>755.37637499683808</v>
      </c>
      <c r="DS181" s="59">
        <f t="shared" si="125"/>
        <v>1048.7097083301715</v>
      </c>
      <c r="DT181" s="59">
        <f ca="1">AVERAGE(OFFSET($DS$3,0,0,'Données projet'!$E$14+1,1))-AVERAGE(OFFSET($H$3,0,0,'Données projet'!$E$14+1,1))</f>
        <v>362.57172983134313</v>
      </c>
      <c r="DU181" s="59">
        <f t="shared" si="152"/>
        <v>232.03250917542471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18.556819191634997</v>
      </c>
      <c r="EB181" s="21">
        <f>EXP(-LN(2)/25)*EB180+(1-EXP(-LN(2)/25))/(LN(2)/25)*Calculateur!DW181*Calculateur!DY181*VLOOKUP('Données projet'!$B$14,Paramètres!$A$1:$I$89,3,0)*0.475*44/12</f>
        <v>0.5148627817030127</v>
      </c>
      <c r="EC181" s="21">
        <f>EXP(-LN(2)/2)*EC180+(1-EXP(-LN(2)/2))/(LN(2)/2)*DW181*DZ181*VLOOKUP('Données projet'!$B$14,Paramètres!$A$1:$I$89,3,0)*0.475*44/12</f>
        <v>3.9642737306228929E-23</v>
      </c>
      <c r="ED181" s="22">
        <f t="shared" si="178"/>
        <v>19.071681973338009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763.00000000000057</v>
      </c>
      <c r="EK181" s="17">
        <f>EJ181*VLOOKUP('Données projet'!$B$15,Paramètres!$A$1:$I$89,3,0)*VLOOKUP('Données projet'!$B$15,Paramètres!$A$1:$I$89,5,0)</f>
        <v>456.2740000000004</v>
      </c>
      <c r="EL181" s="13">
        <f t="shared" si="179"/>
        <v>103.09649786611838</v>
      </c>
      <c r="EM181" s="20">
        <f t="shared" si="180"/>
        <v>974.23695045015677</v>
      </c>
      <c r="EN181" s="59">
        <f t="shared" si="128"/>
        <v>1267.5702837834901</v>
      </c>
      <c r="EO181" s="59">
        <f ca="1">AVERAGE(OFFSET($EN$3,0,0,'Données projet'!$E$15+1,1))-AVERAGE(OFFSET($H$3,0,0,'Données projet'!$E$15+1,1))</f>
        <v>481.17250315093412</v>
      </c>
      <c r="EP181" s="59">
        <f t="shared" si="154"/>
        <v>413.48123190206832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15.280805150833173</v>
      </c>
      <c r="EW181" s="21">
        <f>EXP(-LN(2)/25)*EW180+(1-EXP(-LN(2)/25))/(LN(2)/25)*Calculateur!ER181*Calculateur!ET181*VLOOKUP('Données projet'!$B$15,Paramètres!$A$1:$I$89,3,0)*0.475*44/12</f>
        <v>1.0804933093610063</v>
      </c>
      <c r="EX181" s="21">
        <f>EXP(-LN(2)/2)*EX180+(1-EXP(-LN(2)/2))/(LN(2)/2)*ER181*EU181*VLOOKUP('Données projet'!$B$15,Paramètres!$A$1:$I$89,3,0)*0.475*44/12</f>
        <v>4.1582574215777605E-24</v>
      </c>
      <c r="EY181" s="22">
        <f t="shared" si="181"/>
        <v>16.361298460194178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401</v>
      </c>
      <c r="FF181" s="17">
        <f>FE181*VLOOKUP('Données projet'!$B$16,Paramètres!$A$1:$I$89,3,0)*VLOOKUP('Données projet'!$B$16,Paramètres!$A$1:$I$89,5,0)</f>
        <v>250.22399999999999</v>
      </c>
      <c r="FG181" s="13">
        <f t="shared" si="182"/>
        <v>60.633904580527918</v>
      </c>
      <c r="FH181" s="20">
        <f t="shared" si="183"/>
        <v>541.41085047775289</v>
      </c>
      <c r="FI181" s="59">
        <f t="shared" si="131"/>
        <v>834.74418381108626</v>
      </c>
      <c r="FJ181" s="59">
        <f ca="1">AVERAGE(OFFSET($FI$3,0,0,'Données projet'!$E$16+1,1))-AVERAGE(OFFSET($H$3,0,0,'Données projet'!$E$16+1,1))</f>
        <v>269.77739619445515</v>
      </c>
      <c r="FK181" s="59">
        <f t="shared" si="156"/>
        <v>347.56964743629885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7.3995428025775931</v>
      </c>
      <c r="FR181" s="21">
        <f>EXP(-LN(2)/25)*FR180+(1-EXP(-LN(2)/25))/(LN(2)/25)*Calculateur!FM181*Calculateur!FO181*VLOOKUP('Données projet'!$B$16,Paramètres!$A$1:$I$89,3,0)*0.475*44/12</f>
        <v>1.5152054997465283</v>
      </c>
      <c r="FS181" s="21">
        <f>EXP(-LN(2)/2)*FS180+(1-EXP(-LN(2)/2))/(LN(2)/2)*FM181*FP181*VLOOKUP('Données projet'!$B$16,Paramètres!$A$1:$I$89,3,0)*0.475*44/12</f>
        <v>1.314931090010051E-24</v>
      </c>
      <c r="FT181" s="22">
        <f t="shared" si="184"/>
        <v>8.9147483023241207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367.99999999999972</v>
      </c>
      <c r="O182" s="13">
        <f>N182*VLOOKUP('Données projet'!$B$9,Paramètres!$A$1:$I$89,3,0)*VLOOKUP('Données projet'!$B$9,Paramètres!$A$1:$I$89,5,0)</f>
        <v>292.78079999999977</v>
      </c>
      <c r="P182" s="13">
        <f t="shared" si="141"/>
        <v>69.660903052386217</v>
      </c>
      <c r="Q182" s="20">
        <f t="shared" si="162"/>
        <v>631.25263281623893</v>
      </c>
      <c r="R182" s="59">
        <f t="shared" si="109"/>
        <v>924.58596614957219</v>
      </c>
      <c r="S182" s="59">
        <f ca="1">AVERAGE(OFFSET($R$3,0,0,'Données projet'!$E$9+1,1))-AVERAGE(OFFSET($H$3,0,0,'Données projet'!$E$9+1,1))</f>
        <v>331.52724290297675</v>
      </c>
      <c r="T182" s="59">
        <f t="shared" si="142"/>
        <v>322.79102610158054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8.6761344278060815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8.6761344278060815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367.99999999999972</v>
      </c>
      <c r="AJ182" s="13">
        <f>AI182*VLOOKUP('Données projet'!$B$10,Paramètres!$A$1:$I$89,3,0)*VLOOKUP('Données projet'!$B$10,Paramètres!$A$1:$I$89,5,0)</f>
        <v>292.78079999999977</v>
      </c>
      <c r="AK182" s="13">
        <f t="shared" si="164"/>
        <v>69.660903052386217</v>
      </c>
      <c r="AL182" s="20">
        <f t="shared" si="165"/>
        <v>631.25263281623893</v>
      </c>
      <c r="AM182" s="59">
        <f t="shared" si="113"/>
        <v>924.58596614957219</v>
      </c>
      <c r="AN182" s="59">
        <f ca="1">AVERAGE(OFFSET($AM$3,0,0,'Données projet'!$E$10+1,1))-AVERAGE(OFFSET($H$3,0,0,'Données projet'!$E$10+1,1))</f>
        <v>331.52724290297675</v>
      </c>
      <c r="AO182" s="59">
        <f t="shared" si="144"/>
        <v>322.79102610158054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8.6761344278060815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8.6761344278060815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367.99999999999972</v>
      </c>
      <c r="BE182" s="13">
        <f>BD182*VLOOKUP('Données projet'!$B$11,Paramètres!$A$1:$I$89,3,0)*VLOOKUP('Données projet'!$B$11,Paramètres!$A$1:$I$89,5,0)</f>
        <v>321.48479999999984</v>
      </c>
      <c r="BF182" s="13">
        <f t="shared" si="167"/>
        <v>75.662211893590367</v>
      </c>
      <c r="BG182" s="20">
        <f t="shared" si="168"/>
        <v>691.69771238133626</v>
      </c>
      <c r="BH182" s="59">
        <f t="shared" si="116"/>
        <v>985.03104571466952</v>
      </c>
      <c r="BI182" s="59">
        <f ca="1">AVERAGE(OFFSET($BH$3,0,0,'Données projet'!$E$11+1,1))-AVERAGE(OFFSET($H$3,0,0,'Données projet'!$E$11+1,1))</f>
        <v>367.48156275901096</v>
      </c>
      <c r="BJ182" s="59">
        <f t="shared" si="146"/>
        <v>356.87322542996685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9.5267358422968673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9.5267358422968673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367.99999999999972</v>
      </c>
      <c r="BZ182" s="13">
        <f>BY182*VLOOKUP('Données projet'!$B$12,Paramètres!$A$1:$I$89,3,0)*VLOOKUP('Données projet'!$B$12,Paramètres!$A$1:$I$89,5,0)</f>
        <v>246.8543999999998</v>
      </c>
      <c r="CA182" s="13">
        <f t="shared" si="170"/>
        <v>59.911862368716115</v>
      </c>
      <c r="CB182" s="20">
        <f t="shared" si="171"/>
        <v>534.28457362551353</v>
      </c>
      <c r="CC182" s="59">
        <f t="shared" si="119"/>
        <v>827.61790695884679</v>
      </c>
      <c r="CD182" s="59">
        <f ca="1">AVERAGE(OFFSET($CC$3,0,0,'Données projet'!$E$12+1,1))-AVERAGE(OFFSET($H$3,0,0,'Données projet'!$E$12+1,1))</f>
        <v>273.84349636755343</v>
      </c>
      <c r="CE182" s="59">
        <f t="shared" si="148"/>
        <v>268.10688874775451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7.3151721646208108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7.3151721646208108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852.00000000000011</v>
      </c>
      <c r="CU182" s="17">
        <f>CT182*VLOOKUP('Données projet'!$B$13,Paramètres!$A$1:$I$89,3,0)*VLOOKUP('Données projet'!$B$13,Paramètres!$A$1:$I$89,5,0)</f>
        <v>420.88800000000009</v>
      </c>
      <c r="CV182" s="13">
        <f t="shared" si="173"/>
        <v>95.998759891259041</v>
      </c>
      <c r="CW182" s="20">
        <f t="shared" si="174"/>
        <v>900.24444014394294</v>
      </c>
      <c r="CX182" s="59">
        <f t="shared" si="122"/>
        <v>1193.5777734772762</v>
      </c>
      <c r="CY182" s="59">
        <f ca="1">AVERAGE(OFFSET($CX$3,0,0,'Données projet'!$E$13+1,1))-AVERAGE(OFFSET($H$3,0,0,'Données projet'!$E$13+1,1))</f>
        <v>434.08297999735811</v>
      </c>
      <c r="CZ182" s="59">
        <f t="shared" si="150"/>
        <v>371.04090283546122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22.384953257368494</v>
      </c>
      <c r="DG182" s="21">
        <f>EXP(-LN(2)/25)*DG181+(1-EXP(-LN(2)/25))/(LN(2)/25)*Calculateur!DB182*Calculateur!DD182*VLOOKUP('Données projet'!$B$13,Paramètres!$A$1:$I$89,3,0)*0.475*44/12</f>
        <v>0.83066524491376448</v>
      </c>
      <c r="DH182" s="21">
        <f>EXP(-LN(2)/2)*DH181+(1-EXP(-LN(2)/2))/(LN(2)/2)*DB182*DE182*VLOOKUP('Données projet'!$B$13,Paramètres!$A$1:$I$89,3,0)*0.475*44/12</f>
        <v>2.8134959117424645E-23</v>
      </c>
      <c r="DI182" s="22">
        <f t="shared" si="175"/>
        <v>23.215618502282258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614.99999999999989</v>
      </c>
      <c r="DP182" s="17">
        <f>DO182*VLOOKUP('Données projet'!$B$14,Paramètres!$A$1:$I$89,3,0)*VLOOKUP('Données projet'!$B$14,Paramètres!$A$1:$I$89,5,0)</f>
        <v>351.78</v>
      </c>
      <c r="DQ182" s="13">
        <f t="shared" si="176"/>
        <v>81.92892344316067</v>
      </c>
      <c r="DR182" s="20">
        <f t="shared" si="177"/>
        <v>755.37637499683808</v>
      </c>
      <c r="DS182" s="59">
        <f t="shared" si="125"/>
        <v>1048.7097083301715</v>
      </c>
      <c r="DT182" s="59">
        <f ca="1">AVERAGE(OFFSET($DS$3,0,0,'Données projet'!$E$14+1,1))-AVERAGE(OFFSET($H$3,0,0,'Données projet'!$E$14+1,1))</f>
        <v>362.57172983134313</v>
      </c>
      <c r="DU182" s="59">
        <f t="shared" si="152"/>
        <v>232.03250917542471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18.192931285829129</v>
      </c>
      <c r="EB182" s="21">
        <f>EXP(-LN(2)/25)*EB181+(1-EXP(-LN(2)/25))/(LN(2)/25)*Calculateur!DW182*Calculateur!DY182*VLOOKUP('Données projet'!$B$14,Paramètres!$A$1:$I$89,3,0)*0.475*44/12</f>
        <v>0.50078383186188691</v>
      </c>
      <c r="EC182" s="21">
        <f>EXP(-LN(2)/2)*EC181+(1-EXP(-LN(2)/2))/(LN(2)/2)*DW182*DZ182*VLOOKUP('Données projet'!$B$14,Paramètres!$A$1:$I$89,3,0)*0.475*44/12</f>
        <v>2.8031648374031403E-23</v>
      </c>
      <c r="ED182" s="22">
        <f t="shared" si="178"/>
        <v>18.693715117691017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763.00000000000057</v>
      </c>
      <c r="EK182" s="17">
        <f>EJ182*VLOOKUP('Données projet'!$B$15,Paramètres!$A$1:$I$89,3,0)*VLOOKUP('Données projet'!$B$15,Paramètres!$A$1:$I$89,5,0)</f>
        <v>456.2740000000004</v>
      </c>
      <c r="EL182" s="13">
        <f t="shared" si="179"/>
        <v>103.09649786611838</v>
      </c>
      <c r="EM182" s="20">
        <f t="shared" si="180"/>
        <v>974.23695045015677</v>
      </c>
      <c r="EN182" s="59">
        <f t="shared" si="128"/>
        <v>1267.5702837834901</v>
      </c>
      <c r="EO182" s="59">
        <f ca="1">AVERAGE(OFFSET($EN$3,0,0,'Données projet'!$E$15+1,1))-AVERAGE(OFFSET($H$3,0,0,'Données projet'!$E$15+1,1))</f>
        <v>481.17250315093412</v>
      </c>
      <c r="EP182" s="59">
        <f t="shared" si="154"/>
        <v>413.48123190206832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14.981157882196166</v>
      </c>
      <c r="EW182" s="21">
        <f>EXP(-LN(2)/25)*EW181+(1-EXP(-LN(2)/25))/(LN(2)/25)*Calculateur!ER182*Calculateur!ET182*VLOOKUP('Données projet'!$B$15,Paramètres!$A$1:$I$89,3,0)*0.475*44/12</f>
        <v>1.050947162995856</v>
      </c>
      <c r="EX182" s="21">
        <f>EXP(-LN(2)/2)*EX181+(1-EXP(-LN(2)/2))/(LN(2)/2)*ER182*EU182*VLOOKUP('Données projet'!$B$15,Paramètres!$A$1:$I$89,3,0)*0.475*44/12</f>
        <v>2.9403320207169228E-24</v>
      </c>
      <c r="EY182" s="22">
        <f t="shared" si="181"/>
        <v>16.032105045192022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401</v>
      </c>
      <c r="FF182" s="17">
        <f>FE182*VLOOKUP('Données projet'!$B$16,Paramètres!$A$1:$I$89,3,0)*VLOOKUP('Données projet'!$B$16,Paramètres!$A$1:$I$89,5,0)</f>
        <v>250.22399999999999</v>
      </c>
      <c r="FG182" s="13">
        <f t="shared" si="182"/>
        <v>60.633904580527918</v>
      </c>
      <c r="FH182" s="20">
        <f t="shared" si="183"/>
        <v>541.41085047775289</v>
      </c>
      <c r="FI182" s="59">
        <f t="shared" si="131"/>
        <v>834.74418381108626</v>
      </c>
      <c r="FJ182" s="59">
        <f ca="1">AVERAGE(OFFSET($FI$3,0,0,'Données projet'!$E$16+1,1))-AVERAGE(OFFSET($H$3,0,0,'Données projet'!$E$16+1,1))</f>
        <v>269.77739619445515</v>
      </c>
      <c r="FK182" s="59">
        <f t="shared" si="156"/>
        <v>347.56964743629885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7.2544422814945069</v>
      </c>
      <c r="FR182" s="21">
        <f>EXP(-LN(2)/25)*FR181+(1-EXP(-LN(2)/25))/(LN(2)/25)*Calculateur!FM182*Calculateur!FO182*VLOOKUP('Données projet'!$B$16,Paramètres!$A$1:$I$89,3,0)*0.475*44/12</f>
        <v>1.4737721256747653</v>
      </c>
      <c r="FS182" s="21">
        <f>EXP(-LN(2)/2)*FS181+(1-EXP(-LN(2)/2))/(LN(2)/2)*FM182*FP182*VLOOKUP('Données projet'!$B$16,Paramètres!$A$1:$I$89,3,0)*0.475*44/12</f>
        <v>9.2979669053912557E-25</v>
      </c>
      <c r="FT182" s="22">
        <f t="shared" si="184"/>
        <v>8.728214407169272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367.99999999999972</v>
      </c>
      <c r="O183" s="13">
        <f>N183*VLOOKUP('Données projet'!$B$9,Paramètres!$A$1:$I$89,3,0)*VLOOKUP('Données projet'!$B$9,Paramètres!$A$1:$I$89,5,0)</f>
        <v>292.78079999999977</v>
      </c>
      <c r="P183" s="13">
        <f t="shared" si="141"/>
        <v>69.660903052386217</v>
      </c>
      <c r="Q183" s="20">
        <f t="shared" si="162"/>
        <v>631.25263281623893</v>
      </c>
      <c r="R183" s="59">
        <f t="shared" si="109"/>
        <v>924.58596614957219</v>
      </c>
      <c r="S183" s="59">
        <f ca="1">AVERAGE(OFFSET($R$3,0,0,'Données projet'!$E$9+1,1))-AVERAGE(OFFSET($H$3,0,0,'Données projet'!$E$9+1,1))</f>
        <v>331.52724290297675</v>
      </c>
      <c r="T183" s="59">
        <f t="shared" si="142"/>
        <v>322.79102610158054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8.5060007235962711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8.5060007235962711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367.99999999999972</v>
      </c>
      <c r="AJ183" s="13">
        <f>AI183*VLOOKUP('Données projet'!$B$10,Paramètres!$A$1:$I$89,3,0)*VLOOKUP('Données projet'!$B$10,Paramètres!$A$1:$I$89,5,0)</f>
        <v>292.78079999999977</v>
      </c>
      <c r="AK183" s="13">
        <f t="shared" si="164"/>
        <v>69.660903052386217</v>
      </c>
      <c r="AL183" s="20">
        <f t="shared" si="165"/>
        <v>631.25263281623893</v>
      </c>
      <c r="AM183" s="59">
        <f t="shared" si="113"/>
        <v>924.58596614957219</v>
      </c>
      <c r="AN183" s="59">
        <f ca="1">AVERAGE(OFFSET($AM$3,0,0,'Données projet'!$E$10+1,1))-AVERAGE(OFFSET($H$3,0,0,'Données projet'!$E$10+1,1))</f>
        <v>331.52724290297675</v>
      </c>
      <c r="AO183" s="59">
        <f t="shared" si="144"/>
        <v>322.79102610158054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8.5060007235962711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8.5060007235962711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367.99999999999972</v>
      </c>
      <c r="BE183" s="13">
        <f>BD183*VLOOKUP('Données projet'!$B$11,Paramètres!$A$1:$I$89,3,0)*VLOOKUP('Données projet'!$B$11,Paramètres!$A$1:$I$89,5,0)</f>
        <v>321.48479999999984</v>
      </c>
      <c r="BF183" s="13">
        <f t="shared" si="167"/>
        <v>75.662211893590367</v>
      </c>
      <c r="BG183" s="20">
        <f t="shared" si="168"/>
        <v>691.69771238133626</v>
      </c>
      <c r="BH183" s="59">
        <f t="shared" si="116"/>
        <v>985.03104571466952</v>
      </c>
      <c r="BI183" s="59">
        <f ca="1">AVERAGE(OFFSET($BH$3,0,0,'Données projet'!$E$11+1,1))-AVERAGE(OFFSET($H$3,0,0,'Données projet'!$E$11+1,1))</f>
        <v>367.48156275901096</v>
      </c>
      <c r="BJ183" s="59">
        <f t="shared" si="146"/>
        <v>356.87322542996685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9.3399223631645274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9.3399223631645274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367.99999999999972</v>
      </c>
      <c r="BZ183" s="13">
        <f>BY183*VLOOKUP('Données projet'!$B$12,Paramètres!$A$1:$I$89,3,0)*VLOOKUP('Données projet'!$B$12,Paramètres!$A$1:$I$89,5,0)</f>
        <v>246.8543999999998</v>
      </c>
      <c r="CA183" s="13">
        <f t="shared" si="170"/>
        <v>59.911862368716115</v>
      </c>
      <c r="CB183" s="20">
        <f t="shared" si="171"/>
        <v>534.28457362551353</v>
      </c>
      <c r="CC183" s="59">
        <f t="shared" si="119"/>
        <v>827.61790695884679</v>
      </c>
      <c r="CD183" s="59">
        <f ca="1">AVERAGE(OFFSET($CC$3,0,0,'Données projet'!$E$12+1,1))-AVERAGE(OFFSET($H$3,0,0,'Données projet'!$E$12+1,1))</f>
        <v>273.84349636755343</v>
      </c>
      <c r="CE183" s="59">
        <f t="shared" si="148"/>
        <v>268.10688874775451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7.1717261002870494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7.1717261002870494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852.00000000000011</v>
      </c>
      <c r="CU183" s="17">
        <f>CT183*VLOOKUP('Données projet'!$B$13,Paramètres!$A$1:$I$89,3,0)*VLOOKUP('Données projet'!$B$13,Paramètres!$A$1:$I$89,5,0)</f>
        <v>420.88800000000009</v>
      </c>
      <c r="CV183" s="13">
        <f t="shared" si="173"/>
        <v>95.998759891259041</v>
      </c>
      <c r="CW183" s="20">
        <f t="shared" si="174"/>
        <v>900.24444014394294</v>
      </c>
      <c r="CX183" s="59">
        <f t="shared" si="122"/>
        <v>1193.5777734772762</v>
      </c>
      <c r="CY183" s="59">
        <f ca="1">AVERAGE(OFFSET($CX$3,0,0,'Données projet'!$E$13+1,1))-AVERAGE(OFFSET($H$3,0,0,'Données projet'!$E$13+1,1))</f>
        <v>434.08297999735811</v>
      </c>
      <c r="CZ183" s="59">
        <f t="shared" si="150"/>
        <v>371.04090283546122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21.945997977464817</v>
      </c>
      <c r="DG183" s="21">
        <f>EXP(-LN(2)/25)*DG182+(1-EXP(-LN(2)/25))/(LN(2)/25)*Calculateur!DB183*Calculateur!DD183*VLOOKUP('Données projet'!$B$13,Paramètres!$A$1:$I$89,3,0)*0.475*44/12</f>
        <v>0.80795066010881089</v>
      </c>
      <c r="DH183" s="21">
        <f>EXP(-LN(2)/2)*DH182+(1-EXP(-LN(2)/2))/(LN(2)/2)*DB183*DE183*VLOOKUP('Données projet'!$B$13,Paramètres!$A$1:$I$89,3,0)*0.475*44/12</f>
        <v>1.9894420380337249E-23</v>
      </c>
      <c r="DI183" s="22">
        <f t="shared" si="175"/>
        <v>22.753948637573629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614.99999999999989</v>
      </c>
      <c r="DP183" s="17">
        <f>DO183*VLOOKUP('Données projet'!$B$14,Paramètres!$A$1:$I$89,3,0)*VLOOKUP('Données projet'!$B$14,Paramètres!$A$1:$I$89,5,0)</f>
        <v>351.78</v>
      </c>
      <c r="DQ183" s="13">
        <f t="shared" si="176"/>
        <v>81.92892344316067</v>
      </c>
      <c r="DR183" s="20">
        <f t="shared" si="177"/>
        <v>755.37637499683808</v>
      </c>
      <c r="DS183" s="59">
        <f t="shared" si="125"/>
        <v>1048.7097083301715</v>
      </c>
      <c r="DT183" s="59">
        <f ca="1">AVERAGE(OFFSET($DS$3,0,0,'Données projet'!$E$14+1,1))-AVERAGE(OFFSET($H$3,0,0,'Données projet'!$E$14+1,1))</f>
        <v>362.57172983134313</v>
      </c>
      <c r="DU183" s="59">
        <f t="shared" si="152"/>
        <v>232.03250917542471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17.836178999906405</v>
      </c>
      <c r="EB183" s="21">
        <f>EXP(-LN(2)/25)*EB182+(1-EXP(-LN(2)/25))/(LN(2)/25)*Calculateur!DW183*Calculateur!DY183*VLOOKUP('Données projet'!$B$14,Paramètres!$A$1:$I$89,3,0)*0.475*44/12</f>
        <v>0.48708987164454642</v>
      </c>
      <c r="EC183" s="21">
        <f>EXP(-LN(2)/2)*EC182+(1-EXP(-LN(2)/2))/(LN(2)/2)*DW183*DZ183*VLOOKUP('Données projet'!$B$14,Paramètres!$A$1:$I$89,3,0)*0.475*44/12</f>
        <v>1.9821368653114464E-23</v>
      </c>
      <c r="ED183" s="22">
        <f t="shared" si="178"/>
        <v>18.323268871550951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763.00000000000057</v>
      </c>
      <c r="EK183" s="17">
        <f>EJ183*VLOOKUP('Données projet'!$B$15,Paramètres!$A$1:$I$89,3,0)*VLOOKUP('Données projet'!$B$15,Paramètres!$A$1:$I$89,5,0)</f>
        <v>456.2740000000004</v>
      </c>
      <c r="EL183" s="13">
        <f t="shared" si="179"/>
        <v>103.09649786611838</v>
      </c>
      <c r="EM183" s="20">
        <f t="shared" si="180"/>
        <v>974.23695045015677</v>
      </c>
      <c r="EN183" s="59">
        <f t="shared" si="128"/>
        <v>1267.5702837834901</v>
      </c>
      <c r="EO183" s="59">
        <f ca="1">AVERAGE(OFFSET($EN$3,0,0,'Données projet'!$E$15+1,1))-AVERAGE(OFFSET($H$3,0,0,'Données projet'!$E$15+1,1))</f>
        <v>481.17250315093412</v>
      </c>
      <c r="EP183" s="59">
        <f t="shared" si="154"/>
        <v>413.48123190206832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14.687386513730344</v>
      </c>
      <c r="EW183" s="21">
        <f>EXP(-LN(2)/25)*EW182+(1-EXP(-LN(2)/25))/(LN(2)/25)*Calculateur!ER183*Calculateur!ET183*VLOOKUP('Données projet'!$B$15,Paramètres!$A$1:$I$89,3,0)*0.475*44/12</f>
        <v>1.0222089575568249</v>
      </c>
      <c r="EX183" s="21">
        <f>EXP(-LN(2)/2)*EX182+(1-EXP(-LN(2)/2))/(LN(2)/2)*ER183*EU183*VLOOKUP('Données projet'!$B$15,Paramètres!$A$1:$I$89,3,0)*0.475*44/12</f>
        <v>2.0791287107888803E-24</v>
      </c>
      <c r="EY183" s="22">
        <f t="shared" si="181"/>
        <v>15.709595471287169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401</v>
      </c>
      <c r="FF183" s="17">
        <f>FE183*VLOOKUP('Données projet'!$B$16,Paramètres!$A$1:$I$89,3,0)*VLOOKUP('Données projet'!$B$16,Paramètres!$A$1:$I$89,5,0)</f>
        <v>250.22399999999999</v>
      </c>
      <c r="FG183" s="13">
        <f t="shared" si="182"/>
        <v>60.633904580527918</v>
      </c>
      <c r="FH183" s="20">
        <f t="shared" si="183"/>
        <v>541.41085047775289</v>
      </c>
      <c r="FI183" s="59">
        <f t="shared" si="131"/>
        <v>834.74418381108626</v>
      </c>
      <c r="FJ183" s="59">
        <f ca="1">AVERAGE(OFFSET($FI$3,0,0,'Données projet'!$E$16+1,1))-AVERAGE(OFFSET($H$3,0,0,'Données projet'!$E$16+1,1))</f>
        <v>269.77739619445515</v>
      </c>
      <c r="FK183" s="59">
        <f t="shared" si="156"/>
        <v>347.56964743629885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7.1121870931272815</v>
      </c>
      <c r="FR183" s="21">
        <f>EXP(-LN(2)/25)*FR182+(1-EXP(-LN(2)/25))/(LN(2)/25)*Calculateur!FM183*Calculateur!FO183*VLOOKUP('Données projet'!$B$16,Paramètres!$A$1:$I$89,3,0)*0.475*44/12</f>
        <v>1.4334717493958811</v>
      </c>
      <c r="FS183" s="21">
        <f>EXP(-LN(2)/2)*FS182+(1-EXP(-LN(2)/2))/(LN(2)/2)*FM183*FP183*VLOOKUP('Données projet'!$B$16,Paramètres!$A$1:$I$89,3,0)*0.475*44/12</f>
        <v>6.5746554500502552E-25</v>
      </c>
      <c r="FT183" s="22">
        <f t="shared" si="184"/>
        <v>8.5456588425231619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367.99999999999972</v>
      </c>
      <c r="O184" s="13">
        <f>N184*VLOOKUP('Données projet'!$B$9,Paramètres!$A$1:$I$89,3,0)*VLOOKUP('Données projet'!$B$9,Paramètres!$A$1:$I$89,5,0)</f>
        <v>292.78079999999977</v>
      </c>
      <c r="P184" s="13">
        <f t="shared" si="141"/>
        <v>69.660903052386217</v>
      </c>
      <c r="Q184" s="20">
        <f t="shared" si="162"/>
        <v>631.25263281623893</v>
      </c>
      <c r="R184" s="59">
        <f t="shared" si="109"/>
        <v>924.58596614957219</v>
      </c>
      <c r="S184" s="59">
        <f ca="1">AVERAGE(OFFSET($R$3,0,0,'Données projet'!$E$9+1,1))-AVERAGE(OFFSET($H$3,0,0,'Données projet'!$E$9+1,1))</f>
        <v>331.52724290297675</v>
      </c>
      <c r="T184" s="59">
        <f t="shared" si="142"/>
        <v>322.79102610158054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8.3392032375547025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8.3392032375547025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367.99999999999972</v>
      </c>
      <c r="AJ184" s="13">
        <f>AI184*VLOOKUP('Données projet'!$B$10,Paramètres!$A$1:$I$89,3,0)*VLOOKUP('Données projet'!$B$10,Paramètres!$A$1:$I$89,5,0)</f>
        <v>292.78079999999977</v>
      </c>
      <c r="AK184" s="13">
        <f t="shared" si="164"/>
        <v>69.660903052386217</v>
      </c>
      <c r="AL184" s="20">
        <f t="shared" si="165"/>
        <v>631.25263281623893</v>
      </c>
      <c r="AM184" s="59">
        <f t="shared" si="113"/>
        <v>924.58596614957219</v>
      </c>
      <c r="AN184" s="59">
        <f ca="1">AVERAGE(OFFSET($AM$3,0,0,'Données projet'!$E$10+1,1))-AVERAGE(OFFSET($H$3,0,0,'Données projet'!$E$10+1,1))</f>
        <v>331.52724290297675</v>
      </c>
      <c r="AO184" s="59">
        <f t="shared" si="144"/>
        <v>322.79102610158054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8.3392032375547025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8.3392032375547025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367.99999999999972</v>
      </c>
      <c r="BE184" s="13">
        <f>BD184*VLOOKUP('Données projet'!$B$11,Paramètres!$A$1:$I$89,3,0)*VLOOKUP('Données projet'!$B$11,Paramètres!$A$1:$I$89,5,0)</f>
        <v>321.48479999999984</v>
      </c>
      <c r="BF184" s="13">
        <f t="shared" si="167"/>
        <v>75.662211893590367</v>
      </c>
      <c r="BG184" s="20">
        <f t="shared" si="168"/>
        <v>691.69771238133626</v>
      </c>
      <c r="BH184" s="59">
        <f t="shared" si="116"/>
        <v>985.03104571466952</v>
      </c>
      <c r="BI184" s="59">
        <f ca="1">AVERAGE(OFFSET($BH$3,0,0,'Données projet'!$E$11+1,1))-AVERAGE(OFFSET($H$3,0,0,'Données projet'!$E$11+1,1))</f>
        <v>367.48156275901096</v>
      </c>
      <c r="BJ184" s="59">
        <f t="shared" si="146"/>
        <v>356.87322542996685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9.1567721824130004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9.1567721824130004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367.99999999999972</v>
      </c>
      <c r="BZ184" s="13">
        <f>BY184*VLOOKUP('Données projet'!$B$12,Paramètres!$A$1:$I$89,3,0)*VLOOKUP('Données projet'!$B$12,Paramètres!$A$1:$I$89,5,0)</f>
        <v>246.8543999999998</v>
      </c>
      <c r="CA184" s="13">
        <f t="shared" si="170"/>
        <v>59.911862368716115</v>
      </c>
      <c r="CB184" s="20">
        <f t="shared" si="171"/>
        <v>534.28457362551353</v>
      </c>
      <c r="CC184" s="59">
        <f t="shared" si="119"/>
        <v>827.61790695884679</v>
      </c>
      <c r="CD184" s="59">
        <f ca="1">AVERAGE(OFFSET($CC$3,0,0,'Données projet'!$E$12+1,1))-AVERAGE(OFFSET($H$3,0,0,'Données projet'!$E$12+1,1))</f>
        <v>273.84349636755343</v>
      </c>
      <c r="CE184" s="59">
        <f t="shared" si="148"/>
        <v>268.10688874775451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7.0310929257814134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7.0310929257814134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852.00000000000011</v>
      </c>
      <c r="CU184" s="17">
        <f>CT184*VLOOKUP('Données projet'!$B$13,Paramètres!$A$1:$I$89,3,0)*VLOOKUP('Données projet'!$B$13,Paramètres!$A$1:$I$89,5,0)</f>
        <v>420.88800000000009</v>
      </c>
      <c r="CV184" s="13">
        <f t="shared" si="173"/>
        <v>95.998759891259041</v>
      </c>
      <c r="CW184" s="20">
        <f t="shared" si="174"/>
        <v>900.24444014394294</v>
      </c>
      <c r="CX184" s="59">
        <f t="shared" si="122"/>
        <v>1193.5777734772762</v>
      </c>
      <c r="CY184" s="59">
        <f ca="1">AVERAGE(OFFSET($CX$3,0,0,'Données projet'!$E$13+1,1))-AVERAGE(OFFSET($H$3,0,0,'Données projet'!$E$13+1,1))</f>
        <v>434.08297999735811</v>
      </c>
      <c r="CZ184" s="59">
        <f t="shared" si="150"/>
        <v>371.04090283546122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21.515650342863765</v>
      </c>
      <c r="DG184" s="21">
        <f>EXP(-LN(2)/25)*DG183+(1-EXP(-LN(2)/25))/(LN(2)/25)*Calculateur!DB184*Calculateur!DD184*VLOOKUP('Données projet'!$B$13,Paramètres!$A$1:$I$89,3,0)*0.475*44/12</f>
        <v>0.78585720681985682</v>
      </c>
      <c r="DH184" s="21">
        <f>EXP(-LN(2)/2)*DH183+(1-EXP(-LN(2)/2))/(LN(2)/2)*DB184*DE184*VLOOKUP('Données projet'!$B$13,Paramètres!$A$1:$I$89,3,0)*0.475*44/12</f>
        <v>1.4067479558712322E-23</v>
      </c>
      <c r="DI184" s="22">
        <f t="shared" si="175"/>
        <v>22.30150754968362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614.99999999999989</v>
      </c>
      <c r="DP184" s="17">
        <f>DO184*VLOOKUP('Données projet'!$B$14,Paramètres!$A$1:$I$89,3,0)*VLOOKUP('Données projet'!$B$14,Paramètres!$A$1:$I$89,5,0)</f>
        <v>351.78</v>
      </c>
      <c r="DQ184" s="13">
        <f t="shared" si="176"/>
        <v>81.92892344316067</v>
      </c>
      <c r="DR184" s="20">
        <f t="shared" si="177"/>
        <v>755.37637499683808</v>
      </c>
      <c r="DS184" s="59">
        <f t="shared" si="125"/>
        <v>1048.7097083301715</v>
      </c>
      <c r="DT184" s="59">
        <f ca="1">AVERAGE(OFFSET($DS$3,0,0,'Données projet'!$E$14+1,1))-AVERAGE(OFFSET($H$3,0,0,'Données projet'!$E$14+1,1))</f>
        <v>362.57172983134313</v>
      </c>
      <c r="DU184" s="59">
        <f t="shared" si="152"/>
        <v>232.03250917542471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17.486422408713217</v>
      </c>
      <c r="EB184" s="21">
        <f>EXP(-LN(2)/25)*EB183+(1-EXP(-LN(2)/25))/(LN(2)/25)*Calculateur!DW184*Calculateur!DY184*VLOOKUP('Données projet'!$B$14,Paramètres!$A$1:$I$89,3,0)*0.475*44/12</f>
        <v>0.4737703734894832</v>
      </c>
      <c r="EC184" s="21">
        <f>EXP(-LN(2)/2)*EC183+(1-EXP(-LN(2)/2))/(LN(2)/2)*DW184*DZ184*VLOOKUP('Données projet'!$B$14,Paramètres!$A$1:$I$89,3,0)*0.475*44/12</f>
        <v>1.4015824187015702E-23</v>
      </c>
      <c r="ED184" s="22">
        <f t="shared" si="178"/>
        <v>17.9601927822027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763.00000000000057</v>
      </c>
      <c r="EK184" s="17">
        <f>EJ184*VLOOKUP('Données projet'!$B$15,Paramètres!$A$1:$I$89,3,0)*VLOOKUP('Données projet'!$B$15,Paramètres!$A$1:$I$89,5,0)</f>
        <v>456.2740000000004</v>
      </c>
      <c r="EL184" s="13">
        <f t="shared" si="179"/>
        <v>103.09649786611838</v>
      </c>
      <c r="EM184" s="20">
        <f t="shared" si="180"/>
        <v>974.23695045015677</v>
      </c>
      <c r="EN184" s="59">
        <f t="shared" si="128"/>
        <v>1267.5702837834901</v>
      </c>
      <c r="EO184" s="59">
        <f ca="1">AVERAGE(OFFSET($EN$3,0,0,'Données projet'!$E$15+1,1))-AVERAGE(OFFSET($H$3,0,0,'Données projet'!$E$15+1,1))</f>
        <v>481.17250315093412</v>
      </c>
      <c r="EP184" s="59">
        <f t="shared" si="154"/>
        <v>413.48123190206832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14.399375822617294</v>
      </c>
      <c r="EW184" s="21">
        <f>EXP(-LN(2)/25)*EW183+(1-EXP(-LN(2)/25))/(LN(2)/25)*Calculateur!ER184*Calculateur!ET184*VLOOKUP('Données projet'!$B$15,Paramètres!$A$1:$I$89,3,0)*0.475*44/12</f>
        <v>0.99425659985680082</v>
      </c>
      <c r="EX184" s="21">
        <f>EXP(-LN(2)/2)*EX183+(1-EXP(-LN(2)/2))/(LN(2)/2)*ER184*EU184*VLOOKUP('Données projet'!$B$15,Paramètres!$A$1:$I$89,3,0)*0.475*44/12</f>
        <v>1.4701660103584614E-24</v>
      </c>
      <c r="EY184" s="22">
        <f t="shared" si="181"/>
        <v>15.393632422474095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401</v>
      </c>
      <c r="FF184" s="17">
        <f>FE184*VLOOKUP('Données projet'!$B$16,Paramètres!$A$1:$I$89,3,0)*VLOOKUP('Données projet'!$B$16,Paramètres!$A$1:$I$89,5,0)</f>
        <v>250.22399999999999</v>
      </c>
      <c r="FG184" s="13">
        <f t="shared" si="182"/>
        <v>60.633904580527918</v>
      </c>
      <c r="FH184" s="20">
        <f t="shared" si="183"/>
        <v>541.41085047775289</v>
      </c>
      <c r="FI184" s="59">
        <f t="shared" si="131"/>
        <v>834.74418381108626</v>
      </c>
      <c r="FJ184" s="59">
        <f ca="1">AVERAGE(OFFSET($FI$3,0,0,'Données projet'!$E$16+1,1))-AVERAGE(OFFSET($H$3,0,0,'Données projet'!$E$16+1,1))</f>
        <v>269.77739619445515</v>
      </c>
      <c r="FK184" s="59">
        <f t="shared" si="156"/>
        <v>347.56964743629885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6.97272144223684</v>
      </c>
      <c r="FR184" s="21">
        <f>EXP(-LN(2)/25)*FR183+(1-EXP(-LN(2)/25))/(LN(2)/25)*Calculateur!FM184*Calculateur!FO184*VLOOKUP('Données projet'!$B$16,Paramètres!$A$1:$I$89,3,0)*0.475*44/12</f>
        <v>1.3942733890256476</v>
      </c>
      <c r="FS184" s="21">
        <f>EXP(-LN(2)/2)*FS183+(1-EXP(-LN(2)/2))/(LN(2)/2)*FM184*FP184*VLOOKUP('Données projet'!$B$16,Paramètres!$A$1:$I$89,3,0)*0.475*44/12</f>
        <v>4.6489834526956278E-25</v>
      </c>
      <c r="FT184" s="22">
        <f t="shared" si="184"/>
        <v>8.3669948312624882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367.99999999999972</v>
      </c>
      <c r="O185" s="13">
        <f>N185*VLOOKUP('Données projet'!$B$9,Paramètres!$A$1:$I$89,3,0)*VLOOKUP('Données projet'!$B$9,Paramètres!$A$1:$I$89,5,0)</f>
        <v>292.78079999999977</v>
      </c>
      <c r="P185" s="13">
        <f t="shared" si="141"/>
        <v>69.660903052386217</v>
      </c>
      <c r="Q185" s="20">
        <f t="shared" si="162"/>
        <v>631.25263281623893</v>
      </c>
      <c r="R185" s="59">
        <f t="shared" si="109"/>
        <v>924.58596614957219</v>
      </c>
      <c r="S185" s="59">
        <f ca="1">AVERAGE(OFFSET($R$3,0,0,'Données projet'!$E$9+1,1))-AVERAGE(OFFSET($H$3,0,0,'Données projet'!$E$9+1,1))</f>
        <v>331.52724290297675</v>
      </c>
      <c r="T185" s="59">
        <f t="shared" si="142"/>
        <v>322.79102610158054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8.1756765484779876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8.1756765484779876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367.99999999999972</v>
      </c>
      <c r="AJ185" s="13">
        <f>AI185*VLOOKUP('Données projet'!$B$10,Paramètres!$A$1:$I$89,3,0)*VLOOKUP('Données projet'!$B$10,Paramètres!$A$1:$I$89,5,0)</f>
        <v>292.78079999999977</v>
      </c>
      <c r="AK185" s="13">
        <f t="shared" si="164"/>
        <v>69.660903052386217</v>
      </c>
      <c r="AL185" s="20">
        <f t="shared" si="165"/>
        <v>631.25263281623893</v>
      </c>
      <c r="AM185" s="59">
        <f t="shared" si="113"/>
        <v>924.58596614957219</v>
      </c>
      <c r="AN185" s="59">
        <f ca="1">AVERAGE(OFFSET($AM$3,0,0,'Données projet'!$E$10+1,1))-AVERAGE(OFFSET($H$3,0,0,'Données projet'!$E$10+1,1))</f>
        <v>331.52724290297675</v>
      </c>
      <c r="AO185" s="59">
        <f t="shared" si="144"/>
        <v>322.79102610158054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8.1756765484779876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8.1756765484779876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367.99999999999972</v>
      </c>
      <c r="BE185" s="13">
        <f>BD185*VLOOKUP('Données projet'!$B$11,Paramètres!$A$1:$I$89,3,0)*VLOOKUP('Données projet'!$B$11,Paramètres!$A$1:$I$89,5,0)</f>
        <v>321.48479999999984</v>
      </c>
      <c r="BF185" s="13">
        <f t="shared" si="167"/>
        <v>75.662211893590367</v>
      </c>
      <c r="BG185" s="20">
        <f t="shared" si="168"/>
        <v>691.69771238133626</v>
      </c>
      <c r="BH185" s="59">
        <f t="shared" si="116"/>
        <v>985.03104571466952</v>
      </c>
      <c r="BI185" s="59">
        <f ca="1">AVERAGE(OFFSET($BH$3,0,0,'Données projet'!$E$11+1,1))-AVERAGE(OFFSET($H$3,0,0,'Données projet'!$E$11+1,1))</f>
        <v>367.48156275901096</v>
      </c>
      <c r="BJ185" s="59">
        <f t="shared" si="146"/>
        <v>356.87322542996685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8.9772134649954314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8.9772134649954314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367.99999999999972</v>
      </c>
      <c r="BZ185" s="13">
        <f>BY185*VLOOKUP('Données projet'!$B$12,Paramètres!$A$1:$I$89,3,0)*VLOOKUP('Données projet'!$B$12,Paramètres!$A$1:$I$89,5,0)</f>
        <v>246.8543999999998</v>
      </c>
      <c r="CA185" s="13">
        <f t="shared" si="170"/>
        <v>59.911862368716115</v>
      </c>
      <c r="CB185" s="20">
        <f t="shared" si="171"/>
        <v>534.28457362551353</v>
      </c>
      <c r="CC185" s="59">
        <f t="shared" si="119"/>
        <v>827.61790695884679</v>
      </c>
      <c r="CD185" s="59">
        <f ca="1">AVERAGE(OFFSET($CC$3,0,0,'Données projet'!$E$12+1,1))-AVERAGE(OFFSET($H$3,0,0,'Données projet'!$E$12+1,1))</f>
        <v>273.84349636755343</v>
      </c>
      <c r="CE185" s="59">
        <f t="shared" si="148"/>
        <v>268.10688874775451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6.8932174820500665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6.8932174820500665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852.00000000000011</v>
      </c>
      <c r="CU185" s="17">
        <f>CT185*VLOOKUP('Données projet'!$B$13,Paramètres!$A$1:$I$89,3,0)*VLOOKUP('Données projet'!$B$13,Paramètres!$A$1:$I$89,5,0)</f>
        <v>420.88800000000009</v>
      </c>
      <c r="CV185" s="13">
        <f t="shared" si="173"/>
        <v>95.998759891259041</v>
      </c>
      <c r="CW185" s="20">
        <f t="shared" si="174"/>
        <v>900.24444014394294</v>
      </c>
      <c r="CX185" s="59">
        <f t="shared" si="122"/>
        <v>1193.5777734772762</v>
      </c>
      <c r="CY185" s="59">
        <f ca="1">AVERAGE(OFFSET($CX$3,0,0,'Données projet'!$E$13+1,1))-AVERAGE(OFFSET($H$3,0,0,'Données projet'!$E$13+1,1))</f>
        <v>434.08297999735811</v>
      </c>
      <c r="CZ185" s="59">
        <f t="shared" si="150"/>
        <v>371.04090283546122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21.0937415628911</v>
      </c>
      <c r="DG185" s="21">
        <f>EXP(-LN(2)/25)*DG184+(1-EXP(-LN(2)/25))/(LN(2)/25)*Calculateur!DB185*Calculateur!DD185*VLOOKUP('Données projet'!$B$13,Paramètres!$A$1:$I$89,3,0)*0.475*44/12</f>
        <v>0.76436790017293343</v>
      </c>
      <c r="DH185" s="21">
        <f>EXP(-LN(2)/2)*DH184+(1-EXP(-LN(2)/2))/(LN(2)/2)*DB185*DE185*VLOOKUP('Données projet'!$B$13,Paramètres!$A$1:$I$89,3,0)*0.475*44/12</f>
        <v>9.9472101901686246E-24</v>
      </c>
      <c r="DI185" s="22">
        <f t="shared" si="175"/>
        <v>21.858109463064032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614.99999999999989</v>
      </c>
      <c r="DP185" s="17">
        <f>DO185*VLOOKUP('Données projet'!$B$14,Paramètres!$A$1:$I$89,3,0)*VLOOKUP('Données projet'!$B$14,Paramètres!$A$1:$I$89,5,0)</f>
        <v>351.78</v>
      </c>
      <c r="DQ185" s="13">
        <f t="shared" si="176"/>
        <v>81.92892344316067</v>
      </c>
      <c r="DR185" s="20">
        <f t="shared" si="177"/>
        <v>755.37637499683808</v>
      </c>
      <c r="DS185" s="59">
        <f t="shared" si="125"/>
        <v>1048.7097083301715</v>
      </c>
      <c r="DT185" s="59">
        <f ca="1">AVERAGE(OFFSET($DS$3,0,0,'Données projet'!$E$14+1,1))-AVERAGE(OFFSET($H$3,0,0,'Données projet'!$E$14+1,1))</f>
        <v>362.57172983134313</v>
      </c>
      <c r="DU185" s="59">
        <f t="shared" si="152"/>
        <v>232.03250917542471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17.143524330942874</v>
      </c>
      <c r="EB185" s="21">
        <f>EXP(-LN(2)/25)*EB184+(1-EXP(-LN(2)/25))/(LN(2)/25)*Calculateur!DW185*Calculateur!DY185*VLOOKUP('Données projet'!$B$14,Paramètres!$A$1:$I$89,3,0)*0.475*44/12</f>
        <v>0.46081509771191215</v>
      </c>
      <c r="EC185" s="21">
        <f>EXP(-LN(2)/2)*EC184+(1-EXP(-LN(2)/2))/(LN(2)/2)*DW185*DZ185*VLOOKUP('Données projet'!$B$14,Paramètres!$A$1:$I$89,3,0)*0.475*44/12</f>
        <v>9.9106843265572322E-24</v>
      </c>
      <c r="ED185" s="22">
        <f t="shared" si="178"/>
        <v>17.604339428654786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763.00000000000057</v>
      </c>
      <c r="EK185" s="17">
        <f>EJ185*VLOOKUP('Données projet'!$B$15,Paramètres!$A$1:$I$89,3,0)*VLOOKUP('Données projet'!$B$15,Paramètres!$A$1:$I$89,5,0)</f>
        <v>456.2740000000004</v>
      </c>
      <c r="EL185" s="13">
        <f t="shared" si="179"/>
        <v>103.09649786611838</v>
      </c>
      <c r="EM185" s="20">
        <f t="shared" si="180"/>
        <v>974.23695045015677</v>
      </c>
      <c r="EN185" s="59">
        <f t="shared" si="128"/>
        <v>1267.5702837834901</v>
      </c>
      <c r="EO185" s="59">
        <f ca="1">AVERAGE(OFFSET($EN$3,0,0,'Données projet'!$E$15+1,1))-AVERAGE(OFFSET($H$3,0,0,'Données projet'!$E$15+1,1))</f>
        <v>481.17250315093412</v>
      </c>
      <c r="EP185" s="59">
        <f t="shared" si="154"/>
        <v>413.48123190206832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14.117012845487796</v>
      </c>
      <c r="EW185" s="21">
        <f>EXP(-LN(2)/25)*EW184+(1-EXP(-LN(2)/25))/(LN(2)/25)*Calculateur!ER185*Calculateur!ET185*VLOOKUP('Données projet'!$B$15,Paramètres!$A$1:$I$89,3,0)*0.475*44/12</f>
        <v>0.96706860084803437</v>
      </c>
      <c r="EX185" s="21">
        <f>EXP(-LN(2)/2)*EX184+(1-EXP(-LN(2)/2))/(LN(2)/2)*ER185*EU185*VLOOKUP('Données projet'!$B$15,Paramètres!$A$1:$I$89,3,0)*0.475*44/12</f>
        <v>1.0395643553944401E-24</v>
      </c>
      <c r="EY185" s="22">
        <f t="shared" si="181"/>
        <v>15.08408144633583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401</v>
      </c>
      <c r="FF185" s="17">
        <f>FE185*VLOOKUP('Données projet'!$B$16,Paramètres!$A$1:$I$89,3,0)*VLOOKUP('Données projet'!$B$16,Paramètres!$A$1:$I$89,5,0)</f>
        <v>250.22399999999999</v>
      </c>
      <c r="FG185" s="13">
        <f t="shared" si="182"/>
        <v>60.633904580527918</v>
      </c>
      <c r="FH185" s="20">
        <f t="shared" si="183"/>
        <v>541.41085047775289</v>
      </c>
      <c r="FI185" s="59">
        <f t="shared" si="131"/>
        <v>834.74418381108626</v>
      </c>
      <c r="FJ185" s="59">
        <f ca="1">AVERAGE(OFFSET($FI$3,0,0,'Données projet'!$E$16+1,1))-AVERAGE(OFFSET($H$3,0,0,'Données projet'!$E$16+1,1))</f>
        <v>269.77739619445515</v>
      </c>
      <c r="FK185" s="59">
        <f t="shared" si="156"/>
        <v>347.56964743629885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6.835990627694712</v>
      </c>
      <c r="FR185" s="21">
        <f>EXP(-LN(2)/25)*FR184+(1-EXP(-LN(2)/25))/(LN(2)/25)*Calculateur!FM185*Calculateur!FO185*VLOOKUP('Données projet'!$B$16,Paramètres!$A$1:$I$89,3,0)*0.475*44/12</f>
        <v>1.3561469098810903</v>
      </c>
      <c r="FS185" s="21">
        <f>EXP(-LN(2)/2)*FS184+(1-EXP(-LN(2)/2))/(LN(2)/2)*FM185*FP185*VLOOKUP('Données projet'!$B$16,Paramètres!$A$1:$I$89,3,0)*0.475*44/12</f>
        <v>3.2873277250251276E-25</v>
      </c>
      <c r="FT185" s="22">
        <f t="shared" si="184"/>
        <v>8.1921375375758032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367.99999999999972</v>
      </c>
      <c r="O186" s="13">
        <f>N186*VLOOKUP('Données projet'!$B$9,Paramètres!$A$1:$I$89,3,0)*VLOOKUP('Données projet'!$B$9,Paramètres!$A$1:$I$89,5,0)</f>
        <v>292.78079999999977</v>
      </c>
      <c r="P186" s="13">
        <f t="shared" si="141"/>
        <v>69.660903052386217</v>
      </c>
      <c r="Q186" s="20">
        <f t="shared" si="162"/>
        <v>631.25263281623893</v>
      </c>
      <c r="R186" s="59">
        <f t="shared" si="109"/>
        <v>924.58596614957219</v>
      </c>
      <c r="S186" s="59">
        <f ca="1">AVERAGE(OFFSET($R$3,0,0,'Données projet'!$E$9+1,1))-AVERAGE(OFFSET($H$3,0,0,'Données projet'!$E$9+1,1))</f>
        <v>331.52724290297675</v>
      </c>
      <c r="T186" s="59">
        <f t="shared" si="142"/>
        <v>322.79102610158054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8.015356518032636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8.015356518032636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367.99999999999972</v>
      </c>
      <c r="AJ186" s="13">
        <f>AI186*VLOOKUP('Données projet'!$B$10,Paramètres!$A$1:$I$89,3,0)*VLOOKUP('Données projet'!$B$10,Paramètres!$A$1:$I$89,5,0)</f>
        <v>292.78079999999977</v>
      </c>
      <c r="AK186" s="13">
        <f t="shared" si="164"/>
        <v>69.660903052386217</v>
      </c>
      <c r="AL186" s="20">
        <f t="shared" si="165"/>
        <v>631.25263281623893</v>
      </c>
      <c r="AM186" s="59">
        <f t="shared" si="113"/>
        <v>924.58596614957219</v>
      </c>
      <c r="AN186" s="59">
        <f ca="1">AVERAGE(OFFSET($AM$3,0,0,'Données projet'!$E$10+1,1))-AVERAGE(OFFSET($H$3,0,0,'Données projet'!$E$10+1,1))</f>
        <v>331.52724290297675</v>
      </c>
      <c r="AO186" s="59">
        <f t="shared" si="144"/>
        <v>322.79102610158054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8.015356518032636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8.015356518032636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367.99999999999972</v>
      </c>
      <c r="BE186" s="13">
        <f>BD186*VLOOKUP('Données projet'!$B$11,Paramètres!$A$1:$I$89,3,0)*VLOOKUP('Données projet'!$B$11,Paramètres!$A$1:$I$89,5,0)</f>
        <v>321.48479999999984</v>
      </c>
      <c r="BF186" s="13">
        <f t="shared" si="167"/>
        <v>75.662211893590367</v>
      </c>
      <c r="BG186" s="20">
        <f t="shared" si="168"/>
        <v>691.69771238133626</v>
      </c>
      <c r="BH186" s="59">
        <f t="shared" si="116"/>
        <v>985.03104571466952</v>
      </c>
      <c r="BI186" s="59">
        <f ca="1">AVERAGE(OFFSET($BH$3,0,0,'Données projet'!$E$11+1,1))-AVERAGE(OFFSET($H$3,0,0,'Données projet'!$E$11+1,1))</f>
        <v>367.48156275901096</v>
      </c>
      <c r="BJ186" s="59">
        <f t="shared" si="146"/>
        <v>356.87322542996685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8.8011757845064178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8.8011757845064178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367.99999999999972</v>
      </c>
      <c r="BZ186" s="13">
        <f>BY186*VLOOKUP('Données projet'!$B$12,Paramètres!$A$1:$I$89,3,0)*VLOOKUP('Données projet'!$B$12,Paramètres!$A$1:$I$89,5,0)</f>
        <v>246.8543999999998</v>
      </c>
      <c r="CA186" s="13">
        <f t="shared" si="170"/>
        <v>59.911862368716115</v>
      </c>
      <c r="CB186" s="20">
        <f t="shared" si="171"/>
        <v>534.28457362551353</v>
      </c>
      <c r="CC186" s="59">
        <f t="shared" si="119"/>
        <v>827.61790695884679</v>
      </c>
      <c r="CD186" s="59">
        <f ca="1">AVERAGE(OFFSET($CC$3,0,0,'Données projet'!$E$12+1,1))-AVERAGE(OFFSET($H$3,0,0,'Données projet'!$E$12+1,1))</f>
        <v>273.84349636755343</v>
      </c>
      <c r="CE186" s="59">
        <f t="shared" si="148"/>
        <v>268.10688874775451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6.7580456916745737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6.7580456916745737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852.00000000000011</v>
      </c>
      <c r="CU186" s="17">
        <f>CT186*VLOOKUP('Données projet'!$B$13,Paramètres!$A$1:$I$89,3,0)*VLOOKUP('Données projet'!$B$13,Paramètres!$A$1:$I$89,5,0)</f>
        <v>420.88800000000009</v>
      </c>
      <c r="CV186" s="13">
        <f t="shared" si="173"/>
        <v>95.998759891259041</v>
      </c>
      <c r="CW186" s="20">
        <f t="shared" si="174"/>
        <v>900.24444014394294</v>
      </c>
      <c r="CX186" s="59">
        <f t="shared" si="122"/>
        <v>1193.5777734772762</v>
      </c>
      <c r="CY186" s="59">
        <f ca="1">AVERAGE(OFFSET($CX$3,0,0,'Données projet'!$E$13+1,1))-AVERAGE(OFFSET($H$3,0,0,'Données projet'!$E$13+1,1))</f>
        <v>434.08297999735811</v>
      </c>
      <c r="CZ186" s="59">
        <f t="shared" si="150"/>
        <v>371.04090283546122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20.680106156754757</v>
      </c>
      <c r="DG186" s="21">
        <f>EXP(-LN(2)/25)*DG185+(1-EXP(-LN(2)/25))/(LN(2)/25)*Calculateur!DB186*Calculateur!DD186*VLOOKUP('Données projet'!$B$13,Paramètres!$A$1:$I$89,3,0)*0.475*44/12</f>
        <v>0.74346621974634364</v>
      </c>
      <c r="DH186" s="21">
        <f>EXP(-LN(2)/2)*DH185+(1-EXP(-LN(2)/2))/(LN(2)/2)*DB186*DE186*VLOOKUP('Données projet'!$B$13,Paramètres!$A$1:$I$89,3,0)*0.475*44/12</f>
        <v>7.0337397793561612E-24</v>
      </c>
      <c r="DI186" s="22">
        <f t="shared" si="175"/>
        <v>21.423572376501102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614.99999999999989</v>
      </c>
      <c r="DP186" s="17">
        <f>DO186*VLOOKUP('Données projet'!$B$14,Paramètres!$A$1:$I$89,3,0)*VLOOKUP('Données projet'!$B$14,Paramètres!$A$1:$I$89,5,0)</f>
        <v>351.78</v>
      </c>
      <c r="DQ186" s="13">
        <f t="shared" si="176"/>
        <v>81.92892344316067</v>
      </c>
      <c r="DR186" s="20">
        <f t="shared" si="177"/>
        <v>755.37637499683808</v>
      </c>
      <c r="DS186" s="59">
        <f t="shared" si="125"/>
        <v>1048.7097083301715</v>
      </c>
      <c r="DT186" s="59">
        <f ca="1">AVERAGE(OFFSET($DS$3,0,0,'Données projet'!$E$14+1,1))-AVERAGE(OFFSET($H$3,0,0,'Données projet'!$E$14+1,1))</f>
        <v>362.57172983134313</v>
      </c>
      <c r="DU186" s="59">
        <f t="shared" si="152"/>
        <v>232.03250917542471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16.807350275330432</v>
      </c>
      <c r="EB186" s="21">
        <f>EXP(-LN(2)/25)*EB185+(1-EXP(-LN(2)/25))/(LN(2)/25)*Calculateur!DW186*Calculateur!DY186*VLOOKUP('Données projet'!$B$14,Paramètres!$A$1:$I$89,3,0)*0.475*44/12</f>
        <v>0.44821408463176715</v>
      </c>
      <c r="EC186" s="21">
        <f>EXP(-LN(2)/2)*EC185+(1-EXP(-LN(2)/2))/(LN(2)/2)*DW186*DZ186*VLOOKUP('Données projet'!$B$14,Paramètres!$A$1:$I$89,3,0)*0.475*44/12</f>
        <v>7.0079120935078508E-24</v>
      </c>
      <c r="ED186" s="22">
        <f t="shared" si="178"/>
        <v>17.2555643599622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763.00000000000057</v>
      </c>
      <c r="EK186" s="17">
        <f>EJ186*VLOOKUP('Données projet'!$B$15,Paramètres!$A$1:$I$89,3,0)*VLOOKUP('Données projet'!$B$15,Paramètres!$A$1:$I$89,5,0)</f>
        <v>456.2740000000004</v>
      </c>
      <c r="EL186" s="13">
        <f t="shared" si="179"/>
        <v>103.09649786611838</v>
      </c>
      <c r="EM186" s="20">
        <f t="shared" si="180"/>
        <v>974.23695045015677</v>
      </c>
      <c r="EN186" s="59">
        <f t="shared" si="128"/>
        <v>1267.5702837834901</v>
      </c>
      <c r="EO186" s="59">
        <f ca="1">AVERAGE(OFFSET($EN$3,0,0,'Données projet'!$E$15+1,1))-AVERAGE(OFFSET($H$3,0,0,'Données projet'!$E$15+1,1))</f>
        <v>481.17250315093412</v>
      </c>
      <c r="EP186" s="59">
        <f t="shared" si="154"/>
        <v>413.48123190206832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13.840186834115396</v>
      </c>
      <c r="EW186" s="21">
        <f>EXP(-LN(2)/25)*EW185+(1-EXP(-LN(2)/25))/(LN(2)/25)*Calculateur!ER186*Calculateur!ET186*VLOOKUP('Données projet'!$B$15,Paramètres!$A$1:$I$89,3,0)*0.475*44/12</f>
        <v>0.94062405910191738</v>
      </c>
      <c r="EX186" s="21">
        <f>EXP(-LN(2)/2)*EX185+(1-EXP(-LN(2)/2))/(LN(2)/2)*ER186*EU186*VLOOKUP('Données projet'!$B$15,Paramètres!$A$1:$I$89,3,0)*0.475*44/12</f>
        <v>7.3508300517923071E-25</v>
      </c>
      <c r="EY186" s="22">
        <f t="shared" si="181"/>
        <v>14.780810893217314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401</v>
      </c>
      <c r="FF186" s="17">
        <f>FE186*VLOOKUP('Données projet'!$B$16,Paramètres!$A$1:$I$89,3,0)*VLOOKUP('Données projet'!$B$16,Paramètres!$A$1:$I$89,5,0)</f>
        <v>250.22399999999999</v>
      </c>
      <c r="FG186" s="13">
        <f t="shared" si="182"/>
        <v>60.633904580527918</v>
      </c>
      <c r="FH186" s="20">
        <f t="shared" si="183"/>
        <v>541.41085047775289</v>
      </c>
      <c r="FI186" s="59">
        <f t="shared" si="131"/>
        <v>834.74418381108626</v>
      </c>
      <c r="FJ186" s="59">
        <f ca="1">AVERAGE(OFFSET($FI$3,0,0,'Données projet'!$E$16+1,1))-AVERAGE(OFFSET($H$3,0,0,'Données projet'!$E$16+1,1))</f>
        <v>269.77739619445515</v>
      </c>
      <c r="FK186" s="59">
        <f t="shared" si="156"/>
        <v>347.56964743629885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6.7019410210281931</v>
      </c>
      <c r="FR186" s="21">
        <f>EXP(-LN(2)/25)*FR185+(1-EXP(-LN(2)/25))/(LN(2)/25)*Calculateur!FM186*Calculateur!FO186*VLOOKUP('Données projet'!$B$16,Paramètres!$A$1:$I$89,3,0)*0.475*44/12</f>
        <v>1.3190630013137254</v>
      </c>
      <c r="FS186" s="21">
        <f>EXP(-LN(2)/2)*FS185+(1-EXP(-LN(2)/2))/(LN(2)/2)*FM186*FP186*VLOOKUP('Données projet'!$B$16,Paramètres!$A$1:$I$89,3,0)*0.475*44/12</f>
        <v>2.3244917263478139E-25</v>
      </c>
      <c r="FT186" s="22">
        <f t="shared" si="184"/>
        <v>8.0210040223419181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367.99999999999972</v>
      </c>
      <c r="O187" s="13">
        <f>N187*VLOOKUP('Données projet'!$B$9,Paramètres!$A$1:$I$89,3,0)*VLOOKUP('Données projet'!$B$9,Paramètres!$A$1:$I$89,5,0)</f>
        <v>292.78079999999977</v>
      </c>
      <c r="P187" s="13">
        <f t="shared" si="141"/>
        <v>69.660903052386217</v>
      </c>
      <c r="Q187" s="20">
        <f t="shared" si="162"/>
        <v>631.25263281623893</v>
      </c>
      <c r="R187" s="59">
        <f t="shared" si="109"/>
        <v>924.58596614957219</v>
      </c>
      <c r="S187" s="59">
        <f ca="1">AVERAGE(OFFSET($R$3,0,0,'Données projet'!$E$9+1,1))-AVERAGE(OFFSET($H$3,0,0,'Données projet'!$E$9+1,1))</f>
        <v>331.52724290297675</v>
      </c>
      <c r="T187" s="59">
        <f t="shared" si="142"/>
        <v>322.79102610158054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7.8581802655987545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7.8581802655987545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367.99999999999972</v>
      </c>
      <c r="AJ187" s="13">
        <f>AI187*VLOOKUP('Données projet'!$B$10,Paramètres!$A$1:$I$89,3,0)*VLOOKUP('Données projet'!$B$10,Paramètres!$A$1:$I$89,5,0)</f>
        <v>292.78079999999977</v>
      </c>
      <c r="AK187" s="13">
        <f t="shared" si="164"/>
        <v>69.660903052386217</v>
      </c>
      <c r="AL187" s="20">
        <f t="shared" si="165"/>
        <v>631.25263281623893</v>
      </c>
      <c r="AM187" s="59">
        <f t="shared" si="113"/>
        <v>924.58596614957219</v>
      </c>
      <c r="AN187" s="59">
        <f ca="1">AVERAGE(OFFSET($AM$3,0,0,'Données projet'!$E$10+1,1))-AVERAGE(OFFSET($H$3,0,0,'Données projet'!$E$10+1,1))</f>
        <v>331.52724290297675</v>
      </c>
      <c r="AO187" s="59">
        <f t="shared" si="144"/>
        <v>322.79102610158054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7.8581802655987545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7.8581802655987545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367.99999999999972</v>
      </c>
      <c r="BE187" s="13">
        <f>BD187*VLOOKUP('Données projet'!$B$11,Paramètres!$A$1:$I$89,3,0)*VLOOKUP('Données projet'!$B$11,Paramètres!$A$1:$I$89,5,0)</f>
        <v>321.48479999999984</v>
      </c>
      <c r="BF187" s="13">
        <f t="shared" si="167"/>
        <v>75.662211893590367</v>
      </c>
      <c r="BG187" s="20">
        <f t="shared" si="168"/>
        <v>691.69771238133626</v>
      </c>
      <c r="BH187" s="59">
        <f t="shared" si="116"/>
        <v>985.03104571466952</v>
      </c>
      <c r="BI187" s="59">
        <f ca="1">AVERAGE(OFFSET($BH$3,0,0,'Données projet'!$E$11+1,1))-AVERAGE(OFFSET($H$3,0,0,'Données projet'!$E$11+1,1))</f>
        <v>367.48156275901096</v>
      </c>
      <c r="BJ187" s="59">
        <f t="shared" si="146"/>
        <v>356.87322542996685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8.6285900955594119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8.6285900955594119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367.99999999999972</v>
      </c>
      <c r="BZ187" s="13">
        <f>BY187*VLOOKUP('Données projet'!$B$12,Paramètres!$A$1:$I$89,3,0)*VLOOKUP('Données projet'!$B$12,Paramètres!$A$1:$I$89,5,0)</f>
        <v>246.8543999999998</v>
      </c>
      <c r="CA187" s="13">
        <f t="shared" si="170"/>
        <v>59.911862368716115</v>
      </c>
      <c r="CB187" s="20">
        <f t="shared" si="171"/>
        <v>534.28457362551353</v>
      </c>
      <c r="CC187" s="59">
        <f t="shared" si="119"/>
        <v>827.61790695884679</v>
      </c>
      <c r="CD187" s="59">
        <f ca="1">AVERAGE(OFFSET($CC$3,0,0,'Données projet'!$E$12+1,1))-AVERAGE(OFFSET($H$3,0,0,'Données projet'!$E$12+1,1))</f>
        <v>273.84349636755343</v>
      </c>
      <c r="CE187" s="59">
        <f t="shared" si="148"/>
        <v>268.10688874775451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6.6255245376616934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6.6255245376616934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852.00000000000011</v>
      </c>
      <c r="CU187" s="17">
        <f>CT187*VLOOKUP('Données projet'!$B$13,Paramètres!$A$1:$I$89,3,0)*VLOOKUP('Données projet'!$B$13,Paramètres!$A$1:$I$89,5,0)</f>
        <v>420.88800000000009</v>
      </c>
      <c r="CV187" s="13">
        <f t="shared" si="173"/>
        <v>95.998759891259041</v>
      </c>
      <c r="CW187" s="20">
        <f t="shared" si="174"/>
        <v>900.24444014394294</v>
      </c>
      <c r="CX187" s="59">
        <f t="shared" si="122"/>
        <v>1193.5777734772762</v>
      </c>
      <c r="CY187" s="59">
        <f ca="1">AVERAGE(OFFSET($CX$3,0,0,'Données projet'!$E$13+1,1))-AVERAGE(OFFSET($H$3,0,0,'Données projet'!$E$13+1,1))</f>
        <v>434.08297999735811</v>
      </c>
      <c r="CZ187" s="59">
        <f t="shared" si="150"/>
        <v>371.04090283546122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20.274581888640061</v>
      </c>
      <c r="DG187" s="21">
        <f>EXP(-LN(2)/25)*DG186+(1-EXP(-LN(2)/25))/(LN(2)/25)*Calculateur!DB187*Calculateur!DD187*VLOOKUP('Données projet'!$B$13,Paramètres!$A$1:$I$89,3,0)*0.475*44/12</f>
        <v>0.72313609687019054</v>
      </c>
      <c r="DH187" s="21">
        <f>EXP(-LN(2)/2)*DH186+(1-EXP(-LN(2)/2))/(LN(2)/2)*DB187*DE187*VLOOKUP('Données projet'!$B$13,Paramètres!$A$1:$I$89,3,0)*0.475*44/12</f>
        <v>4.9736050950843123E-24</v>
      </c>
      <c r="DI187" s="22">
        <f t="shared" si="175"/>
        <v>20.997717985510253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614.99999999999989</v>
      </c>
      <c r="DP187" s="17">
        <f>DO187*VLOOKUP('Données projet'!$B$14,Paramètres!$A$1:$I$89,3,0)*VLOOKUP('Données projet'!$B$14,Paramètres!$A$1:$I$89,5,0)</f>
        <v>351.78</v>
      </c>
      <c r="DQ187" s="13">
        <f t="shared" si="176"/>
        <v>81.92892344316067</v>
      </c>
      <c r="DR187" s="20">
        <f t="shared" si="177"/>
        <v>755.37637499683808</v>
      </c>
      <c r="DS187" s="59">
        <f t="shared" si="125"/>
        <v>1048.7097083301715</v>
      </c>
      <c r="DT187" s="59">
        <f ca="1">AVERAGE(OFFSET($DS$3,0,0,'Données projet'!$E$14+1,1))-AVERAGE(OFFSET($H$3,0,0,'Données projet'!$E$14+1,1))</f>
        <v>362.57172983134313</v>
      </c>
      <c r="DU187" s="59">
        <f t="shared" si="152"/>
        <v>232.03250917542471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16.477768387902621</v>
      </c>
      <c r="EB187" s="21">
        <f>EXP(-LN(2)/25)*EB186+(1-EXP(-LN(2)/25))/(LN(2)/25)*Calculateur!DW187*Calculateur!DY187*VLOOKUP('Données projet'!$B$14,Paramètres!$A$1:$I$89,3,0)*0.475*44/12</f>
        <v>0.43595764691695715</v>
      </c>
      <c r="EC187" s="21">
        <f>EXP(-LN(2)/2)*EC186+(1-EXP(-LN(2)/2))/(LN(2)/2)*DW187*DZ187*VLOOKUP('Données projet'!$B$14,Paramètres!$A$1:$I$89,3,0)*0.475*44/12</f>
        <v>4.9553421632786161E-24</v>
      </c>
      <c r="ED187" s="22">
        <f t="shared" si="178"/>
        <v>16.913726034819579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763.00000000000057</v>
      </c>
      <c r="EK187" s="17">
        <f>EJ187*VLOOKUP('Données projet'!$B$15,Paramètres!$A$1:$I$89,3,0)*VLOOKUP('Données projet'!$B$15,Paramètres!$A$1:$I$89,5,0)</f>
        <v>456.2740000000004</v>
      </c>
      <c r="EL187" s="13">
        <f t="shared" si="179"/>
        <v>103.09649786611838</v>
      </c>
      <c r="EM187" s="20">
        <f t="shared" si="180"/>
        <v>974.23695045015677</v>
      </c>
      <c r="EN187" s="59">
        <f t="shared" si="128"/>
        <v>1267.5702837834901</v>
      </c>
      <c r="EO187" s="59">
        <f ca="1">AVERAGE(OFFSET($EN$3,0,0,'Données projet'!$E$15+1,1))-AVERAGE(OFFSET($H$3,0,0,'Données projet'!$E$15+1,1))</f>
        <v>481.17250315093412</v>
      </c>
      <c r="EP187" s="59">
        <f t="shared" si="154"/>
        <v>413.48123190206832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13.568789211978816</v>
      </c>
      <c r="EW187" s="21">
        <f>EXP(-LN(2)/25)*EW186+(1-EXP(-LN(2)/25))/(LN(2)/25)*Calculateur!ER187*Calculateur!ET187*VLOOKUP('Données projet'!$B$15,Paramètres!$A$1:$I$89,3,0)*0.475*44/12</f>
        <v>0.91490264474050598</v>
      </c>
      <c r="EX187" s="21">
        <f>EXP(-LN(2)/2)*EX186+(1-EXP(-LN(2)/2))/(LN(2)/2)*ER187*EU187*VLOOKUP('Données projet'!$B$15,Paramètres!$A$1:$I$89,3,0)*0.475*44/12</f>
        <v>5.1978217769722006E-25</v>
      </c>
      <c r="EY187" s="22">
        <f t="shared" si="181"/>
        <v>14.483691856719322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401</v>
      </c>
      <c r="FF187" s="17">
        <f>FE187*VLOOKUP('Données projet'!$B$16,Paramètres!$A$1:$I$89,3,0)*VLOOKUP('Données projet'!$B$16,Paramètres!$A$1:$I$89,5,0)</f>
        <v>250.22399999999999</v>
      </c>
      <c r="FG187" s="13">
        <f t="shared" si="182"/>
        <v>60.633904580527918</v>
      </c>
      <c r="FH187" s="20">
        <f t="shared" si="183"/>
        <v>541.41085047775289</v>
      </c>
      <c r="FI187" s="59">
        <f t="shared" si="131"/>
        <v>834.74418381108626</v>
      </c>
      <c r="FJ187" s="59">
        <f ca="1">AVERAGE(OFFSET($FI$3,0,0,'Données projet'!$E$16+1,1))-AVERAGE(OFFSET($H$3,0,0,'Données projet'!$E$16+1,1))</f>
        <v>269.77739619445515</v>
      </c>
      <c r="FK187" s="59">
        <f t="shared" si="156"/>
        <v>347.56964743629885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6.5705200453862185</v>
      </c>
      <c r="FR187" s="21">
        <f>EXP(-LN(2)/25)*FR186+(1-EXP(-LN(2)/25))/(LN(2)/25)*Calculateur!FM187*Calculateur!FO187*VLOOKUP('Données projet'!$B$16,Paramètres!$A$1:$I$89,3,0)*0.475*44/12</f>
        <v>1.2829931541762931</v>
      </c>
      <c r="FS187" s="21">
        <f>EXP(-LN(2)/2)*FS186+(1-EXP(-LN(2)/2))/(LN(2)/2)*FM187*FP187*VLOOKUP('Données projet'!$B$16,Paramètres!$A$1:$I$89,3,0)*0.475*44/12</f>
        <v>1.6436638625125638E-25</v>
      </c>
      <c r="FT187" s="22">
        <f t="shared" si="184"/>
        <v>7.8535131995625118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367.99999999999972</v>
      </c>
      <c r="O188" s="13">
        <f>N188*VLOOKUP('Données projet'!$B$9,Paramètres!$A$1:$I$89,3,0)*VLOOKUP('Données projet'!$B$9,Paramètres!$A$1:$I$89,5,0)</f>
        <v>292.78079999999977</v>
      </c>
      <c r="P188" s="13">
        <f t="shared" si="141"/>
        <v>69.660903052386217</v>
      </c>
      <c r="Q188" s="20">
        <f t="shared" si="162"/>
        <v>631.25263281623893</v>
      </c>
      <c r="R188" s="59">
        <f t="shared" si="109"/>
        <v>924.58596614957219</v>
      </c>
      <c r="S188" s="59">
        <f ca="1">AVERAGE(OFFSET($R$3,0,0,'Données projet'!$E$9+1,1))-AVERAGE(OFFSET($H$3,0,0,'Données projet'!$E$9+1,1))</f>
        <v>331.52724290297675</v>
      </c>
      <c r="T188" s="59">
        <f t="shared" si="142"/>
        <v>322.79102610158054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7.7040861436070536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7.7040861436070536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367.99999999999972</v>
      </c>
      <c r="AJ188" s="13">
        <f>AI188*VLOOKUP('Données projet'!$B$10,Paramètres!$A$1:$I$89,3,0)*VLOOKUP('Données projet'!$B$10,Paramètres!$A$1:$I$89,5,0)</f>
        <v>292.78079999999977</v>
      </c>
      <c r="AK188" s="13">
        <f t="shared" si="164"/>
        <v>69.660903052386217</v>
      </c>
      <c r="AL188" s="20">
        <f t="shared" si="165"/>
        <v>631.25263281623893</v>
      </c>
      <c r="AM188" s="59">
        <f t="shared" si="113"/>
        <v>924.58596614957219</v>
      </c>
      <c r="AN188" s="59">
        <f ca="1">AVERAGE(OFFSET($AM$3,0,0,'Données projet'!$E$10+1,1))-AVERAGE(OFFSET($H$3,0,0,'Données projet'!$E$10+1,1))</f>
        <v>331.52724290297675</v>
      </c>
      <c r="AO188" s="59">
        <f t="shared" si="144"/>
        <v>322.79102610158054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7.7040861436070536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7.7040861436070536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367.99999999999972</v>
      </c>
      <c r="BE188" s="13">
        <f>BD188*VLOOKUP('Données projet'!$B$11,Paramètres!$A$1:$I$89,3,0)*VLOOKUP('Données projet'!$B$11,Paramètres!$A$1:$I$89,5,0)</f>
        <v>321.48479999999984</v>
      </c>
      <c r="BF188" s="13">
        <f t="shared" si="167"/>
        <v>75.662211893590367</v>
      </c>
      <c r="BG188" s="20">
        <f t="shared" si="168"/>
        <v>691.69771238133626</v>
      </c>
      <c r="BH188" s="59">
        <f t="shared" si="116"/>
        <v>985.03104571466952</v>
      </c>
      <c r="BI188" s="59">
        <f ca="1">AVERAGE(OFFSET($BH$3,0,0,'Données projet'!$E$11+1,1))-AVERAGE(OFFSET($H$3,0,0,'Données projet'!$E$11+1,1))</f>
        <v>367.48156275901096</v>
      </c>
      <c r="BJ188" s="59">
        <f t="shared" si="146"/>
        <v>356.87322542996685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8.4593887067057807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8.4593887067057807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367.99999999999972</v>
      </c>
      <c r="BZ188" s="13">
        <f>BY188*VLOOKUP('Données projet'!$B$12,Paramètres!$A$1:$I$89,3,0)*VLOOKUP('Données projet'!$B$12,Paramètres!$A$1:$I$89,5,0)</f>
        <v>246.8543999999998</v>
      </c>
      <c r="CA188" s="13">
        <f t="shared" si="170"/>
        <v>59.911862368716115</v>
      </c>
      <c r="CB188" s="20">
        <f t="shared" si="171"/>
        <v>534.28457362551353</v>
      </c>
      <c r="CC188" s="59">
        <f t="shared" si="119"/>
        <v>827.61790695884679</v>
      </c>
      <c r="CD188" s="59">
        <f ca="1">AVERAGE(OFFSET($CC$3,0,0,'Données projet'!$E$12+1,1))-AVERAGE(OFFSET($H$3,0,0,'Données projet'!$E$12+1,1))</f>
        <v>273.84349636755343</v>
      </c>
      <c r="CE188" s="59">
        <f t="shared" si="148"/>
        <v>268.10688874775451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6.4956020426490833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6.4956020426490833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852.00000000000011</v>
      </c>
      <c r="CU188" s="17">
        <f>CT188*VLOOKUP('Données projet'!$B$13,Paramètres!$A$1:$I$89,3,0)*VLOOKUP('Données projet'!$B$13,Paramètres!$A$1:$I$89,5,0)</f>
        <v>420.88800000000009</v>
      </c>
      <c r="CV188" s="13">
        <f t="shared" si="173"/>
        <v>95.998759891259041</v>
      </c>
      <c r="CW188" s="20">
        <f t="shared" si="174"/>
        <v>900.24444014394294</v>
      </c>
      <c r="CX188" s="59">
        <f t="shared" si="122"/>
        <v>1193.5777734772762</v>
      </c>
      <c r="CY188" s="59">
        <f ca="1">AVERAGE(OFFSET($CX$3,0,0,'Données projet'!$E$13+1,1))-AVERAGE(OFFSET($H$3,0,0,'Données projet'!$E$13+1,1))</f>
        <v>434.08297999735811</v>
      </c>
      <c r="CZ188" s="59">
        <f t="shared" si="150"/>
        <v>371.04090283546122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19.877009704077715</v>
      </c>
      <c r="DG188" s="21">
        <f>EXP(-LN(2)/25)*DG187+(1-EXP(-LN(2)/25))/(LN(2)/25)*Calculateur!DB188*Calculateur!DD188*VLOOKUP('Données projet'!$B$13,Paramètres!$A$1:$I$89,3,0)*0.475*44/12</f>
        <v>0.70336190227320061</v>
      </c>
      <c r="DH188" s="21">
        <f>EXP(-LN(2)/2)*DH187+(1-EXP(-LN(2)/2))/(LN(2)/2)*DB188*DE188*VLOOKUP('Données projet'!$B$13,Paramètres!$A$1:$I$89,3,0)*0.475*44/12</f>
        <v>3.5168698896780806E-24</v>
      </c>
      <c r="DI188" s="22">
        <f t="shared" si="175"/>
        <v>20.580371606350916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614.99999999999989</v>
      </c>
      <c r="DP188" s="17">
        <f>DO188*VLOOKUP('Données projet'!$B$14,Paramètres!$A$1:$I$89,3,0)*VLOOKUP('Données projet'!$B$14,Paramètres!$A$1:$I$89,5,0)</f>
        <v>351.78</v>
      </c>
      <c r="DQ188" s="13">
        <f t="shared" si="176"/>
        <v>81.92892344316067</v>
      </c>
      <c r="DR188" s="20">
        <f t="shared" si="177"/>
        <v>755.37637499683808</v>
      </c>
      <c r="DS188" s="59">
        <f t="shared" si="125"/>
        <v>1048.7097083301715</v>
      </c>
      <c r="DT188" s="59">
        <f ca="1">AVERAGE(OFFSET($DS$3,0,0,'Données projet'!$E$14+1,1))-AVERAGE(OFFSET($H$3,0,0,'Données projet'!$E$14+1,1))</f>
        <v>362.57172983134313</v>
      </c>
      <c r="DU188" s="59">
        <f t="shared" si="152"/>
        <v>232.03250917542471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16.154649400262169</v>
      </c>
      <c r="EB188" s="21">
        <f>EXP(-LN(2)/25)*EB187+(1-EXP(-LN(2)/25))/(LN(2)/25)*Calculateur!DW188*Calculateur!DY188*VLOOKUP('Données projet'!$B$14,Paramètres!$A$1:$I$89,3,0)*0.475*44/12</f>
        <v>0.42403636213599671</v>
      </c>
      <c r="EC188" s="21">
        <f>EXP(-LN(2)/2)*EC187+(1-EXP(-LN(2)/2))/(LN(2)/2)*DW188*DZ188*VLOOKUP('Données projet'!$B$14,Paramètres!$A$1:$I$89,3,0)*0.475*44/12</f>
        <v>3.5039560467539254E-24</v>
      </c>
      <c r="ED188" s="22">
        <f t="shared" si="178"/>
        <v>16.578685762398166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763.00000000000057</v>
      </c>
      <c r="EK188" s="17">
        <f>EJ188*VLOOKUP('Données projet'!$B$15,Paramètres!$A$1:$I$89,3,0)*VLOOKUP('Données projet'!$B$15,Paramètres!$A$1:$I$89,5,0)</f>
        <v>456.2740000000004</v>
      </c>
      <c r="EL188" s="13">
        <f t="shared" si="179"/>
        <v>103.09649786611838</v>
      </c>
      <c r="EM188" s="20">
        <f t="shared" si="180"/>
        <v>974.23695045015677</v>
      </c>
      <c r="EN188" s="59">
        <f t="shared" si="128"/>
        <v>1267.5702837834901</v>
      </c>
      <c r="EO188" s="59">
        <f ca="1">AVERAGE(OFFSET($EN$3,0,0,'Données projet'!$E$15+1,1))-AVERAGE(OFFSET($H$3,0,0,'Données projet'!$E$15+1,1))</f>
        <v>481.17250315093412</v>
      </c>
      <c r="EP188" s="59">
        <f t="shared" si="154"/>
        <v>413.48123190206832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13.30271353167613</v>
      </c>
      <c r="EW188" s="21">
        <f>EXP(-LN(2)/25)*EW187+(1-EXP(-LN(2)/25))/(LN(2)/25)*Calculateur!ER188*Calculateur!ET188*VLOOKUP('Données projet'!$B$15,Paramètres!$A$1:$I$89,3,0)*0.475*44/12</f>
        <v>0.88988458380743785</v>
      </c>
      <c r="EX188" s="21">
        <f>EXP(-LN(2)/2)*EX187+(1-EXP(-LN(2)/2))/(LN(2)/2)*ER188*EU188*VLOOKUP('Données projet'!$B$15,Paramètres!$A$1:$I$89,3,0)*0.475*44/12</f>
        <v>3.6754150258961536E-25</v>
      </c>
      <c r="EY188" s="22">
        <f t="shared" si="181"/>
        <v>14.192598115483568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401</v>
      </c>
      <c r="FF188" s="17">
        <f>FE188*VLOOKUP('Données projet'!$B$16,Paramètres!$A$1:$I$89,3,0)*VLOOKUP('Données projet'!$B$16,Paramètres!$A$1:$I$89,5,0)</f>
        <v>250.22399999999999</v>
      </c>
      <c r="FG188" s="13">
        <f t="shared" si="182"/>
        <v>60.633904580527918</v>
      </c>
      <c r="FH188" s="20">
        <f t="shared" si="183"/>
        <v>541.41085047775289</v>
      </c>
      <c r="FI188" s="59">
        <f t="shared" si="131"/>
        <v>834.74418381108626</v>
      </c>
      <c r="FJ188" s="59">
        <f ca="1">AVERAGE(OFFSET($FI$3,0,0,'Données projet'!$E$16+1,1))-AVERAGE(OFFSET($H$3,0,0,'Données projet'!$E$16+1,1))</f>
        <v>269.77739619445515</v>
      </c>
      <c r="FK188" s="59">
        <f t="shared" si="156"/>
        <v>347.56964743629885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6.4416761549177028</v>
      </c>
      <c r="FR188" s="21">
        <f>EXP(-LN(2)/25)*FR187+(1-EXP(-LN(2)/25))/(LN(2)/25)*Calculateur!FM188*Calculateur!FO188*VLOOKUP('Données projet'!$B$16,Paramètres!$A$1:$I$89,3,0)*0.475*44/12</f>
        <v>1.2479096389056648</v>
      </c>
      <c r="FS188" s="21">
        <f>EXP(-LN(2)/2)*FS187+(1-EXP(-LN(2)/2))/(LN(2)/2)*FM188*FP188*VLOOKUP('Données projet'!$B$16,Paramètres!$A$1:$I$89,3,0)*0.475*44/12</f>
        <v>1.162245863173907E-25</v>
      </c>
      <c r="FT188" s="22">
        <f t="shared" si="184"/>
        <v>7.6895857938233672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367.99999999999972</v>
      </c>
      <c r="O189" s="13">
        <f>N189*VLOOKUP('Données projet'!$B$9,Paramètres!$A$1:$I$89,3,0)*VLOOKUP('Données projet'!$B$9,Paramètres!$A$1:$I$89,5,0)</f>
        <v>292.78079999999977</v>
      </c>
      <c r="P189" s="13">
        <f t="shared" si="141"/>
        <v>69.660903052386217</v>
      </c>
      <c r="Q189" s="20">
        <f t="shared" si="162"/>
        <v>631.25263281623893</v>
      </c>
      <c r="R189" s="59">
        <f t="shared" si="109"/>
        <v>924.58596614957219</v>
      </c>
      <c r="S189" s="59">
        <f ca="1">AVERAGE(OFFSET($R$3,0,0,'Données projet'!$E$9+1,1))-AVERAGE(OFFSET($H$3,0,0,'Données projet'!$E$9+1,1))</f>
        <v>331.52724290297675</v>
      </c>
      <c r="T189" s="59">
        <f t="shared" si="142"/>
        <v>322.79102610158054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7.5530137133594764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7.5530137133594764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367.99999999999972</v>
      </c>
      <c r="AJ189" s="13">
        <f>AI189*VLOOKUP('Données projet'!$B$10,Paramètres!$A$1:$I$89,3,0)*VLOOKUP('Données projet'!$B$10,Paramètres!$A$1:$I$89,5,0)</f>
        <v>292.78079999999977</v>
      </c>
      <c r="AK189" s="13">
        <f t="shared" si="164"/>
        <v>69.660903052386217</v>
      </c>
      <c r="AL189" s="20">
        <f t="shared" si="165"/>
        <v>631.25263281623893</v>
      </c>
      <c r="AM189" s="59">
        <f t="shared" si="113"/>
        <v>924.58596614957219</v>
      </c>
      <c r="AN189" s="59">
        <f ca="1">AVERAGE(OFFSET($AM$3,0,0,'Données projet'!$E$10+1,1))-AVERAGE(OFFSET($H$3,0,0,'Données projet'!$E$10+1,1))</f>
        <v>331.52724290297675</v>
      </c>
      <c r="AO189" s="59">
        <f t="shared" si="144"/>
        <v>322.79102610158054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7.5530137133594764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7.5530137133594764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367.99999999999972</v>
      </c>
      <c r="BE189" s="13">
        <f>BD189*VLOOKUP('Données projet'!$B$11,Paramètres!$A$1:$I$89,3,0)*VLOOKUP('Données projet'!$B$11,Paramètres!$A$1:$I$89,5,0)</f>
        <v>321.48479999999984</v>
      </c>
      <c r="BF189" s="13">
        <f t="shared" si="167"/>
        <v>75.662211893590367</v>
      </c>
      <c r="BG189" s="20">
        <f t="shared" si="168"/>
        <v>691.69771238133626</v>
      </c>
      <c r="BH189" s="59">
        <f t="shared" si="116"/>
        <v>985.03104571466952</v>
      </c>
      <c r="BI189" s="59">
        <f ca="1">AVERAGE(OFFSET($BH$3,0,0,'Données projet'!$E$11+1,1))-AVERAGE(OFFSET($H$3,0,0,'Données projet'!$E$11+1,1))</f>
        <v>367.48156275901096</v>
      </c>
      <c r="BJ189" s="59">
        <f t="shared" si="146"/>
        <v>356.87322542996685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8.293505253884911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8.293505253884911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367.99999999999972</v>
      </c>
      <c r="BZ189" s="13">
        <f>BY189*VLOOKUP('Données projet'!$B$12,Paramètres!$A$1:$I$89,3,0)*VLOOKUP('Données projet'!$B$12,Paramètres!$A$1:$I$89,5,0)</f>
        <v>246.8543999999998</v>
      </c>
      <c r="CA189" s="13">
        <f t="shared" si="170"/>
        <v>59.911862368716115</v>
      </c>
      <c r="CB189" s="20">
        <f t="shared" si="171"/>
        <v>534.28457362551353</v>
      </c>
      <c r="CC189" s="59">
        <f t="shared" si="119"/>
        <v>827.61790695884679</v>
      </c>
      <c r="CD189" s="59">
        <f ca="1">AVERAGE(OFFSET($CC$3,0,0,'Données projet'!$E$12+1,1))-AVERAGE(OFFSET($H$3,0,0,'Données projet'!$E$12+1,1))</f>
        <v>273.84349636755343</v>
      </c>
      <c r="CE189" s="59">
        <f t="shared" si="148"/>
        <v>268.10688874775451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6.3682272485187728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6.3682272485187728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852.00000000000011</v>
      </c>
      <c r="CU189" s="17">
        <f>CT189*VLOOKUP('Données projet'!$B$13,Paramètres!$A$1:$I$89,3,0)*VLOOKUP('Données projet'!$B$13,Paramètres!$A$1:$I$89,5,0)</f>
        <v>420.88800000000009</v>
      </c>
      <c r="CV189" s="13">
        <f t="shared" si="173"/>
        <v>95.998759891259041</v>
      </c>
      <c r="CW189" s="20">
        <f t="shared" si="174"/>
        <v>900.24444014394294</v>
      </c>
      <c r="CX189" s="59">
        <f t="shared" si="122"/>
        <v>1193.5777734772762</v>
      </c>
      <c r="CY189" s="59">
        <f ca="1">AVERAGE(OFFSET($CX$3,0,0,'Données projet'!$E$13+1,1))-AVERAGE(OFFSET($H$3,0,0,'Données projet'!$E$13+1,1))</f>
        <v>434.08297999735811</v>
      </c>
      <c r="CZ189" s="59">
        <f t="shared" si="150"/>
        <v>371.04090283546122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19.487233667559547</v>
      </c>
      <c r="DG189" s="21">
        <f>EXP(-LN(2)/25)*DG188+(1-EXP(-LN(2)/25))/(LN(2)/25)*Calculateur!DB189*Calculateur!DD189*VLOOKUP('Données projet'!$B$13,Paramètres!$A$1:$I$89,3,0)*0.475*44/12</f>
        <v>0.68412843406734503</v>
      </c>
      <c r="DH189" s="21">
        <f>EXP(-LN(2)/2)*DH188+(1-EXP(-LN(2)/2))/(LN(2)/2)*DB189*DE189*VLOOKUP('Données projet'!$B$13,Paramètres!$A$1:$I$89,3,0)*0.475*44/12</f>
        <v>2.4868025475421562E-24</v>
      </c>
      <c r="DI189" s="22">
        <f t="shared" si="175"/>
        <v>20.17136210162689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614.99999999999989</v>
      </c>
      <c r="DP189" s="17">
        <f>DO189*VLOOKUP('Données projet'!$B$14,Paramètres!$A$1:$I$89,3,0)*VLOOKUP('Données projet'!$B$14,Paramètres!$A$1:$I$89,5,0)</f>
        <v>351.78</v>
      </c>
      <c r="DQ189" s="13">
        <f t="shared" si="176"/>
        <v>81.92892344316067</v>
      </c>
      <c r="DR189" s="20">
        <f t="shared" si="177"/>
        <v>755.37637499683808</v>
      </c>
      <c r="DS189" s="59">
        <f t="shared" si="125"/>
        <v>1048.7097083301715</v>
      </c>
      <c r="DT189" s="59">
        <f ca="1">AVERAGE(OFFSET($DS$3,0,0,'Données projet'!$E$14+1,1))-AVERAGE(OFFSET($H$3,0,0,'Données projet'!$E$14+1,1))</f>
        <v>362.57172983134313</v>
      </c>
      <c r="DU189" s="59">
        <f t="shared" si="152"/>
        <v>232.03250917542471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15.837866578886224</v>
      </c>
      <c r="EB189" s="21">
        <f>EXP(-LN(2)/25)*EB188+(1-EXP(-LN(2)/25))/(LN(2)/25)*Calculateur!DW189*Calculateur!DY189*VLOOKUP('Données projet'!$B$14,Paramètres!$A$1:$I$89,3,0)*0.475*44/12</f>
        <v>0.41244106551428472</v>
      </c>
      <c r="EC189" s="21">
        <f>EXP(-LN(2)/2)*EC188+(1-EXP(-LN(2)/2))/(LN(2)/2)*DW189*DZ189*VLOOKUP('Données projet'!$B$14,Paramètres!$A$1:$I$89,3,0)*0.475*44/12</f>
        <v>2.477671081639308E-24</v>
      </c>
      <c r="ED189" s="22">
        <f t="shared" si="178"/>
        <v>16.250307644400507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763.00000000000057</v>
      </c>
      <c r="EK189" s="17">
        <f>EJ189*VLOOKUP('Données projet'!$B$15,Paramètres!$A$1:$I$89,3,0)*VLOOKUP('Données projet'!$B$15,Paramètres!$A$1:$I$89,5,0)</f>
        <v>456.2740000000004</v>
      </c>
      <c r="EL189" s="13">
        <f t="shared" si="179"/>
        <v>103.09649786611838</v>
      </c>
      <c r="EM189" s="20">
        <f t="shared" si="180"/>
        <v>974.23695045015677</v>
      </c>
      <c r="EN189" s="59">
        <f t="shared" si="128"/>
        <v>1267.5702837834901</v>
      </c>
      <c r="EO189" s="59">
        <f ca="1">AVERAGE(OFFSET($EN$3,0,0,'Données projet'!$E$15+1,1))-AVERAGE(OFFSET($H$3,0,0,'Données projet'!$E$15+1,1))</f>
        <v>481.17250315093412</v>
      </c>
      <c r="EP189" s="59">
        <f t="shared" si="154"/>
        <v>413.48123190206832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13.041855433174039</v>
      </c>
      <c r="EW189" s="21">
        <f>EXP(-LN(2)/25)*EW188+(1-EXP(-LN(2)/25))/(LN(2)/25)*Calculateur!ER189*Calculateur!ET189*VLOOKUP('Données projet'!$B$15,Paramètres!$A$1:$I$89,3,0)*0.475*44/12</f>
        <v>0.86555064306622709</v>
      </c>
      <c r="EX189" s="21">
        <f>EXP(-LN(2)/2)*EX188+(1-EXP(-LN(2)/2))/(LN(2)/2)*ER189*EU189*VLOOKUP('Données projet'!$B$15,Paramètres!$A$1:$I$89,3,0)*0.475*44/12</f>
        <v>2.5989108884861003E-25</v>
      </c>
      <c r="EY189" s="22">
        <f t="shared" si="181"/>
        <v>13.907406076240266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401</v>
      </c>
      <c r="FF189" s="17">
        <f>FE189*VLOOKUP('Données projet'!$B$16,Paramètres!$A$1:$I$89,3,0)*VLOOKUP('Données projet'!$B$16,Paramètres!$A$1:$I$89,5,0)</f>
        <v>250.22399999999999</v>
      </c>
      <c r="FG189" s="13">
        <f t="shared" si="182"/>
        <v>60.633904580527918</v>
      </c>
      <c r="FH189" s="20">
        <f t="shared" si="183"/>
        <v>541.41085047775289</v>
      </c>
      <c r="FI189" s="59">
        <f t="shared" si="131"/>
        <v>834.74418381108626</v>
      </c>
      <c r="FJ189" s="59">
        <f ca="1">AVERAGE(OFFSET($FI$3,0,0,'Données projet'!$E$16+1,1))-AVERAGE(OFFSET($H$3,0,0,'Données projet'!$E$16+1,1))</f>
        <v>269.77739619445515</v>
      </c>
      <c r="FK189" s="59">
        <f t="shared" si="156"/>
        <v>347.56964743629885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6.3153588145542612</v>
      </c>
      <c r="FR189" s="21">
        <f>EXP(-LN(2)/25)*FR188+(1-EXP(-LN(2)/25))/(LN(2)/25)*Calculateur!FM189*Calculateur!FO189*VLOOKUP('Données projet'!$B$16,Paramètres!$A$1:$I$89,3,0)*0.475*44/12</f>
        <v>1.2137854842050735</v>
      </c>
      <c r="FS189" s="21">
        <f>EXP(-LN(2)/2)*FS188+(1-EXP(-LN(2)/2))/(LN(2)/2)*FM189*FP189*VLOOKUP('Données projet'!$B$16,Paramètres!$A$1:$I$89,3,0)*0.475*44/12</f>
        <v>8.218319312562819E-26</v>
      </c>
      <c r="FT189" s="22">
        <f t="shared" si="184"/>
        <v>7.5291442987593342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367.99999999999972</v>
      </c>
      <c r="O190" s="13">
        <f>N190*VLOOKUP('Données projet'!$B$9,Paramètres!$A$1:$I$89,3,0)*VLOOKUP('Données projet'!$B$9,Paramètres!$A$1:$I$89,5,0)</f>
        <v>292.78079999999977</v>
      </c>
      <c r="P190" s="13">
        <f t="shared" si="141"/>
        <v>69.660903052386217</v>
      </c>
      <c r="Q190" s="20">
        <f t="shared" si="162"/>
        <v>631.25263281623893</v>
      </c>
      <c r="R190" s="59">
        <f t="shared" si="109"/>
        <v>924.58596614957219</v>
      </c>
      <c r="S190" s="59">
        <f ca="1">AVERAGE(OFFSET($R$3,0,0,'Données projet'!$E$9+1,1))-AVERAGE(OFFSET($H$3,0,0,'Données projet'!$E$9+1,1))</f>
        <v>331.52724290297675</v>
      </c>
      <c r="T190" s="59">
        <f t="shared" si="142"/>
        <v>322.79102610158054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7.4049037213239703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7.4049037213239703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367.99999999999972</v>
      </c>
      <c r="AJ190" s="13">
        <f>AI190*VLOOKUP('Données projet'!$B$10,Paramètres!$A$1:$I$89,3,0)*VLOOKUP('Données projet'!$B$10,Paramètres!$A$1:$I$89,5,0)</f>
        <v>292.78079999999977</v>
      </c>
      <c r="AK190" s="13">
        <f t="shared" si="164"/>
        <v>69.660903052386217</v>
      </c>
      <c r="AL190" s="20">
        <f t="shared" si="165"/>
        <v>631.25263281623893</v>
      </c>
      <c r="AM190" s="59">
        <f t="shared" si="113"/>
        <v>924.58596614957219</v>
      </c>
      <c r="AN190" s="59">
        <f ca="1">AVERAGE(OFFSET($AM$3,0,0,'Données projet'!$E$10+1,1))-AVERAGE(OFFSET($H$3,0,0,'Données projet'!$E$10+1,1))</f>
        <v>331.52724290297675</v>
      </c>
      <c r="AO190" s="59">
        <f t="shared" si="144"/>
        <v>322.79102610158054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7.4049037213239703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7.4049037213239703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367.99999999999972</v>
      </c>
      <c r="BE190" s="13">
        <f>BD190*VLOOKUP('Données projet'!$B$11,Paramètres!$A$1:$I$89,3,0)*VLOOKUP('Données projet'!$B$11,Paramètres!$A$1:$I$89,5,0)</f>
        <v>321.48479999999984</v>
      </c>
      <c r="BF190" s="13">
        <f t="shared" si="167"/>
        <v>75.662211893590367</v>
      </c>
      <c r="BG190" s="20">
        <f t="shared" si="168"/>
        <v>691.69771238133626</v>
      </c>
      <c r="BH190" s="59">
        <f t="shared" si="116"/>
        <v>985.03104571466952</v>
      </c>
      <c r="BI190" s="59">
        <f ca="1">AVERAGE(OFFSET($BH$3,0,0,'Données projet'!$E$11+1,1))-AVERAGE(OFFSET($H$3,0,0,'Données projet'!$E$11+1,1))</f>
        <v>367.48156275901096</v>
      </c>
      <c r="BJ190" s="59">
        <f t="shared" si="146"/>
        <v>356.87322542996685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8.1308746743949438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8.1308746743949438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367.99999999999972</v>
      </c>
      <c r="BZ190" s="13">
        <f>BY190*VLOOKUP('Données projet'!$B$12,Paramètres!$A$1:$I$89,3,0)*VLOOKUP('Données projet'!$B$12,Paramètres!$A$1:$I$89,5,0)</f>
        <v>246.8543999999998</v>
      </c>
      <c r="CA190" s="13">
        <f t="shared" si="170"/>
        <v>59.911862368716115</v>
      </c>
      <c r="CB190" s="20">
        <f t="shared" si="171"/>
        <v>534.28457362551353</v>
      </c>
      <c r="CC190" s="59">
        <f t="shared" si="119"/>
        <v>827.61790695884679</v>
      </c>
      <c r="CD190" s="59">
        <f ca="1">AVERAGE(OFFSET($CC$3,0,0,'Données projet'!$E$12+1,1))-AVERAGE(OFFSET($H$3,0,0,'Données projet'!$E$12+1,1))</f>
        <v>273.84349636755343</v>
      </c>
      <c r="CE190" s="59">
        <f t="shared" si="148"/>
        <v>268.10688874775451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6.2433501964104048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6.2433501964104048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852.00000000000011</v>
      </c>
      <c r="CU190" s="17">
        <f>CT190*VLOOKUP('Données projet'!$B$13,Paramètres!$A$1:$I$89,3,0)*VLOOKUP('Données projet'!$B$13,Paramètres!$A$1:$I$89,5,0)</f>
        <v>420.88800000000009</v>
      </c>
      <c r="CV190" s="13">
        <f t="shared" si="173"/>
        <v>95.998759891259041</v>
      </c>
      <c r="CW190" s="20">
        <f t="shared" si="174"/>
        <v>900.24444014394294</v>
      </c>
      <c r="CX190" s="59">
        <f t="shared" si="122"/>
        <v>1193.5777734772762</v>
      </c>
      <c r="CY190" s="59">
        <f ca="1">AVERAGE(OFFSET($CX$3,0,0,'Données projet'!$E$13+1,1))-AVERAGE(OFFSET($H$3,0,0,'Données projet'!$E$13+1,1))</f>
        <v>434.08297999735811</v>
      </c>
      <c r="CZ190" s="59">
        <f t="shared" si="150"/>
        <v>371.04090283546122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19.105100901377593</v>
      </c>
      <c r="DG190" s="21">
        <f>EXP(-LN(2)/25)*DG189+(1-EXP(-LN(2)/25))/(LN(2)/25)*Calculateur!DB190*Calculateur!DD190*VLOOKUP('Données projet'!$B$13,Paramètres!$A$1:$I$89,3,0)*0.475*44/12</f>
        <v>0.66542090606102278</v>
      </c>
      <c r="DH190" s="21">
        <f>EXP(-LN(2)/2)*DH189+(1-EXP(-LN(2)/2))/(LN(2)/2)*DB190*DE190*VLOOKUP('Données projet'!$B$13,Paramètres!$A$1:$I$89,3,0)*0.475*44/12</f>
        <v>1.7584349448390403E-24</v>
      </c>
      <c r="DI190" s="22">
        <f t="shared" si="175"/>
        <v>19.770521807438616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614.99999999999989</v>
      </c>
      <c r="DP190" s="17">
        <f>DO190*VLOOKUP('Données projet'!$B$14,Paramètres!$A$1:$I$89,3,0)*VLOOKUP('Données projet'!$B$14,Paramètres!$A$1:$I$89,5,0)</f>
        <v>351.78</v>
      </c>
      <c r="DQ190" s="13">
        <f t="shared" si="176"/>
        <v>81.92892344316067</v>
      </c>
      <c r="DR190" s="20">
        <f t="shared" si="177"/>
        <v>755.37637499683808</v>
      </c>
      <c r="DS190" s="59">
        <f t="shared" si="125"/>
        <v>1048.7097083301715</v>
      </c>
      <c r="DT190" s="59">
        <f ca="1">AVERAGE(OFFSET($DS$3,0,0,'Données projet'!$E$14+1,1))-AVERAGE(OFFSET($H$3,0,0,'Données projet'!$E$14+1,1))</f>
        <v>362.57172983134313</v>
      </c>
      <c r="DU190" s="59">
        <f t="shared" si="152"/>
        <v>232.03250917542471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15.527295675419019</v>
      </c>
      <c r="EB190" s="21">
        <f>EXP(-LN(2)/25)*EB189+(1-EXP(-LN(2)/25))/(LN(2)/25)*Calculateur!DW190*Calculateur!DY190*VLOOKUP('Données projet'!$B$14,Paramètres!$A$1:$I$89,3,0)*0.475*44/12</f>
        <v>0.4011628428884636</v>
      </c>
      <c r="EC190" s="21">
        <f>EXP(-LN(2)/2)*EC189+(1-EXP(-LN(2)/2))/(LN(2)/2)*DW190*DZ190*VLOOKUP('Données projet'!$B$14,Paramètres!$A$1:$I$89,3,0)*0.475*44/12</f>
        <v>1.7519780233769627E-24</v>
      </c>
      <c r="ED190" s="22">
        <f t="shared" si="178"/>
        <v>15.928458518307483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763.00000000000057</v>
      </c>
      <c r="EK190" s="17">
        <f>EJ190*VLOOKUP('Données projet'!$B$15,Paramètres!$A$1:$I$89,3,0)*VLOOKUP('Données projet'!$B$15,Paramètres!$A$1:$I$89,5,0)</f>
        <v>456.2740000000004</v>
      </c>
      <c r="EL190" s="13">
        <f t="shared" si="179"/>
        <v>103.09649786611838</v>
      </c>
      <c r="EM190" s="20">
        <f t="shared" si="180"/>
        <v>974.23695045015677</v>
      </c>
      <c r="EN190" s="59">
        <f t="shared" si="128"/>
        <v>1267.5702837834901</v>
      </c>
      <c r="EO190" s="59">
        <f ca="1">AVERAGE(OFFSET($EN$3,0,0,'Données projet'!$E$15+1,1))-AVERAGE(OFFSET($H$3,0,0,'Données projet'!$E$15+1,1))</f>
        <v>481.17250315093412</v>
      </c>
      <c r="EP190" s="59">
        <f t="shared" si="154"/>
        <v>413.48123190206832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12.786112602875845</v>
      </c>
      <c r="EW190" s="21">
        <f>EXP(-LN(2)/25)*EW189+(1-EXP(-LN(2)/25))/(LN(2)/25)*Calculateur!ER190*Calculateur!ET190*VLOOKUP('Données projet'!$B$15,Paramètres!$A$1:$I$89,3,0)*0.475*44/12</f>
        <v>0.84188211521425105</v>
      </c>
      <c r="EX190" s="21">
        <f>EXP(-LN(2)/2)*EX189+(1-EXP(-LN(2)/2))/(LN(2)/2)*ER190*EU190*VLOOKUP('Données projet'!$B$15,Paramètres!$A$1:$I$89,3,0)*0.475*44/12</f>
        <v>1.8377075129480768E-25</v>
      </c>
      <c r="EY190" s="22">
        <f t="shared" si="181"/>
        <v>13.627994718090095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401</v>
      </c>
      <c r="FF190" s="17">
        <f>FE190*VLOOKUP('Données projet'!$B$16,Paramètres!$A$1:$I$89,3,0)*VLOOKUP('Données projet'!$B$16,Paramètres!$A$1:$I$89,5,0)</f>
        <v>250.22399999999999</v>
      </c>
      <c r="FG190" s="13">
        <f t="shared" si="182"/>
        <v>60.633904580527918</v>
      </c>
      <c r="FH190" s="20">
        <f t="shared" si="183"/>
        <v>541.41085047775289</v>
      </c>
      <c r="FI190" s="59">
        <f t="shared" si="131"/>
        <v>834.74418381108626</v>
      </c>
      <c r="FJ190" s="59">
        <f ca="1">AVERAGE(OFFSET($FI$3,0,0,'Données projet'!$E$16+1,1))-AVERAGE(OFFSET($H$3,0,0,'Données projet'!$E$16+1,1))</f>
        <v>269.77739619445515</v>
      </c>
      <c r="FK190" s="59">
        <f t="shared" si="156"/>
        <v>347.56964743629885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6.1915184801893766</v>
      </c>
      <c r="FR190" s="21">
        <f>EXP(-LN(2)/25)*FR189+(1-EXP(-LN(2)/25))/(LN(2)/25)*Calculateur!FM190*Calculateur!FO190*VLOOKUP('Données projet'!$B$16,Paramètres!$A$1:$I$89,3,0)*0.475*44/12</f>
        <v>1.1805944563092812</v>
      </c>
      <c r="FS190" s="21">
        <f>EXP(-LN(2)/2)*FS189+(1-EXP(-LN(2)/2))/(LN(2)/2)*FM190*FP190*VLOOKUP('Données projet'!$B$16,Paramètres!$A$1:$I$89,3,0)*0.475*44/12</f>
        <v>5.8112293158695348E-26</v>
      </c>
      <c r="FT190" s="22">
        <f t="shared" si="184"/>
        <v>7.3721129364986577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367.99999999999972</v>
      </c>
      <c r="O191" s="13">
        <f>N191*VLOOKUP('Données projet'!$B$9,Paramètres!$A$1:$I$89,3,0)*VLOOKUP('Données projet'!$B$9,Paramètres!$A$1:$I$89,5,0)</f>
        <v>292.78079999999977</v>
      </c>
      <c r="P191" s="13">
        <f t="shared" si="141"/>
        <v>69.660903052386217</v>
      </c>
      <c r="Q191" s="20">
        <f t="shared" si="162"/>
        <v>631.25263281623893</v>
      </c>
      <c r="R191" s="59">
        <f t="shared" si="109"/>
        <v>924.58596614957219</v>
      </c>
      <c r="S191" s="59">
        <f ca="1">AVERAGE(OFFSET($R$3,0,0,'Données projet'!$E$9+1,1))-AVERAGE(OFFSET($H$3,0,0,'Données projet'!$E$9+1,1))</f>
        <v>331.52724290297675</v>
      </c>
      <c r="T191" s="59">
        <f t="shared" si="142"/>
        <v>322.79102610158054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7.2596980758941054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7.2596980758941054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367.99999999999972</v>
      </c>
      <c r="AJ191" s="13">
        <f>AI191*VLOOKUP('Données projet'!$B$10,Paramètres!$A$1:$I$89,3,0)*VLOOKUP('Données projet'!$B$10,Paramètres!$A$1:$I$89,5,0)</f>
        <v>292.78079999999977</v>
      </c>
      <c r="AK191" s="13">
        <f t="shared" si="164"/>
        <v>69.660903052386217</v>
      </c>
      <c r="AL191" s="20">
        <f t="shared" si="165"/>
        <v>631.25263281623893</v>
      </c>
      <c r="AM191" s="59">
        <f t="shared" si="113"/>
        <v>924.58596614957219</v>
      </c>
      <c r="AN191" s="59">
        <f ca="1">AVERAGE(OFFSET($AM$3,0,0,'Données projet'!$E$10+1,1))-AVERAGE(OFFSET($H$3,0,0,'Données projet'!$E$10+1,1))</f>
        <v>331.52724290297675</v>
      </c>
      <c r="AO191" s="59">
        <f t="shared" si="144"/>
        <v>322.79102610158054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7.2596980758941054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7.2596980758941054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367.99999999999972</v>
      </c>
      <c r="BE191" s="13">
        <f>BD191*VLOOKUP('Données projet'!$B$11,Paramètres!$A$1:$I$89,3,0)*VLOOKUP('Données projet'!$B$11,Paramètres!$A$1:$I$89,5,0)</f>
        <v>321.48479999999984</v>
      </c>
      <c r="BF191" s="13">
        <f t="shared" si="167"/>
        <v>75.662211893590367</v>
      </c>
      <c r="BG191" s="20">
        <f t="shared" si="168"/>
        <v>691.69771238133626</v>
      </c>
      <c r="BH191" s="59">
        <f t="shared" si="116"/>
        <v>985.03104571466952</v>
      </c>
      <c r="BI191" s="59">
        <f ca="1">AVERAGE(OFFSET($BH$3,0,0,'Données projet'!$E$11+1,1))-AVERAGE(OFFSET($H$3,0,0,'Données projet'!$E$11+1,1))</f>
        <v>367.48156275901096</v>
      </c>
      <c r="BJ191" s="59">
        <f t="shared" si="146"/>
        <v>356.87322542996685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7.9714331813739161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7.9714331813739161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367.99999999999972</v>
      </c>
      <c r="BZ191" s="13">
        <f>BY191*VLOOKUP('Données projet'!$B$12,Paramètres!$A$1:$I$89,3,0)*VLOOKUP('Données projet'!$B$12,Paramètres!$A$1:$I$89,5,0)</f>
        <v>246.8543999999998</v>
      </c>
      <c r="CA191" s="13">
        <f t="shared" si="170"/>
        <v>59.911862368716115</v>
      </c>
      <c r="CB191" s="20">
        <f t="shared" si="171"/>
        <v>534.28457362551353</v>
      </c>
      <c r="CC191" s="59">
        <f t="shared" si="119"/>
        <v>827.61790695884679</v>
      </c>
      <c r="CD191" s="59">
        <f ca="1">AVERAGE(OFFSET($CC$3,0,0,'Données projet'!$E$12+1,1))-AVERAGE(OFFSET($H$3,0,0,'Données projet'!$E$12+1,1))</f>
        <v>273.84349636755343</v>
      </c>
      <c r="CE191" s="59">
        <f t="shared" si="148"/>
        <v>268.10688874775451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6.1209219071264007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6.1209219071264007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852.00000000000011</v>
      </c>
      <c r="CU191" s="17">
        <f>CT191*VLOOKUP('Données projet'!$B$13,Paramètres!$A$1:$I$89,3,0)*VLOOKUP('Données projet'!$B$13,Paramètres!$A$1:$I$89,5,0)</f>
        <v>420.88800000000009</v>
      </c>
      <c r="CV191" s="13">
        <f t="shared" si="173"/>
        <v>95.998759891259041</v>
      </c>
      <c r="CW191" s="20">
        <f t="shared" si="174"/>
        <v>900.24444014394294</v>
      </c>
      <c r="CX191" s="59">
        <f t="shared" si="122"/>
        <v>1193.5777734772762</v>
      </c>
      <c r="CY191" s="59">
        <f ca="1">AVERAGE(OFFSET($CX$3,0,0,'Données projet'!$E$13+1,1))-AVERAGE(OFFSET($H$3,0,0,'Données projet'!$E$13+1,1))</f>
        <v>434.08297999735811</v>
      </c>
      <c r="CZ191" s="59">
        <f t="shared" si="150"/>
        <v>371.04090283546122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18.730461525662495</v>
      </c>
      <c r="DG191" s="21">
        <f>EXP(-LN(2)/25)*DG190+(1-EXP(-LN(2)/25))/(LN(2)/25)*Calculateur!DB191*Calculateur!DD191*VLOOKUP('Données projet'!$B$13,Paramètres!$A$1:$I$89,3,0)*0.475*44/12</f>
        <v>0.64722493639181955</v>
      </c>
      <c r="DH191" s="21">
        <f>EXP(-LN(2)/2)*DH190+(1-EXP(-LN(2)/2))/(LN(2)/2)*DB191*DE191*VLOOKUP('Données projet'!$B$13,Paramètres!$A$1:$I$89,3,0)*0.475*44/12</f>
        <v>1.2434012737710781E-24</v>
      </c>
      <c r="DI191" s="22">
        <f t="shared" si="175"/>
        <v>19.377686462054314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614.99999999999989</v>
      </c>
      <c r="DP191" s="17">
        <f>DO191*VLOOKUP('Données projet'!$B$14,Paramètres!$A$1:$I$89,3,0)*VLOOKUP('Données projet'!$B$14,Paramètres!$A$1:$I$89,5,0)</f>
        <v>351.78</v>
      </c>
      <c r="DQ191" s="13">
        <f t="shared" si="176"/>
        <v>81.92892344316067</v>
      </c>
      <c r="DR191" s="20">
        <f t="shared" si="177"/>
        <v>755.37637499683808</v>
      </c>
      <c r="DS191" s="59">
        <f t="shared" si="125"/>
        <v>1048.7097083301715</v>
      </c>
      <c r="DT191" s="59">
        <f ca="1">AVERAGE(OFFSET($DS$3,0,0,'Données projet'!$E$14+1,1))-AVERAGE(OFFSET($H$3,0,0,'Données projet'!$E$14+1,1))</f>
        <v>362.57172983134313</v>
      </c>
      <c r="DU191" s="59">
        <f t="shared" si="152"/>
        <v>232.03250917542471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15.222814877939259</v>
      </c>
      <c r="EB191" s="21">
        <f>EXP(-LN(2)/25)*EB190+(1-EXP(-LN(2)/25))/(LN(2)/25)*Calculateur!DW191*Calculateur!DY191*VLOOKUP('Données projet'!$B$14,Paramètres!$A$1:$I$89,3,0)*0.475*44/12</f>
        <v>0.39019302385344151</v>
      </c>
      <c r="EC191" s="21">
        <f>EXP(-LN(2)/2)*EC190+(1-EXP(-LN(2)/2))/(LN(2)/2)*DW191*DZ191*VLOOKUP('Données projet'!$B$14,Paramètres!$A$1:$I$89,3,0)*0.475*44/12</f>
        <v>1.238835540819654E-24</v>
      </c>
      <c r="ED191" s="22">
        <f t="shared" si="178"/>
        <v>15.613007901792701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763.00000000000057</v>
      </c>
      <c r="EK191" s="17">
        <f>EJ191*VLOOKUP('Données projet'!$B$15,Paramètres!$A$1:$I$89,3,0)*VLOOKUP('Données projet'!$B$15,Paramètres!$A$1:$I$89,5,0)</f>
        <v>456.2740000000004</v>
      </c>
      <c r="EL191" s="13">
        <f t="shared" si="179"/>
        <v>103.09649786611838</v>
      </c>
      <c r="EM191" s="20">
        <f t="shared" si="180"/>
        <v>974.23695045015677</v>
      </c>
      <c r="EN191" s="59">
        <f t="shared" si="128"/>
        <v>1267.5702837834901</v>
      </c>
      <c r="EO191" s="59">
        <f ca="1">AVERAGE(OFFSET($EN$3,0,0,'Données projet'!$E$15+1,1))-AVERAGE(OFFSET($H$3,0,0,'Données projet'!$E$15+1,1))</f>
        <v>481.17250315093412</v>
      </c>
      <c r="EP191" s="59">
        <f t="shared" si="154"/>
        <v>413.48123190206832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12.535384733492073</v>
      </c>
      <c r="EW191" s="21">
        <f>EXP(-LN(2)/25)*EW190+(1-EXP(-LN(2)/25))/(LN(2)/25)*Calculateur!ER191*Calculateur!ET191*VLOOKUP('Données projet'!$B$15,Paramètres!$A$1:$I$89,3,0)*0.475*44/12</f>
        <v>0.81886080450106102</v>
      </c>
      <c r="EX191" s="21">
        <f>EXP(-LN(2)/2)*EX190+(1-EXP(-LN(2)/2))/(LN(2)/2)*ER191*EU191*VLOOKUP('Données projet'!$B$15,Paramètres!$A$1:$I$89,3,0)*0.475*44/12</f>
        <v>1.2994554442430502E-25</v>
      </c>
      <c r="EY191" s="22">
        <f t="shared" si="181"/>
        <v>13.354245537993133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401</v>
      </c>
      <c r="FF191" s="17">
        <f>FE191*VLOOKUP('Données projet'!$B$16,Paramètres!$A$1:$I$89,3,0)*VLOOKUP('Données projet'!$B$16,Paramètres!$A$1:$I$89,5,0)</f>
        <v>250.22399999999999</v>
      </c>
      <c r="FG191" s="13">
        <f t="shared" si="182"/>
        <v>60.633904580527918</v>
      </c>
      <c r="FH191" s="20">
        <f t="shared" si="183"/>
        <v>541.41085047775289</v>
      </c>
      <c r="FI191" s="59">
        <f t="shared" si="131"/>
        <v>834.74418381108626</v>
      </c>
      <c r="FJ191" s="59">
        <f ca="1">AVERAGE(OFFSET($FI$3,0,0,'Données projet'!$E$16+1,1))-AVERAGE(OFFSET($H$3,0,0,'Données projet'!$E$16+1,1))</f>
        <v>269.77739619445515</v>
      </c>
      <c r="FK191" s="59">
        <f t="shared" si="156"/>
        <v>347.56964743629885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6.0701065792462421</v>
      </c>
      <c r="FR191" s="21">
        <f>EXP(-LN(2)/25)*FR190+(1-EXP(-LN(2)/25))/(LN(2)/25)*Calculateur!FM191*Calculateur!FO191*VLOOKUP('Données projet'!$B$16,Paramètres!$A$1:$I$89,3,0)*0.475*44/12</f>
        <v>1.1483110388167397</v>
      </c>
      <c r="FS191" s="21">
        <f>EXP(-LN(2)/2)*FS190+(1-EXP(-LN(2)/2))/(LN(2)/2)*FM191*FP191*VLOOKUP('Données projet'!$B$16,Paramètres!$A$1:$I$89,3,0)*0.475*44/12</f>
        <v>4.1091596562814095E-26</v>
      </c>
      <c r="FT191" s="22">
        <f t="shared" si="184"/>
        <v>7.2184176180629818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367.99999999999972</v>
      </c>
      <c r="O192" s="13">
        <f>N192*VLOOKUP('Données projet'!$B$9,Paramètres!$A$1:$I$89,3,0)*VLOOKUP('Données projet'!$B$9,Paramètres!$A$1:$I$89,5,0)</f>
        <v>292.78079999999977</v>
      </c>
      <c r="P192" s="13">
        <f t="shared" si="141"/>
        <v>69.660903052386217</v>
      </c>
      <c r="Q192" s="20">
        <f t="shared" si="162"/>
        <v>631.25263281623893</v>
      </c>
      <c r="R192" s="59">
        <f t="shared" si="109"/>
        <v>924.58596614957219</v>
      </c>
      <c r="S192" s="59">
        <f ca="1">AVERAGE(OFFSET($R$3,0,0,'Données projet'!$E$9+1,1))-AVERAGE(OFFSET($H$3,0,0,'Données projet'!$E$9+1,1))</f>
        <v>331.52724290297675</v>
      </c>
      <c r="T192" s="59">
        <f t="shared" si="142"/>
        <v>322.79102610158054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7.1173398246044215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7.1173398246044215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367.99999999999972</v>
      </c>
      <c r="AJ192" s="13">
        <f>AI192*VLOOKUP('Données projet'!$B$10,Paramètres!$A$1:$I$89,3,0)*VLOOKUP('Données projet'!$B$10,Paramètres!$A$1:$I$89,5,0)</f>
        <v>292.78079999999977</v>
      </c>
      <c r="AK192" s="13">
        <f t="shared" si="164"/>
        <v>69.660903052386217</v>
      </c>
      <c r="AL192" s="20">
        <f t="shared" si="165"/>
        <v>631.25263281623893</v>
      </c>
      <c r="AM192" s="59">
        <f t="shared" si="113"/>
        <v>924.58596614957219</v>
      </c>
      <c r="AN192" s="59">
        <f ca="1">AVERAGE(OFFSET($AM$3,0,0,'Données projet'!$E$10+1,1))-AVERAGE(OFFSET($H$3,0,0,'Données projet'!$E$10+1,1))</f>
        <v>331.52724290297675</v>
      </c>
      <c r="AO192" s="59">
        <f t="shared" si="144"/>
        <v>322.79102610158054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7.1173398246044215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7.1173398246044215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367.99999999999972</v>
      </c>
      <c r="BE192" s="13">
        <f>BD192*VLOOKUP('Données projet'!$B$11,Paramètres!$A$1:$I$89,3,0)*VLOOKUP('Données projet'!$B$11,Paramètres!$A$1:$I$89,5,0)</f>
        <v>321.48479999999984</v>
      </c>
      <c r="BF192" s="13">
        <f t="shared" si="167"/>
        <v>75.662211893590367</v>
      </c>
      <c r="BG192" s="20">
        <f t="shared" si="168"/>
        <v>691.69771238133626</v>
      </c>
      <c r="BH192" s="59">
        <f t="shared" si="116"/>
        <v>985.03104571466952</v>
      </c>
      <c r="BI192" s="59">
        <f ca="1">AVERAGE(OFFSET($BH$3,0,0,'Données projet'!$E$11+1,1))-AVERAGE(OFFSET($H$3,0,0,'Données projet'!$E$11+1,1))</f>
        <v>367.48156275901096</v>
      </c>
      <c r="BJ192" s="59">
        <f t="shared" si="146"/>
        <v>356.87322542996685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7.8151182387813227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7.8151182387813227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367.99999999999972</v>
      </c>
      <c r="BZ192" s="13">
        <f>BY192*VLOOKUP('Données projet'!$B$12,Paramètres!$A$1:$I$89,3,0)*VLOOKUP('Données projet'!$B$12,Paramètres!$A$1:$I$89,5,0)</f>
        <v>246.8543999999998</v>
      </c>
      <c r="CA192" s="13">
        <f t="shared" si="170"/>
        <v>59.911862368716115</v>
      </c>
      <c r="CB192" s="20">
        <f t="shared" si="171"/>
        <v>534.28457362551353</v>
      </c>
      <c r="CC192" s="59">
        <f t="shared" si="119"/>
        <v>827.61790695884679</v>
      </c>
      <c r="CD192" s="59">
        <f ca="1">AVERAGE(OFFSET($CC$3,0,0,'Données projet'!$E$12+1,1))-AVERAGE(OFFSET($H$3,0,0,'Données projet'!$E$12+1,1))</f>
        <v>273.84349636755343</v>
      </c>
      <c r="CE192" s="59">
        <f t="shared" si="148"/>
        <v>268.10688874775451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6.0008943619213735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6.0008943619213735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852.00000000000011</v>
      </c>
      <c r="CU192" s="17">
        <f>CT192*VLOOKUP('Données projet'!$B$13,Paramètres!$A$1:$I$89,3,0)*VLOOKUP('Données projet'!$B$13,Paramètres!$A$1:$I$89,5,0)</f>
        <v>420.88800000000009</v>
      </c>
      <c r="CV192" s="13">
        <f t="shared" si="173"/>
        <v>95.998759891259041</v>
      </c>
      <c r="CW192" s="20">
        <f t="shared" si="174"/>
        <v>900.24444014394294</v>
      </c>
      <c r="CX192" s="59">
        <f t="shared" si="122"/>
        <v>1193.5777734772762</v>
      </c>
      <c r="CY192" s="59">
        <f ca="1">AVERAGE(OFFSET($CX$3,0,0,'Données projet'!$E$13+1,1))-AVERAGE(OFFSET($H$3,0,0,'Données projet'!$E$13+1,1))</f>
        <v>434.08297999735811</v>
      </c>
      <c r="CZ192" s="59">
        <f t="shared" si="150"/>
        <v>371.04090283546122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18.363168599597714</v>
      </c>
      <c r="DG192" s="21">
        <f>EXP(-LN(2)/25)*DG191+(1-EXP(-LN(2)/25))/(LN(2)/25)*Calculateur!DB192*Calculateur!DD192*VLOOKUP('Données projet'!$B$13,Paramètres!$A$1:$I$89,3,0)*0.475*44/12</f>
        <v>0.62952653647010515</v>
      </c>
      <c r="DH192" s="21">
        <f>EXP(-LN(2)/2)*DH191+(1-EXP(-LN(2)/2))/(LN(2)/2)*DB192*DE192*VLOOKUP('Données projet'!$B$13,Paramètres!$A$1:$I$89,3,0)*0.475*44/12</f>
        <v>8.7921747241952015E-25</v>
      </c>
      <c r="DI192" s="22">
        <f t="shared" si="175"/>
        <v>18.99269513606782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614.99999999999989</v>
      </c>
      <c r="DP192" s="17">
        <f>DO192*VLOOKUP('Données projet'!$B$14,Paramètres!$A$1:$I$89,3,0)*VLOOKUP('Données projet'!$B$14,Paramètres!$A$1:$I$89,5,0)</f>
        <v>351.78</v>
      </c>
      <c r="DQ192" s="13">
        <f t="shared" si="176"/>
        <v>81.92892344316067</v>
      </c>
      <c r="DR192" s="20">
        <f t="shared" si="177"/>
        <v>755.37637499683808</v>
      </c>
      <c r="DS192" s="59">
        <f t="shared" si="125"/>
        <v>1048.7097083301715</v>
      </c>
      <c r="DT192" s="59">
        <f ca="1">AVERAGE(OFFSET($DS$3,0,0,'Données projet'!$E$14+1,1))-AVERAGE(OFFSET($H$3,0,0,'Données projet'!$E$14+1,1))</f>
        <v>362.57172983134313</v>
      </c>
      <c r="DU192" s="59">
        <f t="shared" si="152"/>
        <v>232.03250917542471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14.924304763183128</v>
      </c>
      <c r="EB192" s="21">
        <f>EXP(-LN(2)/25)*EB191+(1-EXP(-LN(2)/25))/(LN(2)/25)*Calculateur!DW192*Calculateur!DY192*VLOOKUP('Données projet'!$B$14,Paramètres!$A$1:$I$89,3,0)*0.475*44/12</f>
        <v>0.37952317509680983</v>
      </c>
      <c r="EC192" s="21">
        <f>EXP(-LN(2)/2)*EC191+(1-EXP(-LN(2)/2))/(LN(2)/2)*DW192*DZ192*VLOOKUP('Données projet'!$B$14,Paramètres!$A$1:$I$89,3,0)*0.475*44/12</f>
        <v>8.7598901168848135E-25</v>
      </c>
      <c r="ED192" s="22">
        <f t="shared" si="178"/>
        <v>15.303827938279939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763.00000000000057</v>
      </c>
      <c r="EK192" s="17">
        <f>EJ192*VLOOKUP('Données projet'!$B$15,Paramètres!$A$1:$I$89,3,0)*VLOOKUP('Données projet'!$B$15,Paramètres!$A$1:$I$89,5,0)</f>
        <v>456.2740000000004</v>
      </c>
      <c r="EL192" s="13">
        <f t="shared" si="179"/>
        <v>103.09649786611838</v>
      </c>
      <c r="EM192" s="20">
        <f t="shared" si="180"/>
        <v>974.23695045015677</v>
      </c>
      <c r="EN192" s="59">
        <f t="shared" si="128"/>
        <v>1267.5702837834901</v>
      </c>
      <c r="EO192" s="59">
        <f ca="1">AVERAGE(OFFSET($EN$3,0,0,'Données projet'!$E$15+1,1))-AVERAGE(OFFSET($H$3,0,0,'Données projet'!$E$15+1,1))</f>
        <v>481.17250315093412</v>
      </c>
      <c r="EP192" s="59">
        <f t="shared" si="154"/>
        <v>413.48123190206832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12.289573484698018</v>
      </c>
      <c r="EW192" s="21">
        <f>EXP(-LN(2)/25)*EW191+(1-EXP(-LN(2)/25))/(LN(2)/25)*Calculateur!ER192*Calculateur!ET192*VLOOKUP('Données projet'!$B$15,Paramètres!$A$1:$I$89,3,0)*0.475*44/12</f>
        <v>0.79646901273996129</v>
      </c>
      <c r="EX192" s="21">
        <f>EXP(-LN(2)/2)*EX191+(1-EXP(-LN(2)/2))/(LN(2)/2)*ER192*EU192*VLOOKUP('Données projet'!$B$15,Paramètres!$A$1:$I$89,3,0)*0.475*44/12</f>
        <v>9.1885375647403839E-26</v>
      </c>
      <c r="EY192" s="22">
        <f t="shared" si="181"/>
        <v>13.08604249743798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401</v>
      </c>
      <c r="FF192" s="17">
        <f>FE192*VLOOKUP('Données projet'!$B$16,Paramètres!$A$1:$I$89,3,0)*VLOOKUP('Données projet'!$B$16,Paramètres!$A$1:$I$89,5,0)</f>
        <v>250.22399999999999</v>
      </c>
      <c r="FG192" s="13">
        <f t="shared" si="182"/>
        <v>60.633904580527918</v>
      </c>
      <c r="FH192" s="20">
        <f t="shared" si="183"/>
        <v>541.41085047775289</v>
      </c>
      <c r="FI192" s="59">
        <f t="shared" si="131"/>
        <v>834.74418381108626</v>
      </c>
      <c r="FJ192" s="59">
        <f ca="1">AVERAGE(OFFSET($FI$3,0,0,'Données projet'!$E$16+1,1))-AVERAGE(OFFSET($H$3,0,0,'Données projet'!$E$16+1,1))</f>
        <v>269.77739619445515</v>
      </c>
      <c r="FK192" s="59">
        <f t="shared" si="156"/>
        <v>347.56964743629885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5.9510754916266553</v>
      </c>
      <c r="FR192" s="21">
        <f>EXP(-LN(2)/25)*FR191+(1-EXP(-LN(2)/25))/(LN(2)/25)*Calculateur!FM192*Calculateur!FO192*VLOOKUP('Données projet'!$B$16,Paramètres!$A$1:$I$89,3,0)*0.475*44/12</f>
        <v>1.116910413073243</v>
      </c>
      <c r="FS192" s="21">
        <f>EXP(-LN(2)/2)*FS191+(1-EXP(-LN(2)/2))/(LN(2)/2)*FM192*FP192*VLOOKUP('Données projet'!$B$16,Paramètres!$A$1:$I$89,3,0)*0.475*44/12</f>
        <v>2.9056146579347674E-26</v>
      </c>
      <c r="FT192" s="22">
        <f t="shared" si="184"/>
        <v>7.0679859046998983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367.99999999999972</v>
      </c>
      <c r="O193" s="13">
        <f>N193*VLOOKUP('Données projet'!$B$9,Paramètres!$A$1:$I$89,3,0)*VLOOKUP('Données projet'!$B$9,Paramètres!$A$1:$I$89,5,0)</f>
        <v>292.78079999999977</v>
      </c>
      <c r="P193" s="13">
        <f t="shared" si="141"/>
        <v>69.660903052386217</v>
      </c>
      <c r="Q193" s="20">
        <f t="shared" si="162"/>
        <v>631.25263281623893</v>
      </c>
      <c r="R193" s="59">
        <f t="shared" si="109"/>
        <v>924.58596614957219</v>
      </c>
      <c r="S193" s="59">
        <f ca="1">AVERAGE(OFFSET($R$3,0,0,'Données projet'!$E$9+1,1))-AVERAGE(OFFSET($H$3,0,0,'Données projet'!$E$9+1,1))</f>
        <v>331.52724290297675</v>
      </c>
      <c r="T193" s="59">
        <f t="shared" si="142"/>
        <v>322.79102610158054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6.9777731317925689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6.9777731317925689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367.99999999999972</v>
      </c>
      <c r="AJ193" s="13">
        <f>AI193*VLOOKUP('Données projet'!$B$10,Paramètres!$A$1:$I$89,3,0)*VLOOKUP('Données projet'!$B$10,Paramètres!$A$1:$I$89,5,0)</f>
        <v>292.78079999999977</v>
      </c>
      <c r="AK193" s="13">
        <f t="shared" si="164"/>
        <v>69.660903052386217</v>
      </c>
      <c r="AL193" s="20">
        <f t="shared" si="165"/>
        <v>631.25263281623893</v>
      </c>
      <c r="AM193" s="59">
        <f t="shared" si="113"/>
        <v>924.58596614957219</v>
      </c>
      <c r="AN193" s="59">
        <f ca="1">AVERAGE(OFFSET($AM$3,0,0,'Données projet'!$E$10+1,1))-AVERAGE(OFFSET($H$3,0,0,'Données projet'!$E$10+1,1))</f>
        <v>331.52724290297675</v>
      </c>
      <c r="AO193" s="59">
        <f t="shared" si="144"/>
        <v>322.79102610158054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6.9777731317925689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6.9777731317925689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367.99999999999972</v>
      </c>
      <c r="BE193" s="13">
        <f>BD193*VLOOKUP('Données projet'!$B$11,Paramètres!$A$1:$I$89,3,0)*VLOOKUP('Données projet'!$B$11,Paramètres!$A$1:$I$89,5,0)</f>
        <v>321.48479999999984</v>
      </c>
      <c r="BF193" s="13">
        <f t="shared" si="167"/>
        <v>75.662211893590367</v>
      </c>
      <c r="BG193" s="20">
        <f t="shared" si="168"/>
        <v>691.69771238133626</v>
      </c>
      <c r="BH193" s="59">
        <f t="shared" si="116"/>
        <v>985.03104571466952</v>
      </c>
      <c r="BI193" s="59">
        <f ca="1">AVERAGE(OFFSET($BH$3,0,0,'Données projet'!$E$11+1,1))-AVERAGE(OFFSET($H$3,0,0,'Données projet'!$E$11+1,1))</f>
        <v>367.48156275901096</v>
      </c>
      <c r="BJ193" s="59">
        <f t="shared" si="146"/>
        <v>356.87322542996685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7.6618685368702693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7.6618685368702693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367.99999999999972</v>
      </c>
      <c r="BZ193" s="13">
        <f>BY193*VLOOKUP('Données projet'!$B$12,Paramètres!$A$1:$I$89,3,0)*VLOOKUP('Données projet'!$B$12,Paramètres!$A$1:$I$89,5,0)</f>
        <v>246.8543999999998</v>
      </c>
      <c r="CA193" s="13">
        <f t="shared" si="170"/>
        <v>59.911862368716115</v>
      </c>
      <c r="CB193" s="20">
        <f t="shared" si="171"/>
        <v>534.28457362551353</v>
      </c>
      <c r="CC193" s="59">
        <f t="shared" si="119"/>
        <v>827.61790695884679</v>
      </c>
      <c r="CD193" s="59">
        <f ca="1">AVERAGE(OFFSET($CC$3,0,0,'Données projet'!$E$12+1,1))-AVERAGE(OFFSET($H$3,0,0,'Données projet'!$E$12+1,1))</f>
        <v>273.84349636755343</v>
      </c>
      <c r="CE193" s="59">
        <f t="shared" si="148"/>
        <v>268.10688874775451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5.8832204836682429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5.8832204836682429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852.00000000000011</v>
      </c>
      <c r="CU193" s="17">
        <f>CT193*VLOOKUP('Données projet'!$B$13,Paramètres!$A$1:$I$89,3,0)*VLOOKUP('Données projet'!$B$13,Paramètres!$A$1:$I$89,5,0)</f>
        <v>420.88800000000009</v>
      </c>
      <c r="CV193" s="13">
        <f t="shared" si="173"/>
        <v>95.998759891259041</v>
      </c>
      <c r="CW193" s="20">
        <f t="shared" si="174"/>
        <v>900.24444014394294</v>
      </c>
      <c r="CX193" s="59">
        <f t="shared" si="122"/>
        <v>1193.5777734772762</v>
      </c>
      <c r="CY193" s="59">
        <f ca="1">AVERAGE(OFFSET($CX$3,0,0,'Données projet'!$E$13+1,1))-AVERAGE(OFFSET($H$3,0,0,'Données projet'!$E$13+1,1))</f>
        <v>434.08297999735811</v>
      </c>
      <c r="CZ193" s="59">
        <f t="shared" si="150"/>
        <v>371.04090283546122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18.003078063786496</v>
      </c>
      <c r="DG193" s="21">
        <f>EXP(-LN(2)/25)*DG192+(1-EXP(-LN(2)/25))/(LN(2)/25)*Calculateur!DB193*Calculateur!DD193*VLOOKUP('Données projet'!$B$13,Paramètres!$A$1:$I$89,3,0)*0.475*44/12</f>
        <v>0.6123121002249684</v>
      </c>
      <c r="DH193" s="21">
        <f>EXP(-LN(2)/2)*DH192+(1-EXP(-LN(2)/2))/(LN(2)/2)*DB193*DE193*VLOOKUP('Données projet'!$B$13,Paramètres!$A$1:$I$89,3,0)*0.475*44/12</f>
        <v>6.2170063688553904E-25</v>
      </c>
      <c r="DI193" s="22">
        <f t="shared" si="175"/>
        <v>18.615390164011465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614.99999999999989</v>
      </c>
      <c r="DP193" s="17">
        <f>DO193*VLOOKUP('Données projet'!$B$14,Paramètres!$A$1:$I$89,3,0)*VLOOKUP('Données projet'!$B$14,Paramètres!$A$1:$I$89,5,0)</f>
        <v>351.78</v>
      </c>
      <c r="DQ193" s="13">
        <f t="shared" si="176"/>
        <v>81.92892344316067</v>
      </c>
      <c r="DR193" s="20">
        <f t="shared" si="177"/>
        <v>755.37637499683808</v>
      </c>
      <c r="DS193" s="59">
        <f t="shared" si="125"/>
        <v>1048.7097083301715</v>
      </c>
      <c r="DT193" s="59">
        <f ca="1">AVERAGE(OFFSET($DS$3,0,0,'Données projet'!$E$14+1,1))-AVERAGE(OFFSET($H$3,0,0,'Données projet'!$E$14+1,1))</f>
        <v>362.57172983134313</v>
      </c>
      <c r="DU193" s="59">
        <f t="shared" si="152"/>
        <v>232.03250917542471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14.631648249704174</v>
      </c>
      <c r="EB193" s="21">
        <f>EXP(-LN(2)/25)*EB192+(1-EXP(-LN(2)/25))/(LN(2)/25)*Calculateur!DW193*Calculateur!DY193*VLOOKUP('Données projet'!$B$14,Paramètres!$A$1:$I$89,3,0)*0.475*44/12</f>
        <v>0.36914509391553119</v>
      </c>
      <c r="EC193" s="21">
        <f>EXP(-LN(2)/2)*EC192+(1-EXP(-LN(2)/2))/(LN(2)/2)*DW193*DZ193*VLOOKUP('Données projet'!$B$14,Paramètres!$A$1:$I$89,3,0)*0.475*44/12</f>
        <v>6.1941777040982701E-25</v>
      </c>
      <c r="ED193" s="22">
        <f t="shared" si="178"/>
        <v>15.000793343619705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763.00000000000057</v>
      </c>
      <c r="EK193" s="17">
        <f>EJ193*VLOOKUP('Données projet'!$B$15,Paramètres!$A$1:$I$89,3,0)*VLOOKUP('Données projet'!$B$15,Paramètres!$A$1:$I$89,5,0)</f>
        <v>456.2740000000004</v>
      </c>
      <c r="EL193" s="13">
        <f t="shared" si="179"/>
        <v>103.09649786611838</v>
      </c>
      <c r="EM193" s="20">
        <f t="shared" si="180"/>
        <v>974.23695045015677</v>
      </c>
      <c r="EN193" s="59">
        <f t="shared" si="128"/>
        <v>1267.5702837834901</v>
      </c>
      <c r="EO193" s="59">
        <f ca="1">AVERAGE(OFFSET($EN$3,0,0,'Données projet'!$E$15+1,1))-AVERAGE(OFFSET($H$3,0,0,'Données projet'!$E$15+1,1))</f>
        <v>481.17250315093412</v>
      </c>
      <c r="EP193" s="59">
        <f t="shared" si="154"/>
        <v>413.48123190206832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12.048582444562756</v>
      </c>
      <c r="EW193" s="21">
        <f>EXP(-LN(2)/25)*EW192+(1-EXP(-LN(2)/25))/(LN(2)/25)*Calculateur!ER193*Calculateur!ET193*VLOOKUP('Données projet'!$B$15,Paramètres!$A$1:$I$89,3,0)*0.475*44/12</f>
        <v>0.77468952570210203</v>
      </c>
      <c r="EX193" s="21">
        <f>EXP(-LN(2)/2)*EX192+(1-EXP(-LN(2)/2))/(LN(2)/2)*ER193*EU193*VLOOKUP('Données projet'!$B$15,Paramètres!$A$1:$I$89,3,0)*0.475*44/12</f>
        <v>6.4972772212152508E-26</v>
      </c>
      <c r="EY193" s="22">
        <f t="shared" si="181"/>
        <v>12.823271970264859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401</v>
      </c>
      <c r="FF193" s="17">
        <f>FE193*VLOOKUP('Données projet'!$B$16,Paramètres!$A$1:$I$89,3,0)*VLOOKUP('Données projet'!$B$16,Paramètres!$A$1:$I$89,5,0)</f>
        <v>250.22399999999999</v>
      </c>
      <c r="FG193" s="13">
        <f t="shared" si="182"/>
        <v>60.633904580527918</v>
      </c>
      <c r="FH193" s="20">
        <f t="shared" si="183"/>
        <v>541.41085047775289</v>
      </c>
      <c r="FI193" s="59">
        <f t="shared" si="131"/>
        <v>834.74418381108626</v>
      </c>
      <c r="FJ193" s="59">
        <f ca="1">AVERAGE(OFFSET($FI$3,0,0,'Données projet'!$E$16+1,1))-AVERAGE(OFFSET($H$3,0,0,'Données projet'!$E$16+1,1))</f>
        <v>269.77739619445515</v>
      </c>
      <c r="FK193" s="59">
        <f t="shared" si="156"/>
        <v>347.56964743629885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5.8343785310334937</v>
      </c>
      <c r="FR193" s="21">
        <f>EXP(-LN(2)/25)*FR192+(1-EXP(-LN(2)/25))/(LN(2)/25)*Calculateur!FM193*Calculateur!FO193*VLOOKUP('Données projet'!$B$16,Paramètres!$A$1:$I$89,3,0)*0.475*44/12</f>
        <v>1.0863684390919892</v>
      </c>
      <c r="FS193" s="21">
        <f>EXP(-LN(2)/2)*FS192+(1-EXP(-LN(2)/2))/(LN(2)/2)*FM193*FP193*VLOOKUP('Données projet'!$B$16,Paramètres!$A$1:$I$89,3,0)*0.475*44/12</f>
        <v>2.0545798281407048E-26</v>
      </c>
      <c r="FT193" s="22">
        <f t="shared" si="184"/>
        <v>6.9207469701254833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367.99999999999972</v>
      </c>
      <c r="O194" s="13">
        <f>N194*VLOOKUP('Données projet'!$B$9,Paramètres!$A$1:$I$89,3,0)*VLOOKUP('Données projet'!$B$9,Paramètres!$A$1:$I$89,5,0)</f>
        <v>292.78079999999977</v>
      </c>
      <c r="P194" s="13">
        <f t="shared" si="141"/>
        <v>69.660903052386217</v>
      </c>
      <c r="Q194" s="20">
        <f t="shared" si="162"/>
        <v>631.25263281623893</v>
      </c>
      <c r="R194" s="59">
        <f t="shared" si="109"/>
        <v>924.58596614957219</v>
      </c>
      <c r="S194" s="59">
        <f ca="1">AVERAGE(OFFSET($R$3,0,0,'Données projet'!$E$9+1,1))-AVERAGE(OFFSET($H$3,0,0,'Données projet'!$E$9+1,1))</f>
        <v>331.52724290297675</v>
      </c>
      <c r="T194" s="59">
        <f t="shared" si="142"/>
        <v>322.79102610158054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6.8409432566994797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6.8409432566994797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367.99999999999972</v>
      </c>
      <c r="AJ194" s="13">
        <f>AI194*VLOOKUP('Données projet'!$B$10,Paramètres!$A$1:$I$89,3,0)*VLOOKUP('Données projet'!$B$10,Paramètres!$A$1:$I$89,5,0)</f>
        <v>292.78079999999977</v>
      </c>
      <c r="AK194" s="13">
        <f t="shared" si="164"/>
        <v>69.660903052386217</v>
      </c>
      <c r="AL194" s="20">
        <f t="shared" si="165"/>
        <v>631.25263281623893</v>
      </c>
      <c r="AM194" s="59">
        <f t="shared" si="113"/>
        <v>924.58596614957219</v>
      </c>
      <c r="AN194" s="59">
        <f ca="1">AVERAGE(OFFSET($AM$3,0,0,'Données projet'!$E$10+1,1))-AVERAGE(OFFSET($H$3,0,0,'Données projet'!$E$10+1,1))</f>
        <v>331.52724290297675</v>
      </c>
      <c r="AO194" s="59">
        <f t="shared" si="144"/>
        <v>322.79102610158054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6.8409432566994797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6.8409432566994797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367.99999999999972</v>
      </c>
      <c r="BE194" s="13">
        <f>BD194*VLOOKUP('Données projet'!$B$11,Paramètres!$A$1:$I$89,3,0)*VLOOKUP('Données projet'!$B$11,Paramètres!$A$1:$I$89,5,0)</f>
        <v>321.48479999999984</v>
      </c>
      <c r="BF194" s="13">
        <f t="shared" si="167"/>
        <v>75.662211893590367</v>
      </c>
      <c r="BG194" s="20">
        <f t="shared" si="168"/>
        <v>691.69771238133626</v>
      </c>
      <c r="BH194" s="59">
        <f t="shared" si="116"/>
        <v>985.03104571466952</v>
      </c>
      <c r="BI194" s="59">
        <f ca="1">AVERAGE(OFFSET($BH$3,0,0,'Données projet'!$E$11+1,1))-AVERAGE(OFFSET($H$3,0,0,'Données projet'!$E$11+1,1))</f>
        <v>367.48156275901096</v>
      </c>
      <c r="BJ194" s="59">
        <f t="shared" si="146"/>
        <v>356.87322542996685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7.5116239681406025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7.5116239681406025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367.99999999999972</v>
      </c>
      <c r="BZ194" s="13">
        <f>BY194*VLOOKUP('Données projet'!$B$12,Paramètres!$A$1:$I$89,3,0)*VLOOKUP('Données projet'!$B$12,Paramètres!$A$1:$I$89,5,0)</f>
        <v>246.8543999999998</v>
      </c>
      <c r="CA194" s="13">
        <f t="shared" si="170"/>
        <v>59.911862368716115</v>
      </c>
      <c r="CB194" s="20">
        <f t="shared" si="171"/>
        <v>534.28457362551353</v>
      </c>
      <c r="CC194" s="59">
        <f t="shared" si="119"/>
        <v>827.61790695884679</v>
      </c>
      <c r="CD194" s="59">
        <f ca="1">AVERAGE(OFFSET($CC$3,0,0,'Données projet'!$E$12+1,1))-AVERAGE(OFFSET($H$3,0,0,'Données projet'!$E$12+1,1))</f>
        <v>273.84349636755343</v>
      </c>
      <c r="CE194" s="59">
        <f t="shared" si="148"/>
        <v>268.10688874775451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5.7678541183936778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5.7678541183936778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852.00000000000011</v>
      </c>
      <c r="CU194" s="17">
        <f>CT194*VLOOKUP('Données projet'!$B$13,Paramètres!$A$1:$I$89,3,0)*VLOOKUP('Données projet'!$B$13,Paramètres!$A$1:$I$89,5,0)</f>
        <v>420.88800000000009</v>
      </c>
      <c r="CV194" s="13">
        <f t="shared" si="173"/>
        <v>95.998759891259041</v>
      </c>
      <c r="CW194" s="20">
        <f t="shared" si="174"/>
        <v>900.24444014394294</v>
      </c>
      <c r="CX194" s="59">
        <f t="shared" si="122"/>
        <v>1193.5777734772762</v>
      </c>
      <c r="CY194" s="59">
        <f ca="1">AVERAGE(OFFSET($CX$3,0,0,'Données projet'!$E$13+1,1))-AVERAGE(OFFSET($H$3,0,0,'Données projet'!$E$13+1,1))</f>
        <v>434.08297999735811</v>
      </c>
      <c r="CZ194" s="59">
        <f t="shared" si="150"/>
        <v>371.04090283546122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17.650048683748999</v>
      </c>
      <c r="DG194" s="21">
        <f>EXP(-LN(2)/25)*DG193+(1-EXP(-LN(2)/25))/(LN(2)/25)*Calculateur!DB194*Calculateur!DD194*VLOOKUP('Données projet'!$B$13,Paramètres!$A$1:$I$89,3,0)*0.475*44/12</f>
        <v>0.59556839364422276</v>
      </c>
      <c r="DH194" s="21">
        <f>EXP(-LN(2)/2)*DH193+(1-EXP(-LN(2)/2))/(LN(2)/2)*DB194*DE194*VLOOKUP('Données projet'!$B$13,Paramètres!$A$1:$I$89,3,0)*0.475*44/12</f>
        <v>4.3960873620976008E-25</v>
      </c>
      <c r="DI194" s="22">
        <f t="shared" si="175"/>
        <v>18.24561707739322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614.99999999999989</v>
      </c>
      <c r="DP194" s="17">
        <f>DO194*VLOOKUP('Données projet'!$B$14,Paramètres!$A$1:$I$89,3,0)*VLOOKUP('Données projet'!$B$14,Paramètres!$A$1:$I$89,5,0)</f>
        <v>351.78</v>
      </c>
      <c r="DQ194" s="13">
        <f t="shared" si="176"/>
        <v>81.92892344316067</v>
      </c>
      <c r="DR194" s="20">
        <f t="shared" si="177"/>
        <v>755.37637499683808</v>
      </c>
      <c r="DS194" s="59">
        <f t="shared" si="125"/>
        <v>1048.7097083301715</v>
      </c>
      <c r="DT194" s="59">
        <f ca="1">AVERAGE(OFFSET($DS$3,0,0,'Données projet'!$E$14+1,1))-AVERAGE(OFFSET($H$3,0,0,'Données projet'!$E$14+1,1))</f>
        <v>362.57172983134313</v>
      </c>
      <c r="DU194" s="59">
        <f t="shared" si="152"/>
        <v>232.03250917542471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14.344730551951693</v>
      </c>
      <c r="EB194" s="21">
        <f>EXP(-LN(2)/25)*EB193+(1-EXP(-LN(2)/25))/(LN(2)/25)*Calculateur!DW194*Calculateur!DY194*VLOOKUP('Données projet'!$B$14,Paramètres!$A$1:$I$89,3,0)*0.475*44/12</f>
        <v>0.35905080190991417</v>
      </c>
      <c r="EC194" s="21">
        <f>EXP(-LN(2)/2)*EC193+(1-EXP(-LN(2)/2))/(LN(2)/2)*DW194*DZ194*VLOOKUP('Données projet'!$B$14,Paramètres!$A$1:$I$89,3,0)*0.475*44/12</f>
        <v>4.3799450584424067E-25</v>
      </c>
      <c r="ED194" s="22">
        <f t="shared" si="178"/>
        <v>14.703781353861608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763.00000000000057</v>
      </c>
      <c r="EK194" s="17">
        <f>EJ194*VLOOKUP('Données projet'!$B$15,Paramètres!$A$1:$I$89,3,0)*VLOOKUP('Données projet'!$B$15,Paramètres!$A$1:$I$89,5,0)</f>
        <v>456.2740000000004</v>
      </c>
      <c r="EL194" s="13">
        <f t="shared" si="179"/>
        <v>103.09649786611838</v>
      </c>
      <c r="EM194" s="20">
        <f t="shared" si="180"/>
        <v>974.23695045015677</v>
      </c>
      <c r="EN194" s="59">
        <f t="shared" si="128"/>
        <v>1267.5702837834901</v>
      </c>
      <c r="EO194" s="59">
        <f ca="1">AVERAGE(OFFSET($EN$3,0,0,'Données projet'!$E$15+1,1))-AVERAGE(OFFSET($H$3,0,0,'Données projet'!$E$15+1,1))</f>
        <v>481.17250315093412</v>
      </c>
      <c r="EP194" s="59">
        <f t="shared" si="154"/>
        <v>413.48123190206832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11.812317091734528</v>
      </c>
      <c r="EW194" s="21">
        <f>EXP(-LN(2)/25)*EW193+(1-EXP(-LN(2)/25))/(LN(2)/25)*Calculateur!ER194*Calculateur!ET194*VLOOKUP('Données projet'!$B$15,Paramètres!$A$1:$I$89,3,0)*0.475*44/12</f>
        <v>0.75350559988262644</v>
      </c>
      <c r="EX194" s="21">
        <f>EXP(-LN(2)/2)*EX193+(1-EXP(-LN(2)/2))/(LN(2)/2)*ER194*EU194*VLOOKUP('Données projet'!$B$15,Paramètres!$A$1:$I$89,3,0)*0.475*44/12</f>
        <v>4.5942687823701919E-26</v>
      </c>
      <c r="EY194" s="22">
        <f t="shared" si="181"/>
        <v>12.565822691617154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401</v>
      </c>
      <c r="FF194" s="17">
        <f>FE194*VLOOKUP('Données projet'!$B$16,Paramètres!$A$1:$I$89,3,0)*VLOOKUP('Données projet'!$B$16,Paramètres!$A$1:$I$89,5,0)</f>
        <v>250.22399999999999</v>
      </c>
      <c r="FG194" s="13">
        <f t="shared" si="182"/>
        <v>60.633904580527918</v>
      </c>
      <c r="FH194" s="20">
        <f t="shared" si="183"/>
        <v>541.41085047775289</v>
      </c>
      <c r="FI194" s="59">
        <f t="shared" si="131"/>
        <v>834.74418381108626</v>
      </c>
      <c r="FJ194" s="59">
        <f ca="1">AVERAGE(OFFSET($FI$3,0,0,'Données projet'!$E$16+1,1))-AVERAGE(OFFSET($H$3,0,0,'Données projet'!$E$16+1,1))</f>
        <v>269.77739619445515</v>
      </c>
      <c r="FK194" s="59">
        <f t="shared" si="156"/>
        <v>347.56964743629885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5.7199699266594459</v>
      </c>
      <c r="FR194" s="21">
        <f>EXP(-LN(2)/25)*FR193+(1-EXP(-LN(2)/25))/(LN(2)/25)*Calculateur!FM194*Calculateur!FO194*VLOOKUP('Données projet'!$B$16,Paramètres!$A$1:$I$89,3,0)*0.475*44/12</f>
        <v>1.0566616369953854</v>
      </c>
      <c r="FS194" s="21">
        <f>EXP(-LN(2)/2)*FS193+(1-EXP(-LN(2)/2))/(LN(2)/2)*FM194*FP194*VLOOKUP('Données projet'!$B$16,Paramètres!$A$1:$I$89,3,0)*0.475*44/12</f>
        <v>1.4528073289673837E-26</v>
      </c>
      <c r="FT194" s="22">
        <f t="shared" si="184"/>
        <v>6.7766315636548313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367.99999999999972</v>
      </c>
      <c r="O195" s="13">
        <f>N195*VLOOKUP('Données projet'!$B$9,Paramètres!$A$1:$I$89,3,0)*VLOOKUP('Données projet'!$B$9,Paramètres!$A$1:$I$89,5,0)</f>
        <v>292.78079999999977</v>
      </c>
      <c r="P195" s="13">
        <f t="shared" si="141"/>
        <v>69.660903052386217</v>
      </c>
      <c r="Q195" s="20">
        <f t="shared" si="162"/>
        <v>631.25263281623893</v>
      </c>
      <c r="R195" s="59">
        <f t="shared" ref="R195:R203" si="191">Q195+(I195+J195)*44/12</f>
        <v>924.58596614957219</v>
      </c>
      <c r="S195" s="59">
        <f ca="1">AVERAGE(OFFSET($R$3,0,0,'Données projet'!$E$9+1,1))-AVERAGE(OFFSET($H$3,0,0,'Données projet'!$E$9+1,1))</f>
        <v>331.52724290297675</v>
      </c>
      <c r="T195" s="59">
        <f t="shared" si="142"/>
        <v>322.79102610158054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6.7067965319989833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6.7067965319989833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367.99999999999972</v>
      </c>
      <c r="AJ195" s="13">
        <f>AI195*VLOOKUP('Données projet'!$B$10,Paramètres!$A$1:$I$89,3,0)*VLOOKUP('Données projet'!$B$10,Paramètres!$A$1:$I$89,5,0)</f>
        <v>292.78079999999977</v>
      </c>
      <c r="AK195" s="13">
        <f t="shared" si="164"/>
        <v>69.660903052386217</v>
      </c>
      <c r="AL195" s="20">
        <f t="shared" si="165"/>
        <v>631.25263281623893</v>
      </c>
      <c r="AM195" s="59">
        <f t="shared" si="113"/>
        <v>924.58596614957219</v>
      </c>
      <c r="AN195" s="59">
        <f ca="1">AVERAGE(OFFSET($AM$3,0,0,'Données projet'!$E$10+1,1))-AVERAGE(OFFSET($H$3,0,0,'Données projet'!$E$10+1,1))</f>
        <v>331.52724290297675</v>
      </c>
      <c r="AO195" s="59">
        <f t="shared" si="144"/>
        <v>322.79102610158054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6.7067965319989833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6.7067965319989833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367.99999999999972</v>
      </c>
      <c r="BE195" s="13">
        <f>BD195*VLOOKUP('Données projet'!$B$11,Paramètres!$A$1:$I$89,3,0)*VLOOKUP('Données projet'!$B$11,Paramètres!$A$1:$I$89,5,0)</f>
        <v>321.48479999999984</v>
      </c>
      <c r="BF195" s="13">
        <f t="shared" si="167"/>
        <v>75.662211893590367</v>
      </c>
      <c r="BG195" s="20">
        <f t="shared" si="168"/>
        <v>691.69771238133626</v>
      </c>
      <c r="BH195" s="59">
        <f t="shared" si="116"/>
        <v>985.03104571466952</v>
      </c>
      <c r="BI195" s="59">
        <f ca="1">AVERAGE(OFFSET($BH$3,0,0,'Données projet'!$E$11+1,1))-AVERAGE(OFFSET($H$3,0,0,'Données projet'!$E$11+1,1))</f>
        <v>367.48156275901096</v>
      </c>
      <c r="BJ195" s="59">
        <f t="shared" si="146"/>
        <v>356.87322542996685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7.3643256037635867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7.3643256037635867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367.99999999999972</v>
      </c>
      <c r="BZ195" s="13">
        <f>BY195*VLOOKUP('Données projet'!$B$12,Paramètres!$A$1:$I$89,3,0)*VLOOKUP('Données projet'!$B$12,Paramètres!$A$1:$I$89,5,0)</f>
        <v>246.8543999999998</v>
      </c>
      <c r="CA195" s="13">
        <f t="shared" si="170"/>
        <v>59.911862368716115</v>
      </c>
      <c r="CB195" s="20">
        <f t="shared" si="171"/>
        <v>534.28457362551353</v>
      </c>
      <c r="CC195" s="59">
        <f t="shared" si="119"/>
        <v>827.61790695884679</v>
      </c>
      <c r="CD195" s="59">
        <f ca="1">AVERAGE(OFFSET($CC$3,0,0,'Données projet'!$E$12+1,1))-AVERAGE(OFFSET($H$3,0,0,'Données projet'!$E$12+1,1))</f>
        <v>273.84349636755343</v>
      </c>
      <c r="CE195" s="59">
        <f t="shared" si="148"/>
        <v>268.10688874775451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5.654750017175612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5.654750017175612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852.00000000000011</v>
      </c>
      <c r="CU195" s="17">
        <f>CT195*VLOOKUP('Données projet'!$B$13,Paramètres!$A$1:$I$89,3,0)*VLOOKUP('Données projet'!$B$13,Paramètres!$A$1:$I$89,5,0)</f>
        <v>420.88800000000009</v>
      </c>
      <c r="CV195" s="13">
        <f t="shared" si="173"/>
        <v>95.998759891259041</v>
      </c>
      <c r="CW195" s="20">
        <f t="shared" si="174"/>
        <v>900.24444014394294</v>
      </c>
      <c r="CX195" s="59">
        <f t="shared" si="122"/>
        <v>1193.5777734772762</v>
      </c>
      <c r="CY195" s="59">
        <f ca="1">AVERAGE(OFFSET($CX$3,0,0,'Données projet'!$E$13+1,1))-AVERAGE(OFFSET($H$3,0,0,'Données projet'!$E$13+1,1))</f>
        <v>434.08297999735811</v>
      </c>
      <c r="CZ195" s="59">
        <f t="shared" si="150"/>
        <v>371.04090283546122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17.303941994527378</v>
      </c>
      <c r="DG195" s="21">
        <f>EXP(-LN(2)/25)*DG194+(1-EXP(-LN(2)/25))/(LN(2)/25)*Calculateur!DB195*Calculateur!DD195*VLOOKUP('Données projet'!$B$13,Paramètres!$A$1:$I$89,3,0)*0.475*44/12</f>
        <v>0.57928254460044082</v>
      </c>
      <c r="DH195" s="21">
        <f>EXP(-LN(2)/2)*DH194+(1-EXP(-LN(2)/2))/(LN(2)/2)*DB195*DE195*VLOOKUP('Données projet'!$B$13,Paramètres!$A$1:$I$89,3,0)*0.475*44/12</f>
        <v>3.1085031844276952E-25</v>
      </c>
      <c r="DI195" s="22">
        <f t="shared" si="175"/>
        <v>17.88322453912782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614.99999999999989</v>
      </c>
      <c r="DP195" s="17">
        <f>DO195*VLOOKUP('Données projet'!$B$14,Paramètres!$A$1:$I$89,3,0)*VLOOKUP('Données projet'!$B$14,Paramètres!$A$1:$I$89,5,0)</f>
        <v>351.78</v>
      </c>
      <c r="DQ195" s="13">
        <f t="shared" si="176"/>
        <v>81.92892344316067</v>
      </c>
      <c r="DR195" s="20">
        <f t="shared" si="177"/>
        <v>755.37637499683808</v>
      </c>
      <c r="DS195" s="59">
        <f t="shared" si="125"/>
        <v>1048.7097083301715</v>
      </c>
      <c r="DT195" s="59">
        <f ca="1">AVERAGE(OFFSET($DS$3,0,0,'Données projet'!$E$14+1,1))-AVERAGE(OFFSET($H$3,0,0,'Données projet'!$E$14+1,1))</f>
        <v>362.57172983134313</v>
      </c>
      <c r="DU195" s="59">
        <f t="shared" si="152"/>
        <v>232.03250917542471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14.063439135249624</v>
      </c>
      <c r="EB195" s="21">
        <f>EXP(-LN(2)/25)*EB194+(1-EXP(-LN(2)/25))/(LN(2)/25)*Calculateur!DW195*Calculateur!DY195*VLOOKUP('Données projet'!$B$14,Paramètres!$A$1:$I$89,3,0)*0.475*44/12</f>
        <v>0.34923253885002653</v>
      </c>
      <c r="EC195" s="21">
        <f>EXP(-LN(2)/2)*EC194+(1-EXP(-LN(2)/2))/(LN(2)/2)*DW195*DZ195*VLOOKUP('Données projet'!$B$14,Paramètres!$A$1:$I$89,3,0)*0.475*44/12</f>
        <v>3.0970888520491351E-25</v>
      </c>
      <c r="ED195" s="22">
        <f t="shared" si="178"/>
        <v>14.41267167409965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763.00000000000057</v>
      </c>
      <c r="EK195" s="17">
        <f>EJ195*VLOOKUP('Données projet'!$B$15,Paramètres!$A$1:$I$89,3,0)*VLOOKUP('Données projet'!$B$15,Paramètres!$A$1:$I$89,5,0)</f>
        <v>456.2740000000004</v>
      </c>
      <c r="EL195" s="13">
        <f t="shared" si="179"/>
        <v>103.09649786611838</v>
      </c>
      <c r="EM195" s="20">
        <f t="shared" si="180"/>
        <v>974.23695045015677</v>
      </c>
      <c r="EN195" s="59">
        <f t="shared" si="128"/>
        <v>1267.5702837834901</v>
      </c>
      <c r="EO195" s="59">
        <f ca="1">AVERAGE(OFFSET($EN$3,0,0,'Données projet'!$E$15+1,1))-AVERAGE(OFFSET($H$3,0,0,'Données projet'!$E$15+1,1))</f>
        <v>481.17250315093412</v>
      </c>
      <c r="EP195" s="59">
        <f t="shared" si="154"/>
        <v>413.48123190206832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11.580684758367624</v>
      </c>
      <c r="EW195" s="21">
        <f>EXP(-LN(2)/25)*EW194+(1-EXP(-LN(2)/25))/(LN(2)/25)*Calculateur!ER195*Calculateur!ET195*VLOOKUP('Données projet'!$B$15,Paramètres!$A$1:$I$89,3,0)*0.475*44/12</f>
        <v>0.73290094962869867</v>
      </c>
      <c r="EX195" s="21">
        <f>EXP(-LN(2)/2)*EX194+(1-EXP(-LN(2)/2))/(LN(2)/2)*ER195*EU195*VLOOKUP('Données projet'!$B$15,Paramètres!$A$1:$I$89,3,0)*0.475*44/12</f>
        <v>3.2486386106076254E-26</v>
      </c>
      <c r="EY195" s="22">
        <f t="shared" si="181"/>
        <v>12.313585707996323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401</v>
      </c>
      <c r="FF195" s="17">
        <f>FE195*VLOOKUP('Données projet'!$B$16,Paramètres!$A$1:$I$89,3,0)*VLOOKUP('Données projet'!$B$16,Paramètres!$A$1:$I$89,5,0)</f>
        <v>250.22399999999999</v>
      </c>
      <c r="FG195" s="13">
        <f t="shared" si="182"/>
        <v>60.633904580527918</v>
      </c>
      <c r="FH195" s="20">
        <f t="shared" si="183"/>
        <v>541.41085047775289</v>
      </c>
      <c r="FI195" s="59">
        <f t="shared" si="131"/>
        <v>834.74418381108626</v>
      </c>
      <c r="FJ195" s="59">
        <f ca="1">AVERAGE(OFFSET($FI$3,0,0,'Données projet'!$E$16+1,1))-AVERAGE(OFFSET($H$3,0,0,'Données projet'!$E$16+1,1))</f>
        <v>269.77739619445515</v>
      </c>
      <c r="FK195" s="59">
        <f t="shared" si="156"/>
        <v>347.56964743629885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5.6078048052348155</v>
      </c>
      <c r="FR195" s="21">
        <f>EXP(-LN(2)/25)*FR194+(1-EXP(-LN(2)/25))/(LN(2)/25)*Calculateur!FM195*Calculateur!FO195*VLOOKUP('Données projet'!$B$16,Paramètres!$A$1:$I$89,3,0)*0.475*44/12</f>
        <v>1.0277671689643262</v>
      </c>
      <c r="FS195" s="21">
        <f>EXP(-LN(2)/2)*FS194+(1-EXP(-LN(2)/2))/(LN(2)/2)*FM195*FP195*VLOOKUP('Données projet'!$B$16,Paramètres!$A$1:$I$89,3,0)*0.475*44/12</f>
        <v>1.0272899140703524E-26</v>
      </c>
      <c r="FT195" s="22">
        <f t="shared" si="184"/>
        <v>6.6355719741991415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367.99999999999972</v>
      </c>
      <c r="O196" s="13">
        <f>N196*VLOOKUP('Données projet'!$B$9,Paramètres!$A$1:$I$89,3,0)*VLOOKUP('Données projet'!$B$9,Paramètres!$A$1:$I$89,5,0)</f>
        <v>292.78079999999977</v>
      </c>
      <c r="P196" s="13">
        <f t="shared" si="141"/>
        <v>69.660903052386217</v>
      </c>
      <c r="Q196" s="20">
        <f t="shared" si="162"/>
        <v>631.25263281623893</v>
      </c>
      <c r="R196" s="59">
        <f t="shared" si="191"/>
        <v>924.58596614957219</v>
      </c>
      <c r="S196" s="59">
        <f ca="1">AVERAGE(OFFSET($R$3,0,0,'Données projet'!$E$9+1,1))-AVERAGE(OFFSET($H$3,0,0,'Données projet'!$E$9+1,1))</f>
        <v>331.52724290297675</v>
      </c>
      <c r="T196" s="59">
        <f t="shared" si="142"/>
        <v>322.79102610158054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6.5752803427484405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6.5752803427484405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367.99999999999972</v>
      </c>
      <c r="AJ196" s="13">
        <f>AI196*VLOOKUP('Données projet'!$B$10,Paramètres!$A$1:$I$89,3,0)*VLOOKUP('Données projet'!$B$10,Paramètres!$A$1:$I$89,5,0)</f>
        <v>292.78079999999977</v>
      </c>
      <c r="AK196" s="13">
        <f t="shared" si="164"/>
        <v>69.660903052386217</v>
      </c>
      <c r="AL196" s="20">
        <f t="shared" si="165"/>
        <v>631.25263281623893</v>
      </c>
      <c r="AM196" s="59">
        <f t="shared" ref="AM196:AM203" si="193">AL196+(AD196+AE196)*44/12</f>
        <v>924.58596614957219</v>
      </c>
      <c r="AN196" s="59">
        <f ca="1">AVERAGE(OFFSET($AM$3,0,0,'Données projet'!$E$10+1,1))-AVERAGE(OFFSET($H$3,0,0,'Données projet'!$E$10+1,1))</f>
        <v>331.52724290297675</v>
      </c>
      <c r="AO196" s="59">
        <f t="shared" si="144"/>
        <v>322.79102610158054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6.5752803427484405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6.5752803427484405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367.99999999999972</v>
      </c>
      <c r="BE196" s="13">
        <f>BD196*VLOOKUP('Données projet'!$B$11,Paramètres!$A$1:$I$89,3,0)*VLOOKUP('Données projet'!$B$11,Paramètres!$A$1:$I$89,5,0)</f>
        <v>321.48479999999984</v>
      </c>
      <c r="BF196" s="13">
        <f t="shared" si="167"/>
        <v>75.662211893590367</v>
      </c>
      <c r="BG196" s="20">
        <f t="shared" si="168"/>
        <v>691.69771238133626</v>
      </c>
      <c r="BH196" s="59">
        <f t="shared" ref="BH196:BH203" si="194">BG196+(AY196+AZ196)*44/12</f>
        <v>985.03104571466952</v>
      </c>
      <c r="BI196" s="59">
        <f ca="1">AVERAGE(OFFSET($BH$3,0,0,'Données projet'!$E$11+1,1))-AVERAGE(OFFSET($H$3,0,0,'Données projet'!$E$11+1,1))</f>
        <v>367.48156275901096</v>
      </c>
      <c r="BJ196" s="59">
        <f t="shared" si="146"/>
        <v>356.87322542996685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7.2199156704688727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7.2199156704688727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367.99999999999972</v>
      </c>
      <c r="BZ196" s="13">
        <f>BY196*VLOOKUP('Données projet'!$B$12,Paramètres!$A$1:$I$89,3,0)*VLOOKUP('Données projet'!$B$12,Paramètres!$A$1:$I$89,5,0)</f>
        <v>246.8543999999998</v>
      </c>
      <c r="CA196" s="13">
        <f t="shared" si="170"/>
        <v>59.911862368716115</v>
      </c>
      <c r="CB196" s="20">
        <f t="shared" si="171"/>
        <v>534.28457362551353</v>
      </c>
      <c r="CC196" s="59">
        <f t="shared" ref="CC196:CC203" si="195">CB196+(BT196+BU196)*44/12</f>
        <v>827.61790695884679</v>
      </c>
      <c r="CD196" s="59">
        <f ca="1">AVERAGE(OFFSET($CC$3,0,0,'Données projet'!$E$12+1,1))-AVERAGE(OFFSET($H$3,0,0,'Données projet'!$E$12+1,1))</f>
        <v>273.84349636755343</v>
      </c>
      <c r="CE196" s="59">
        <f t="shared" si="148"/>
        <v>268.10688874775451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5.5438638183957423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5.5438638183957423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852.00000000000011</v>
      </c>
      <c r="CU196" s="17">
        <f>CT196*VLOOKUP('Données projet'!$B$13,Paramètres!$A$1:$I$89,3,0)*VLOOKUP('Données projet'!$B$13,Paramètres!$A$1:$I$89,5,0)</f>
        <v>420.88800000000009</v>
      </c>
      <c r="CV196" s="13">
        <f t="shared" si="173"/>
        <v>95.998759891259041</v>
      </c>
      <c r="CW196" s="20">
        <f t="shared" si="174"/>
        <v>900.24444014394294</v>
      </c>
      <c r="CX196" s="59">
        <f t="shared" ref="CX196:CX203" si="196">CW196+(CO196+CP196)*44/12</f>
        <v>1193.5777734772762</v>
      </c>
      <c r="CY196" s="59">
        <f ca="1">AVERAGE(OFFSET($CX$3,0,0,'Données projet'!$E$13+1,1))-AVERAGE(OFFSET($H$3,0,0,'Données projet'!$E$13+1,1))</f>
        <v>434.08297999735811</v>
      </c>
      <c r="CZ196" s="59">
        <f t="shared" si="150"/>
        <v>371.04090283546122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16.964622246377157</v>
      </c>
      <c r="DG196" s="21">
        <f>EXP(-LN(2)/25)*DG195+(1-EXP(-LN(2)/25))/(LN(2)/25)*Calculateur!DB196*Calculateur!DD196*VLOOKUP('Données projet'!$B$13,Paramètres!$A$1:$I$89,3,0)*0.475*44/12</f>
        <v>0.56344203295519668</v>
      </c>
      <c r="DH196" s="21">
        <f>EXP(-LN(2)/2)*DH195+(1-EXP(-LN(2)/2))/(LN(2)/2)*DB196*DE196*VLOOKUP('Données projet'!$B$13,Paramètres!$A$1:$I$89,3,0)*0.475*44/12</f>
        <v>2.1980436810488004E-25</v>
      </c>
      <c r="DI196" s="22">
        <f t="shared" si="175"/>
        <v>17.528064279332355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614.99999999999989</v>
      </c>
      <c r="DP196" s="17">
        <f>DO196*VLOOKUP('Données projet'!$B$14,Paramètres!$A$1:$I$89,3,0)*VLOOKUP('Données projet'!$B$14,Paramètres!$A$1:$I$89,5,0)</f>
        <v>351.78</v>
      </c>
      <c r="DQ196" s="13">
        <f t="shared" si="176"/>
        <v>81.92892344316067</v>
      </c>
      <c r="DR196" s="20">
        <f t="shared" si="177"/>
        <v>755.37637499683808</v>
      </c>
      <c r="DS196" s="59">
        <f t="shared" ref="DS196:DS203" si="197">DR196+(DJ196+DK196)*44/12</f>
        <v>1048.7097083301715</v>
      </c>
      <c r="DT196" s="59">
        <f ca="1">AVERAGE(OFFSET($DS$3,0,0,'Données projet'!$E$14+1,1))-AVERAGE(OFFSET($H$3,0,0,'Données projet'!$E$14+1,1))</f>
        <v>362.57172983134313</v>
      </c>
      <c r="DU196" s="59">
        <f t="shared" si="152"/>
        <v>232.03250917542471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13.787663671658258</v>
      </c>
      <c r="EB196" s="21">
        <f>EXP(-LN(2)/25)*EB195+(1-EXP(-LN(2)/25))/(LN(2)/25)*Calculateur!DW196*Calculateur!DY196*VLOOKUP('Données projet'!$B$14,Paramètres!$A$1:$I$89,3,0)*0.475*44/12</f>
        <v>0.3396827567098315</v>
      </c>
      <c r="EC196" s="21">
        <f>EXP(-LN(2)/2)*EC195+(1-EXP(-LN(2)/2))/(LN(2)/2)*DW196*DZ196*VLOOKUP('Données projet'!$B$14,Paramètres!$A$1:$I$89,3,0)*0.475*44/12</f>
        <v>2.1899725292212034E-25</v>
      </c>
      <c r="ED196" s="22">
        <f t="shared" si="178"/>
        <v>14.127346428368089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763.00000000000057</v>
      </c>
      <c r="EK196" s="17">
        <f>EJ196*VLOOKUP('Données projet'!$B$15,Paramètres!$A$1:$I$89,3,0)*VLOOKUP('Données projet'!$B$15,Paramètres!$A$1:$I$89,5,0)</f>
        <v>456.2740000000004</v>
      </c>
      <c r="EL196" s="13">
        <f t="shared" si="179"/>
        <v>103.09649786611838</v>
      </c>
      <c r="EM196" s="20">
        <f t="shared" si="180"/>
        <v>974.23695045015677</v>
      </c>
      <c r="EN196" s="59">
        <f t="shared" ref="EN196:EN203" si="198">EM196+(EE196+EF196)*44/12</f>
        <v>1267.5702837834901</v>
      </c>
      <c r="EO196" s="59">
        <f ca="1">AVERAGE(OFFSET($EN$3,0,0,'Données projet'!$E$15+1,1))-AVERAGE(OFFSET($H$3,0,0,'Données projet'!$E$15+1,1))</f>
        <v>481.17250315093412</v>
      </c>
      <c r="EP196" s="59">
        <f t="shared" si="154"/>
        <v>413.48123190206832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11.353594593776274</v>
      </c>
      <c r="EW196" s="21">
        <f>EXP(-LN(2)/25)*EW195+(1-EXP(-LN(2)/25))/(LN(2)/25)*Calculateur!ER196*Calculateur!ET196*VLOOKUP('Données projet'!$B$15,Paramètres!$A$1:$I$89,3,0)*0.475*44/12</f>
        <v>0.71285973461951602</v>
      </c>
      <c r="EX196" s="21">
        <f>EXP(-LN(2)/2)*EX195+(1-EXP(-LN(2)/2))/(LN(2)/2)*ER196*EU196*VLOOKUP('Données projet'!$B$15,Paramètres!$A$1:$I$89,3,0)*0.475*44/12</f>
        <v>2.297134391185096E-26</v>
      </c>
      <c r="EY196" s="22">
        <f t="shared" si="181"/>
        <v>12.066454328395789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401</v>
      </c>
      <c r="FF196" s="17">
        <f>FE196*VLOOKUP('Données projet'!$B$16,Paramètres!$A$1:$I$89,3,0)*VLOOKUP('Données projet'!$B$16,Paramètres!$A$1:$I$89,5,0)</f>
        <v>250.22399999999999</v>
      </c>
      <c r="FG196" s="13">
        <f t="shared" si="182"/>
        <v>60.633904580527918</v>
      </c>
      <c r="FH196" s="20">
        <f t="shared" si="183"/>
        <v>541.41085047775289</v>
      </c>
      <c r="FI196" s="59">
        <f t="shared" ref="FI196:FI203" si="199">FH196+(EZ196+FA196)*44/12</f>
        <v>834.74418381108626</v>
      </c>
      <c r="FJ196" s="59">
        <f ca="1">AVERAGE(OFFSET($FI$3,0,0,'Données projet'!$E$16+1,1))-AVERAGE(OFFSET($H$3,0,0,'Données projet'!$E$16+1,1))</f>
        <v>269.77739619445515</v>
      </c>
      <c r="FK196" s="59">
        <f t="shared" si="156"/>
        <v>347.56964743629885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5.4978391734273533</v>
      </c>
      <c r="FR196" s="21">
        <f>EXP(-LN(2)/25)*FR195+(1-EXP(-LN(2)/25))/(LN(2)/25)*Calculateur!FM196*Calculateur!FO196*VLOOKUP('Données projet'!$B$16,Paramètres!$A$1:$I$89,3,0)*0.475*44/12</f>
        <v>0.99966282168107023</v>
      </c>
      <c r="FS196" s="21">
        <f>EXP(-LN(2)/2)*FS195+(1-EXP(-LN(2)/2))/(LN(2)/2)*FM196*FP196*VLOOKUP('Données projet'!$B$16,Paramètres!$A$1:$I$89,3,0)*0.475*44/12</f>
        <v>7.2640366448369185E-27</v>
      </c>
      <c r="FT196" s="22">
        <f t="shared" si="184"/>
        <v>6.4975019951084239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367.99999999999972</v>
      </c>
      <c r="O197" s="13">
        <f>N197*VLOOKUP('Données projet'!$B$9,Paramètres!$A$1:$I$89,3,0)*VLOOKUP('Données projet'!$B$9,Paramètres!$A$1:$I$89,5,0)</f>
        <v>292.78079999999977</v>
      </c>
      <c r="P197" s="13">
        <f t="shared" ref="P197:P203" si="203">EXP(-1.0587+0.8836*LN(O197)+0.284)</f>
        <v>69.660903052386217</v>
      </c>
      <c r="Q197" s="20">
        <f t="shared" si="162"/>
        <v>631.25263281623893</v>
      </c>
      <c r="R197" s="59">
        <f t="shared" si="191"/>
        <v>924.58596614957219</v>
      </c>
      <c r="S197" s="59">
        <f ca="1">AVERAGE(OFFSET($R$3,0,0,'Données projet'!$E$9+1,1))-AVERAGE(OFFSET($H$3,0,0,'Données projet'!$E$9+1,1))</f>
        <v>331.52724290297675</v>
      </c>
      <c r="T197" s="59">
        <f t="shared" ref="T197:T203" si="204">$T$3</f>
        <v>322.79102610158054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6.4463431057521463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6.4463431057521463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367.99999999999972</v>
      </c>
      <c r="AJ197" s="13">
        <f>AI197*VLOOKUP('Données projet'!$B$10,Paramètres!$A$1:$I$89,3,0)*VLOOKUP('Données projet'!$B$10,Paramètres!$A$1:$I$89,5,0)</f>
        <v>292.78079999999977</v>
      </c>
      <c r="AK197" s="13">
        <f t="shared" si="164"/>
        <v>69.660903052386217</v>
      </c>
      <c r="AL197" s="20">
        <f t="shared" si="165"/>
        <v>631.25263281623893</v>
      </c>
      <c r="AM197" s="59">
        <f t="shared" si="193"/>
        <v>924.58596614957219</v>
      </c>
      <c r="AN197" s="59">
        <f ca="1">AVERAGE(OFFSET($AM$3,0,0,'Données projet'!$E$10+1,1))-AVERAGE(OFFSET($H$3,0,0,'Données projet'!$E$10+1,1))</f>
        <v>331.52724290297675</v>
      </c>
      <c r="AO197" s="59">
        <f t="shared" ref="AO197:AO203" si="205">$AO$3</f>
        <v>322.79102610158054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6.4463431057521463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6.4463431057521463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367.99999999999972</v>
      </c>
      <c r="BE197" s="13">
        <f>BD197*VLOOKUP('Données projet'!$B$11,Paramètres!$A$1:$I$89,3,0)*VLOOKUP('Données projet'!$B$11,Paramètres!$A$1:$I$89,5,0)</f>
        <v>321.48479999999984</v>
      </c>
      <c r="BF197" s="13">
        <f t="shared" si="167"/>
        <v>75.662211893590367</v>
      </c>
      <c r="BG197" s="20">
        <f t="shared" si="168"/>
        <v>691.69771238133626</v>
      </c>
      <c r="BH197" s="59">
        <f t="shared" si="194"/>
        <v>985.03104571466952</v>
      </c>
      <c r="BI197" s="59">
        <f ca="1">AVERAGE(OFFSET($BH$3,0,0,'Données projet'!$E$11+1,1))-AVERAGE(OFFSET($H$3,0,0,'Données projet'!$E$11+1,1))</f>
        <v>367.48156275901096</v>
      </c>
      <c r="BJ197" s="59">
        <f t="shared" ref="BJ197:BJ203" si="206">$BJ$3</f>
        <v>356.87322542996685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7.0783375278847069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7.0783375278847069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367.99999999999972</v>
      </c>
      <c r="BZ197" s="13">
        <f>BY197*VLOOKUP('Données projet'!$B$12,Paramètres!$A$1:$I$89,3,0)*VLOOKUP('Données projet'!$B$12,Paramètres!$A$1:$I$89,5,0)</f>
        <v>246.8543999999998</v>
      </c>
      <c r="CA197" s="13">
        <f t="shared" si="170"/>
        <v>59.911862368716115</v>
      </c>
      <c r="CB197" s="20">
        <f t="shared" si="171"/>
        <v>534.28457362551353</v>
      </c>
      <c r="CC197" s="59">
        <f t="shared" si="195"/>
        <v>827.61790695884679</v>
      </c>
      <c r="CD197" s="59">
        <f ca="1">AVERAGE(OFFSET($CC$3,0,0,'Données projet'!$E$12+1,1))-AVERAGE(OFFSET($H$3,0,0,'Données projet'!$E$12+1,1))</f>
        <v>273.84349636755343</v>
      </c>
      <c r="CE197" s="59">
        <f t="shared" ref="CE197:CE203" si="207">$CE$3</f>
        <v>268.10688874775451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5.4351520303400429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5.4351520303400429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852.00000000000011</v>
      </c>
      <c r="CU197" s="17">
        <f>CT197*VLOOKUP('Données projet'!$B$13,Paramètres!$A$1:$I$89,3,0)*VLOOKUP('Données projet'!$B$13,Paramètres!$A$1:$I$89,5,0)</f>
        <v>420.88800000000009</v>
      </c>
      <c r="CV197" s="13">
        <f t="shared" si="173"/>
        <v>95.998759891259041</v>
      </c>
      <c r="CW197" s="20">
        <f t="shared" si="174"/>
        <v>900.24444014394294</v>
      </c>
      <c r="CX197" s="59">
        <f t="shared" si="196"/>
        <v>1193.5777734772762</v>
      </c>
      <c r="CY197" s="59">
        <f ca="1">AVERAGE(OFFSET($CX$3,0,0,'Données projet'!$E$13+1,1))-AVERAGE(OFFSET($H$3,0,0,'Données projet'!$E$13+1,1))</f>
        <v>434.08297999735811</v>
      </c>
      <c r="CZ197" s="59">
        <f t="shared" ref="CZ197:CZ203" si="208">$CZ$3</f>
        <v>371.04090283546122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16.631956351523552</v>
      </c>
      <c r="DG197" s="21">
        <f>EXP(-LN(2)/25)*DG196+(1-EXP(-LN(2)/25))/(LN(2)/25)*Calculateur!DB197*Calculateur!DD197*VLOOKUP('Données projet'!$B$13,Paramètres!$A$1:$I$89,3,0)*0.475*44/12</f>
        <v>0.54803468093390806</v>
      </c>
      <c r="DH197" s="21">
        <f>EXP(-LN(2)/2)*DH196+(1-EXP(-LN(2)/2))/(LN(2)/2)*DB197*DE197*VLOOKUP('Données projet'!$B$13,Paramètres!$A$1:$I$89,3,0)*0.475*44/12</f>
        <v>1.5542515922138476E-25</v>
      </c>
      <c r="DI197" s="22">
        <f t="shared" si="175"/>
        <v>17.179991032457462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614.99999999999989</v>
      </c>
      <c r="DP197" s="17">
        <f>DO197*VLOOKUP('Données projet'!$B$14,Paramètres!$A$1:$I$89,3,0)*VLOOKUP('Données projet'!$B$14,Paramètres!$A$1:$I$89,5,0)</f>
        <v>351.78</v>
      </c>
      <c r="DQ197" s="13">
        <f t="shared" si="176"/>
        <v>81.92892344316067</v>
      </c>
      <c r="DR197" s="20">
        <f t="shared" si="177"/>
        <v>755.37637499683808</v>
      </c>
      <c r="DS197" s="59">
        <f t="shared" si="197"/>
        <v>1048.7097083301715</v>
      </c>
      <c r="DT197" s="59">
        <f ca="1">AVERAGE(OFFSET($DS$3,0,0,'Données projet'!$E$14+1,1))-AVERAGE(OFFSET($H$3,0,0,'Données projet'!$E$14+1,1))</f>
        <v>362.57172983134313</v>
      </c>
      <c r="DU197" s="59">
        <f t="shared" ref="DU197:DU203" si="209">$DU$3</f>
        <v>232.03250917542471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13.517295996701495</v>
      </c>
      <c r="EB197" s="21">
        <f>EXP(-LN(2)/25)*EB196+(1-EXP(-LN(2)/25))/(LN(2)/25)*Calculateur!DW197*Calculateur!DY197*VLOOKUP('Données projet'!$B$14,Paramètres!$A$1:$I$89,3,0)*0.475*44/12</f>
        <v>0.33039411386446133</v>
      </c>
      <c r="EC197" s="21">
        <f>EXP(-LN(2)/2)*EC196+(1-EXP(-LN(2)/2))/(LN(2)/2)*DW197*DZ197*VLOOKUP('Données projet'!$B$14,Paramètres!$A$1:$I$89,3,0)*0.475*44/12</f>
        <v>1.5485444260245675E-25</v>
      </c>
      <c r="ED197" s="22">
        <f t="shared" si="178"/>
        <v>13.847690110565956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763.00000000000057</v>
      </c>
      <c r="EK197" s="17">
        <f>EJ197*VLOOKUP('Données projet'!$B$15,Paramètres!$A$1:$I$89,3,0)*VLOOKUP('Données projet'!$B$15,Paramètres!$A$1:$I$89,5,0)</f>
        <v>456.2740000000004</v>
      </c>
      <c r="EL197" s="13">
        <f t="shared" si="179"/>
        <v>103.09649786611838</v>
      </c>
      <c r="EM197" s="20">
        <f t="shared" si="180"/>
        <v>974.23695045015677</v>
      </c>
      <c r="EN197" s="59">
        <f t="shared" si="198"/>
        <v>1267.5702837834901</v>
      </c>
      <c r="EO197" s="59">
        <f ca="1">AVERAGE(OFFSET($EN$3,0,0,'Données projet'!$E$15+1,1))-AVERAGE(OFFSET($H$3,0,0,'Données projet'!$E$15+1,1))</f>
        <v>481.17250315093412</v>
      </c>
      <c r="EP197" s="59">
        <f t="shared" ref="EP197:EP203" si="210">$EP$3</f>
        <v>413.48123190206832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11.130957528801236</v>
      </c>
      <c r="EW197" s="21">
        <f>EXP(-LN(2)/25)*EW196+(1-EXP(-LN(2)/25))/(LN(2)/25)*Calculateur!ER197*Calculateur!ET197*VLOOKUP('Données projet'!$B$15,Paramètres!$A$1:$I$89,3,0)*0.475*44/12</f>
        <v>0.69336654768868122</v>
      </c>
      <c r="EX197" s="21">
        <f>EXP(-LN(2)/2)*EX196+(1-EXP(-LN(2)/2))/(LN(2)/2)*ER197*EU197*VLOOKUP('Données projet'!$B$15,Paramètres!$A$1:$I$89,3,0)*0.475*44/12</f>
        <v>1.6243193053038127E-26</v>
      </c>
      <c r="EY197" s="22">
        <f t="shared" si="181"/>
        <v>11.824324076489917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401</v>
      </c>
      <c r="FF197" s="17">
        <f>FE197*VLOOKUP('Données projet'!$B$16,Paramètres!$A$1:$I$89,3,0)*VLOOKUP('Données projet'!$B$16,Paramètres!$A$1:$I$89,5,0)</f>
        <v>250.22399999999999</v>
      </c>
      <c r="FG197" s="13">
        <f t="shared" si="182"/>
        <v>60.633904580527918</v>
      </c>
      <c r="FH197" s="20">
        <f t="shared" si="183"/>
        <v>541.41085047775289</v>
      </c>
      <c r="FI197" s="59">
        <f t="shared" si="199"/>
        <v>834.74418381108626</v>
      </c>
      <c r="FJ197" s="59">
        <f ca="1">AVERAGE(OFFSET($FI$3,0,0,'Données projet'!$E$16+1,1))-AVERAGE(OFFSET($H$3,0,0,'Données projet'!$E$16+1,1))</f>
        <v>269.77739619445515</v>
      </c>
      <c r="FK197" s="59">
        <f t="shared" ref="FK197:FK203" si="211">$FK$3</f>
        <v>347.56964743629885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5.3900299005872228</v>
      </c>
      <c r="FR197" s="21">
        <f>EXP(-LN(2)/25)*FR196+(1-EXP(-LN(2)/25))/(LN(2)/25)*Calculateur!FM197*Calculateur!FO197*VLOOKUP('Données projet'!$B$16,Paramètres!$A$1:$I$89,3,0)*0.475*44/12</f>
        <v>0.97232698925221839</v>
      </c>
      <c r="FS197" s="21">
        <f>EXP(-LN(2)/2)*FS196+(1-EXP(-LN(2)/2))/(LN(2)/2)*FM197*FP197*VLOOKUP('Données projet'!$B$16,Paramètres!$A$1:$I$89,3,0)*0.475*44/12</f>
        <v>5.1364495703517619E-27</v>
      </c>
      <c r="FT197" s="22">
        <f t="shared" si="184"/>
        <v>6.3623568898394414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367.99999999999972</v>
      </c>
      <c r="O198" s="13">
        <f>N198*VLOOKUP('Données projet'!$B$9,Paramètres!$A$1:$I$89,3,0)*VLOOKUP('Données projet'!$B$9,Paramètres!$A$1:$I$89,5,0)</f>
        <v>292.78079999999977</v>
      </c>
      <c r="P198" s="13">
        <f t="shared" si="203"/>
        <v>69.660903052386217</v>
      </c>
      <c r="Q198" s="20">
        <f t="shared" si="162"/>
        <v>631.25263281623893</v>
      </c>
      <c r="R198" s="59">
        <f t="shared" si="191"/>
        <v>924.58596614957219</v>
      </c>
      <c r="S198" s="59">
        <f ca="1">AVERAGE(OFFSET($R$3,0,0,'Données projet'!$E$9+1,1))-AVERAGE(OFFSET($H$3,0,0,'Données projet'!$E$9+1,1))</f>
        <v>331.52724290297675</v>
      </c>
      <c r="T198" s="59">
        <f t="shared" si="204"/>
        <v>322.79102610158054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6.3199342493294006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6.3199342493294006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367.99999999999972</v>
      </c>
      <c r="AJ198" s="13">
        <f>AI198*VLOOKUP('Données projet'!$B$10,Paramètres!$A$1:$I$89,3,0)*VLOOKUP('Données projet'!$B$10,Paramètres!$A$1:$I$89,5,0)</f>
        <v>292.78079999999977</v>
      </c>
      <c r="AK198" s="13">
        <f t="shared" si="164"/>
        <v>69.660903052386217</v>
      </c>
      <c r="AL198" s="20">
        <f t="shared" si="165"/>
        <v>631.25263281623893</v>
      </c>
      <c r="AM198" s="59">
        <f t="shared" si="193"/>
        <v>924.58596614957219</v>
      </c>
      <c r="AN198" s="59">
        <f ca="1">AVERAGE(OFFSET($AM$3,0,0,'Données projet'!$E$10+1,1))-AVERAGE(OFFSET($H$3,0,0,'Données projet'!$E$10+1,1))</f>
        <v>331.52724290297675</v>
      </c>
      <c r="AO198" s="59">
        <f t="shared" si="205"/>
        <v>322.79102610158054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6.3199342493294006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6.3199342493294006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367.99999999999972</v>
      </c>
      <c r="BE198" s="13">
        <f>BD198*VLOOKUP('Données projet'!$B$11,Paramètres!$A$1:$I$89,3,0)*VLOOKUP('Données projet'!$B$11,Paramètres!$A$1:$I$89,5,0)</f>
        <v>321.48479999999984</v>
      </c>
      <c r="BF198" s="13">
        <f t="shared" si="167"/>
        <v>75.662211893590367</v>
      </c>
      <c r="BG198" s="20">
        <f t="shared" si="168"/>
        <v>691.69771238133626</v>
      </c>
      <c r="BH198" s="59">
        <f t="shared" si="194"/>
        <v>985.03104571466952</v>
      </c>
      <c r="BI198" s="59">
        <f ca="1">AVERAGE(OFFSET($BH$3,0,0,'Données projet'!$E$11+1,1))-AVERAGE(OFFSET($H$3,0,0,'Données projet'!$E$11+1,1))</f>
        <v>367.48156275901096</v>
      </c>
      <c r="BJ198" s="59">
        <f t="shared" si="206"/>
        <v>356.87322542996685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6.9395356463224758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6.9395356463224758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367.99999999999972</v>
      </c>
      <c r="BZ198" s="13">
        <f>BY198*VLOOKUP('Données projet'!$B$12,Paramètres!$A$1:$I$89,3,0)*VLOOKUP('Données projet'!$B$12,Paramètres!$A$1:$I$89,5,0)</f>
        <v>246.8543999999998</v>
      </c>
      <c r="CA198" s="13">
        <f t="shared" si="170"/>
        <v>59.911862368716115</v>
      </c>
      <c r="CB198" s="20">
        <f t="shared" si="171"/>
        <v>534.28457362551353</v>
      </c>
      <c r="CC198" s="59">
        <f t="shared" si="195"/>
        <v>827.61790695884679</v>
      </c>
      <c r="CD198" s="59">
        <f ca="1">AVERAGE(OFFSET($CC$3,0,0,'Données projet'!$E$12+1,1))-AVERAGE(OFFSET($H$3,0,0,'Données projet'!$E$12+1,1))</f>
        <v>273.84349636755343</v>
      </c>
      <c r="CE198" s="59">
        <f t="shared" si="207"/>
        <v>268.10688874775451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5.3285720141404731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5.3285720141404731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852.00000000000011</v>
      </c>
      <c r="CU198" s="17">
        <f>CT198*VLOOKUP('Données projet'!$B$13,Paramètres!$A$1:$I$89,3,0)*VLOOKUP('Données projet'!$B$13,Paramètres!$A$1:$I$89,5,0)</f>
        <v>420.88800000000009</v>
      </c>
      <c r="CV198" s="13">
        <f t="shared" si="173"/>
        <v>95.998759891259041</v>
      </c>
      <c r="CW198" s="20">
        <f t="shared" si="174"/>
        <v>900.24444014394294</v>
      </c>
      <c r="CX198" s="59">
        <f t="shared" si="196"/>
        <v>1193.5777734772762</v>
      </c>
      <c r="CY198" s="59">
        <f ca="1">AVERAGE(OFFSET($CX$3,0,0,'Données projet'!$E$13+1,1))-AVERAGE(OFFSET($H$3,0,0,'Données projet'!$E$13+1,1))</f>
        <v>434.08297999735811</v>
      </c>
      <c r="CZ198" s="59">
        <f t="shared" si="208"/>
        <v>371.04090283546122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16.305813831961864</v>
      </c>
      <c r="DG198" s="21">
        <f>EXP(-LN(2)/25)*DG197+(1-EXP(-LN(2)/25))/(LN(2)/25)*Calculateur!DB198*Calculateur!DD198*VLOOKUP('Données projet'!$B$13,Paramètres!$A$1:$I$89,3,0)*0.475*44/12</f>
        <v>0.53304864376387906</v>
      </c>
      <c r="DH198" s="21">
        <f>EXP(-LN(2)/2)*DH197+(1-EXP(-LN(2)/2))/(LN(2)/2)*DB198*DE198*VLOOKUP('Données projet'!$B$13,Paramètres!$A$1:$I$89,3,0)*0.475*44/12</f>
        <v>1.0990218405244002E-25</v>
      </c>
      <c r="DI198" s="22">
        <f t="shared" si="175"/>
        <v>16.838862475725744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614.99999999999989</v>
      </c>
      <c r="DP198" s="17">
        <f>DO198*VLOOKUP('Données projet'!$B$14,Paramètres!$A$1:$I$89,3,0)*VLOOKUP('Données projet'!$B$14,Paramètres!$A$1:$I$89,5,0)</f>
        <v>351.78</v>
      </c>
      <c r="DQ198" s="13">
        <f t="shared" si="176"/>
        <v>81.92892344316067</v>
      </c>
      <c r="DR198" s="20">
        <f t="shared" si="177"/>
        <v>755.37637499683808</v>
      </c>
      <c r="DS198" s="59">
        <f t="shared" si="197"/>
        <v>1048.7097083301715</v>
      </c>
      <c r="DT198" s="59">
        <f ca="1">AVERAGE(OFFSET($DS$3,0,0,'Données projet'!$E$14+1,1))-AVERAGE(OFFSET($H$3,0,0,'Données projet'!$E$14+1,1))</f>
        <v>362.57172983134313</v>
      </c>
      <c r="DU198" s="59">
        <f t="shared" si="209"/>
        <v>232.03250917542471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13.252230066942637</v>
      </c>
      <c r="EB198" s="21">
        <f>EXP(-LN(2)/25)*EB197+(1-EXP(-LN(2)/25))/(LN(2)/25)*Calculateur!DW198*Calculateur!DY198*VLOOKUP('Données projet'!$B$14,Paramètres!$A$1:$I$89,3,0)*0.475*44/12</f>
        <v>0.32135946944616633</v>
      </c>
      <c r="EC198" s="21">
        <f>EXP(-LN(2)/2)*EC197+(1-EXP(-LN(2)/2))/(LN(2)/2)*DW198*DZ198*VLOOKUP('Données projet'!$B$14,Paramètres!$A$1:$I$89,3,0)*0.475*44/12</f>
        <v>1.0949862646106017E-25</v>
      </c>
      <c r="ED198" s="22">
        <f t="shared" si="178"/>
        <v>13.573589536388804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763.00000000000057</v>
      </c>
      <c r="EK198" s="17">
        <f>EJ198*VLOOKUP('Données projet'!$B$15,Paramètres!$A$1:$I$89,3,0)*VLOOKUP('Données projet'!$B$15,Paramètres!$A$1:$I$89,5,0)</f>
        <v>456.2740000000004</v>
      </c>
      <c r="EL198" s="13">
        <f t="shared" si="179"/>
        <v>103.09649786611838</v>
      </c>
      <c r="EM198" s="20">
        <f t="shared" si="180"/>
        <v>974.23695045015677</v>
      </c>
      <c r="EN198" s="59">
        <f t="shared" si="198"/>
        <v>1267.5702837834901</v>
      </c>
      <c r="EO198" s="59">
        <f ca="1">AVERAGE(OFFSET($EN$3,0,0,'Données projet'!$E$15+1,1))-AVERAGE(OFFSET($H$3,0,0,'Données projet'!$E$15+1,1))</f>
        <v>481.17250315093412</v>
      </c>
      <c r="EP198" s="59">
        <f t="shared" si="210"/>
        <v>413.48123190206832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10.912686240875157</v>
      </c>
      <c r="EW198" s="21">
        <f>EXP(-LN(2)/25)*EW197+(1-EXP(-LN(2)/25))/(LN(2)/25)*Calculateur!ER198*Calculateur!ET198*VLOOKUP('Données projet'!$B$15,Paramètres!$A$1:$I$89,3,0)*0.475*44/12</f>
        <v>0.67440640297957222</v>
      </c>
      <c r="EX198" s="21">
        <f>EXP(-LN(2)/2)*EX197+(1-EXP(-LN(2)/2))/(LN(2)/2)*ER198*EU198*VLOOKUP('Données projet'!$B$15,Paramètres!$A$1:$I$89,3,0)*0.475*44/12</f>
        <v>1.148567195592548E-26</v>
      </c>
      <c r="EY198" s="22">
        <f t="shared" si="181"/>
        <v>11.58709264385473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401</v>
      </c>
      <c r="FF198" s="17">
        <f>FE198*VLOOKUP('Données projet'!$B$16,Paramètres!$A$1:$I$89,3,0)*VLOOKUP('Données projet'!$B$16,Paramètres!$A$1:$I$89,5,0)</f>
        <v>250.22399999999999</v>
      </c>
      <c r="FG198" s="13">
        <f t="shared" si="182"/>
        <v>60.633904580527918</v>
      </c>
      <c r="FH198" s="20">
        <f t="shared" si="183"/>
        <v>541.41085047775289</v>
      </c>
      <c r="FI198" s="59">
        <f t="shared" si="199"/>
        <v>834.74418381108626</v>
      </c>
      <c r="FJ198" s="59">
        <f ca="1">AVERAGE(OFFSET($FI$3,0,0,'Données projet'!$E$16+1,1))-AVERAGE(OFFSET($H$3,0,0,'Données projet'!$E$16+1,1))</f>
        <v>269.77739619445515</v>
      </c>
      <c r="FK198" s="59">
        <f t="shared" si="211"/>
        <v>347.56964743629885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5.2843347018303239</v>
      </c>
      <c r="FR198" s="21">
        <f>EXP(-LN(2)/25)*FR197+(1-EXP(-LN(2)/25))/(LN(2)/25)*Calculateur!FM198*Calculateur!FO198*VLOOKUP('Données projet'!$B$16,Paramètres!$A$1:$I$89,3,0)*0.475*44/12</f>
        <v>0.94573865659866241</v>
      </c>
      <c r="FS198" s="21">
        <f>EXP(-LN(2)/2)*FS197+(1-EXP(-LN(2)/2))/(LN(2)/2)*FM198*FP198*VLOOKUP('Données projet'!$B$16,Paramètres!$A$1:$I$89,3,0)*0.475*44/12</f>
        <v>3.6320183224184593E-27</v>
      </c>
      <c r="FT198" s="22">
        <f t="shared" si="184"/>
        <v>6.230073358428986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367.99999999999972</v>
      </c>
      <c r="O199" s="13">
        <f>N199*VLOOKUP('Données projet'!$B$9,Paramètres!$A$1:$I$89,3,0)*VLOOKUP('Données projet'!$B$9,Paramètres!$A$1:$I$89,5,0)</f>
        <v>292.78079999999977</v>
      </c>
      <c r="P199" s="13">
        <f t="shared" si="203"/>
        <v>69.660903052386217</v>
      </c>
      <c r="Q199" s="20">
        <f t="shared" si="162"/>
        <v>631.25263281623893</v>
      </c>
      <c r="R199" s="59">
        <f t="shared" si="191"/>
        <v>924.58596614957219</v>
      </c>
      <c r="S199" s="59">
        <f ca="1">AVERAGE(OFFSET($R$3,0,0,'Données projet'!$E$9+1,1))-AVERAGE(OFFSET($H$3,0,0,'Données projet'!$E$9+1,1))</f>
        <v>331.52724290297675</v>
      </c>
      <c r="T199" s="59">
        <f t="shared" si="204"/>
        <v>322.79102610158054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6.1960041934793155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6.1960041934793155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367.99999999999972</v>
      </c>
      <c r="AJ199" s="13">
        <f>AI199*VLOOKUP('Données projet'!$B$10,Paramètres!$A$1:$I$89,3,0)*VLOOKUP('Données projet'!$B$10,Paramètres!$A$1:$I$89,5,0)</f>
        <v>292.78079999999977</v>
      </c>
      <c r="AK199" s="13">
        <f t="shared" si="164"/>
        <v>69.660903052386217</v>
      </c>
      <c r="AL199" s="20">
        <f t="shared" si="165"/>
        <v>631.25263281623893</v>
      </c>
      <c r="AM199" s="59">
        <f t="shared" si="193"/>
        <v>924.58596614957219</v>
      </c>
      <c r="AN199" s="59">
        <f ca="1">AVERAGE(OFFSET($AM$3,0,0,'Données projet'!$E$10+1,1))-AVERAGE(OFFSET($H$3,0,0,'Données projet'!$E$10+1,1))</f>
        <v>331.52724290297675</v>
      </c>
      <c r="AO199" s="59">
        <f t="shared" si="205"/>
        <v>322.79102610158054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6.1960041934793155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6.1960041934793155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367.99999999999972</v>
      </c>
      <c r="BE199" s="13">
        <f>BD199*VLOOKUP('Données projet'!$B$11,Paramètres!$A$1:$I$89,3,0)*VLOOKUP('Données projet'!$B$11,Paramètres!$A$1:$I$89,5,0)</f>
        <v>321.48479999999984</v>
      </c>
      <c r="BF199" s="13">
        <f t="shared" si="167"/>
        <v>75.662211893590367</v>
      </c>
      <c r="BG199" s="20">
        <f t="shared" si="168"/>
        <v>691.69771238133626</v>
      </c>
      <c r="BH199" s="59">
        <f t="shared" si="194"/>
        <v>985.03104571466952</v>
      </c>
      <c r="BI199" s="59">
        <f ca="1">AVERAGE(OFFSET($BH$3,0,0,'Données projet'!$E$11+1,1))-AVERAGE(OFFSET($H$3,0,0,'Données projet'!$E$11+1,1))</f>
        <v>367.48156275901096</v>
      </c>
      <c r="BJ199" s="59">
        <f t="shared" si="206"/>
        <v>356.87322542996685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6.8034555849968923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6.8034555849968923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367.99999999999972</v>
      </c>
      <c r="BZ199" s="13">
        <f>BY199*VLOOKUP('Données projet'!$B$12,Paramètres!$A$1:$I$89,3,0)*VLOOKUP('Données projet'!$B$12,Paramètres!$A$1:$I$89,5,0)</f>
        <v>246.8543999999998</v>
      </c>
      <c r="CA199" s="13">
        <f t="shared" si="170"/>
        <v>59.911862368716115</v>
      </c>
      <c r="CB199" s="20">
        <f t="shared" si="171"/>
        <v>534.28457362551353</v>
      </c>
      <c r="CC199" s="59">
        <f t="shared" si="195"/>
        <v>827.61790695884679</v>
      </c>
      <c r="CD199" s="59">
        <f ca="1">AVERAGE(OFFSET($CC$3,0,0,'Données projet'!$E$12+1,1))-AVERAGE(OFFSET($H$3,0,0,'Données projet'!$E$12+1,1))</f>
        <v>273.84349636755343</v>
      </c>
      <c r="CE199" s="59">
        <f t="shared" si="207"/>
        <v>268.10688874775451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5.2240819670511858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5.2240819670511858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852.00000000000011</v>
      </c>
      <c r="CU199" s="17">
        <f>CT199*VLOOKUP('Données projet'!$B$13,Paramètres!$A$1:$I$89,3,0)*VLOOKUP('Données projet'!$B$13,Paramètres!$A$1:$I$89,5,0)</f>
        <v>420.88800000000009</v>
      </c>
      <c r="CV199" s="13">
        <f t="shared" si="173"/>
        <v>95.998759891259041</v>
      </c>
      <c r="CW199" s="20">
        <f t="shared" si="174"/>
        <v>900.24444014394294</v>
      </c>
      <c r="CX199" s="59">
        <f t="shared" si="196"/>
        <v>1193.5777734772762</v>
      </c>
      <c r="CY199" s="59">
        <f ca="1">AVERAGE(OFFSET($CX$3,0,0,'Données projet'!$E$13+1,1))-AVERAGE(OFFSET($H$3,0,0,'Données projet'!$E$13+1,1))</f>
        <v>434.08297999735811</v>
      </c>
      <c r="CZ199" s="59">
        <f t="shared" si="208"/>
        <v>371.04090283546122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15.986066768281486</v>
      </c>
      <c r="DG199" s="21">
        <f>EXP(-LN(2)/25)*DG198+(1-EXP(-LN(2)/25))/(LN(2)/25)*Calculateur!DB199*Calculateur!DD199*VLOOKUP('Données projet'!$B$13,Paramètres!$A$1:$I$89,3,0)*0.475*44/12</f>
        <v>0.51847240056834587</v>
      </c>
      <c r="DH199" s="21">
        <f>EXP(-LN(2)/2)*DH198+(1-EXP(-LN(2)/2))/(LN(2)/2)*DB199*DE199*VLOOKUP('Données projet'!$B$13,Paramètres!$A$1:$I$89,3,0)*0.475*44/12</f>
        <v>7.771257961069238E-26</v>
      </c>
      <c r="DI199" s="22">
        <f t="shared" si="175"/>
        <v>16.504539168849831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614.99999999999989</v>
      </c>
      <c r="DP199" s="17">
        <f>DO199*VLOOKUP('Données projet'!$B$14,Paramètres!$A$1:$I$89,3,0)*VLOOKUP('Données projet'!$B$14,Paramètres!$A$1:$I$89,5,0)</f>
        <v>351.78</v>
      </c>
      <c r="DQ199" s="13">
        <f t="shared" si="176"/>
        <v>81.92892344316067</v>
      </c>
      <c r="DR199" s="20">
        <f t="shared" si="177"/>
        <v>755.37637499683808</v>
      </c>
      <c r="DS199" s="59">
        <f t="shared" si="197"/>
        <v>1048.7097083301715</v>
      </c>
      <c r="DT199" s="59">
        <f ca="1">AVERAGE(OFFSET($DS$3,0,0,'Données projet'!$E$14+1,1))-AVERAGE(OFFSET($H$3,0,0,'Données projet'!$E$14+1,1))</f>
        <v>362.57172983134313</v>
      </c>
      <c r="DU199" s="59">
        <f t="shared" si="209"/>
        <v>232.03250917542471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12.992361918392097</v>
      </c>
      <c r="EB199" s="21">
        <f>EXP(-LN(2)/25)*EB198+(1-EXP(-LN(2)/25))/(LN(2)/25)*Calculateur!DW199*Calculateur!DY199*VLOOKUP('Données projet'!$B$14,Paramètres!$A$1:$I$89,3,0)*0.475*44/12</f>
        <v>0.31257187785460089</v>
      </c>
      <c r="EC199" s="21">
        <f>EXP(-LN(2)/2)*EC198+(1-EXP(-LN(2)/2))/(LN(2)/2)*DW199*DZ199*VLOOKUP('Données projet'!$B$14,Paramètres!$A$1:$I$89,3,0)*0.475*44/12</f>
        <v>7.7427221301228376E-26</v>
      </c>
      <c r="ED199" s="22">
        <f t="shared" si="178"/>
        <v>13.304933796246699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763.00000000000057</v>
      </c>
      <c r="EK199" s="17">
        <f>EJ199*VLOOKUP('Données projet'!$B$15,Paramètres!$A$1:$I$89,3,0)*VLOOKUP('Données projet'!$B$15,Paramètres!$A$1:$I$89,5,0)</f>
        <v>456.2740000000004</v>
      </c>
      <c r="EL199" s="13">
        <f t="shared" si="179"/>
        <v>103.09649786611838</v>
      </c>
      <c r="EM199" s="20">
        <f t="shared" si="180"/>
        <v>974.23695045015677</v>
      </c>
      <c r="EN199" s="59">
        <f t="shared" si="198"/>
        <v>1267.5702837834901</v>
      </c>
      <c r="EO199" s="59">
        <f ca="1">AVERAGE(OFFSET($EN$3,0,0,'Données projet'!$E$15+1,1))-AVERAGE(OFFSET($H$3,0,0,'Données projet'!$E$15+1,1))</f>
        <v>481.17250315093412</v>
      </c>
      <c r="EP199" s="59">
        <f t="shared" si="210"/>
        <v>413.48123190206832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10.698695119772969</v>
      </c>
      <c r="EW199" s="21">
        <f>EXP(-LN(2)/25)*EW198+(1-EXP(-LN(2)/25))/(LN(2)/25)*Calculateur!ER199*Calculateur!ET199*VLOOKUP('Données projet'!$B$15,Paramètres!$A$1:$I$89,3,0)*0.475*44/12</f>
        <v>0.65596472442460441</v>
      </c>
      <c r="EX199" s="21">
        <f>EXP(-LN(2)/2)*EX198+(1-EXP(-LN(2)/2))/(LN(2)/2)*ER199*EU199*VLOOKUP('Données projet'!$B$15,Paramètres!$A$1:$I$89,3,0)*0.475*44/12</f>
        <v>8.1215965265190635E-27</v>
      </c>
      <c r="EY199" s="22">
        <f t="shared" si="181"/>
        <v>11.354659844197574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401</v>
      </c>
      <c r="FF199" s="17">
        <f>FE199*VLOOKUP('Données projet'!$B$16,Paramètres!$A$1:$I$89,3,0)*VLOOKUP('Données projet'!$B$16,Paramètres!$A$1:$I$89,5,0)</f>
        <v>250.22399999999999</v>
      </c>
      <c r="FG199" s="13">
        <f t="shared" si="182"/>
        <v>60.633904580527918</v>
      </c>
      <c r="FH199" s="20">
        <f t="shared" si="183"/>
        <v>541.41085047775289</v>
      </c>
      <c r="FI199" s="59">
        <f t="shared" si="199"/>
        <v>834.74418381108626</v>
      </c>
      <c r="FJ199" s="59">
        <f ca="1">AVERAGE(OFFSET($FI$3,0,0,'Données projet'!$E$16+1,1))-AVERAGE(OFFSET($H$3,0,0,'Données projet'!$E$16+1,1))</f>
        <v>269.77739619445515</v>
      </c>
      <c r="FK199" s="59">
        <f t="shared" si="211"/>
        <v>347.56964743629885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5.1807121214533423</v>
      </c>
      <c r="FR199" s="21">
        <f>EXP(-LN(2)/25)*FR198+(1-EXP(-LN(2)/25))/(LN(2)/25)*Calculateur!FM199*Calculateur!FO199*VLOOKUP('Données projet'!$B$16,Paramètres!$A$1:$I$89,3,0)*0.475*44/12</f>
        <v>0.91987738329973756</v>
      </c>
      <c r="FS199" s="21">
        <f>EXP(-LN(2)/2)*FS198+(1-EXP(-LN(2)/2))/(LN(2)/2)*FM199*FP199*VLOOKUP('Données projet'!$B$16,Paramètres!$A$1:$I$89,3,0)*0.475*44/12</f>
        <v>2.5682247851758809E-27</v>
      </c>
      <c r="FT199" s="22">
        <f t="shared" si="184"/>
        <v>6.1005895047530796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367.99999999999972</v>
      </c>
      <c r="O200" s="13">
        <f>N200*VLOOKUP('Données projet'!$B$9,Paramètres!$A$1:$I$89,3,0)*VLOOKUP('Données projet'!$B$9,Paramètres!$A$1:$I$89,5,0)</f>
        <v>292.78079999999977</v>
      </c>
      <c r="P200" s="13">
        <f t="shared" si="203"/>
        <v>69.660903052386217</v>
      </c>
      <c r="Q200" s="20">
        <f t="shared" si="162"/>
        <v>631.25263281623893</v>
      </c>
      <c r="R200" s="59">
        <f t="shared" si="191"/>
        <v>924.58596614957219</v>
      </c>
      <c r="S200" s="59">
        <f ca="1">AVERAGE(OFFSET($R$3,0,0,'Données projet'!$E$9+1,1))-AVERAGE(OFFSET($H$3,0,0,'Données projet'!$E$9+1,1))</f>
        <v>331.52724290297675</v>
      </c>
      <c r="T200" s="59">
        <f t="shared" si="204"/>
        <v>322.79102610158054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6.0745043304345803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6.0745043304345803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367.99999999999972</v>
      </c>
      <c r="AJ200" s="13">
        <f>AI200*VLOOKUP('Données projet'!$B$10,Paramètres!$A$1:$I$89,3,0)*VLOOKUP('Données projet'!$B$10,Paramètres!$A$1:$I$89,5,0)</f>
        <v>292.78079999999977</v>
      </c>
      <c r="AK200" s="13">
        <f t="shared" si="164"/>
        <v>69.660903052386217</v>
      </c>
      <c r="AL200" s="20">
        <f t="shared" si="165"/>
        <v>631.25263281623893</v>
      </c>
      <c r="AM200" s="59">
        <f t="shared" si="193"/>
        <v>924.58596614957219</v>
      </c>
      <c r="AN200" s="59">
        <f ca="1">AVERAGE(OFFSET($AM$3,0,0,'Données projet'!$E$10+1,1))-AVERAGE(OFFSET($H$3,0,0,'Données projet'!$E$10+1,1))</f>
        <v>331.52724290297675</v>
      </c>
      <c r="AO200" s="59">
        <f t="shared" si="205"/>
        <v>322.79102610158054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6.0745043304345803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6.0745043304345803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367.99999999999972</v>
      </c>
      <c r="BE200" s="13">
        <f>BD200*VLOOKUP('Données projet'!$B$11,Paramètres!$A$1:$I$89,3,0)*VLOOKUP('Données projet'!$B$11,Paramètres!$A$1:$I$89,5,0)</f>
        <v>321.48479999999984</v>
      </c>
      <c r="BF200" s="13">
        <f t="shared" si="167"/>
        <v>75.662211893590367</v>
      </c>
      <c r="BG200" s="20">
        <f t="shared" si="168"/>
        <v>691.69771238133626</v>
      </c>
      <c r="BH200" s="59">
        <f t="shared" si="194"/>
        <v>985.03104571466952</v>
      </c>
      <c r="BI200" s="59">
        <f ca="1">AVERAGE(OFFSET($BH$3,0,0,'Données projet'!$E$11+1,1))-AVERAGE(OFFSET($H$3,0,0,'Données projet'!$E$11+1,1))</f>
        <v>367.48156275901096</v>
      </c>
      <c r="BJ200" s="59">
        <f t="shared" si="206"/>
        <v>356.87322542996685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6.6700439706732615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6.6700439706732615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367.99999999999972</v>
      </c>
      <c r="BZ200" s="13">
        <f>BY200*VLOOKUP('Données projet'!$B$12,Paramètres!$A$1:$I$89,3,0)*VLOOKUP('Données projet'!$B$12,Paramètres!$A$1:$I$89,5,0)</f>
        <v>246.8543999999998</v>
      </c>
      <c r="CA200" s="13">
        <f t="shared" si="170"/>
        <v>59.911862368716115</v>
      </c>
      <c r="CB200" s="20">
        <f t="shared" si="171"/>
        <v>534.28457362551353</v>
      </c>
      <c r="CC200" s="59">
        <f t="shared" si="195"/>
        <v>827.61790695884679</v>
      </c>
      <c r="CD200" s="59">
        <f ca="1">AVERAGE(OFFSET($CC$3,0,0,'Données projet'!$E$12+1,1))-AVERAGE(OFFSET($H$3,0,0,'Données projet'!$E$12+1,1))</f>
        <v>273.84349636755343</v>
      </c>
      <c r="CE200" s="59">
        <f t="shared" si="207"/>
        <v>268.10688874775451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5.1216409060526837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5.1216409060526837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852.00000000000011</v>
      </c>
      <c r="CU200" s="17">
        <f>CT200*VLOOKUP('Données projet'!$B$13,Paramètres!$A$1:$I$89,3,0)*VLOOKUP('Données projet'!$B$13,Paramètres!$A$1:$I$89,5,0)</f>
        <v>420.88800000000009</v>
      </c>
      <c r="CV200" s="13">
        <f t="shared" si="173"/>
        <v>95.998759891259041</v>
      </c>
      <c r="CW200" s="20">
        <f t="shared" si="174"/>
        <v>900.24444014394294</v>
      </c>
      <c r="CX200" s="59">
        <f t="shared" si="196"/>
        <v>1193.5777734772762</v>
      </c>
      <c r="CY200" s="59">
        <f ca="1">AVERAGE(OFFSET($CX$3,0,0,'Données projet'!$E$13+1,1))-AVERAGE(OFFSET($H$3,0,0,'Données projet'!$E$13+1,1))</f>
        <v>434.08297999735811</v>
      </c>
      <c r="CZ200" s="59">
        <f t="shared" si="208"/>
        <v>371.04090283546122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15.672589749493429</v>
      </c>
      <c r="DG200" s="21">
        <f>EXP(-LN(2)/25)*DG199+(1-EXP(-LN(2)/25))/(LN(2)/25)*Calculateur!DB200*Calculateur!DD200*VLOOKUP('Données projet'!$B$13,Paramètres!$A$1:$I$89,3,0)*0.475*44/12</f>
        <v>0.50429474550952591</v>
      </c>
      <c r="DH200" s="21">
        <f>EXP(-LN(2)/2)*DH199+(1-EXP(-LN(2)/2))/(LN(2)/2)*DB200*DE200*VLOOKUP('Données projet'!$B$13,Paramètres!$A$1:$I$89,3,0)*0.475*44/12</f>
        <v>5.4951092026220009E-26</v>
      </c>
      <c r="DI200" s="22">
        <f t="shared" si="175"/>
        <v>16.176884495002955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614.99999999999989</v>
      </c>
      <c r="DP200" s="17">
        <f>DO200*VLOOKUP('Données projet'!$B$14,Paramètres!$A$1:$I$89,3,0)*VLOOKUP('Données projet'!$B$14,Paramètres!$A$1:$I$89,5,0)</f>
        <v>351.78</v>
      </c>
      <c r="DQ200" s="13">
        <f t="shared" si="176"/>
        <v>81.92892344316067</v>
      </c>
      <c r="DR200" s="20">
        <f t="shared" si="177"/>
        <v>755.37637499683808</v>
      </c>
      <c r="DS200" s="59">
        <f t="shared" si="197"/>
        <v>1048.7097083301715</v>
      </c>
      <c r="DT200" s="59">
        <f ca="1">AVERAGE(OFFSET($DS$3,0,0,'Données projet'!$E$14+1,1))-AVERAGE(OFFSET($H$3,0,0,'Données projet'!$E$14+1,1))</f>
        <v>362.57172983134313</v>
      </c>
      <c r="DU200" s="59">
        <f t="shared" si="209"/>
        <v>232.03250917542471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12.737589625730713</v>
      </c>
      <c r="EB200" s="21">
        <f>EXP(-LN(2)/25)*EB199+(1-EXP(-LN(2)/25))/(LN(2)/25)*Calculateur!DW200*Calculateur!DY200*VLOOKUP('Données projet'!$B$14,Paramètres!$A$1:$I$89,3,0)*0.475*44/12</f>
        <v>0.30402458341722616</v>
      </c>
      <c r="EC200" s="21">
        <f>EXP(-LN(2)/2)*EC199+(1-EXP(-LN(2)/2))/(LN(2)/2)*DW200*DZ200*VLOOKUP('Données projet'!$B$14,Paramètres!$A$1:$I$89,3,0)*0.475*44/12</f>
        <v>5.4749313230530084E-26</v>
      </c>
      <c r="ED200" s="22">
        <f t="shared" si="178"/>
        <v>13.041614209147939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763.00000000000057</v>
      </c>
      <c r="EK200" s="17">
        <f>EJ200*VLOOKUP('Données projet'!$B$15,Paramètres!$A$1:$I$89,3,0)*VLOOKUP('Données projet'!$B$15,Paramètres!$A$1:$I$89,5,0)</f>
        <v>456.2740000000004</v>
      </c>
      <c r="EL200" s="13">
        <f t="shared" si="179"/>
        <v>103.09649786611838</v>
      </c>
      <c r="EM200" s="20">
        <f t="shared" si="180"/>
        <v>974.23695045015677</v>
      </c>
      <c r="EN200" s="59">
        <f t="shared" si="198"/>
        <v>1267.5702837834901</v>
      </c>
      <c r="EO200" s="59">
        <f ca="1">AVERAGE(OFFSET($EN$3,0,0,'Données projet'!$E$15+1,1))-AVERAGE(OFFSET($H$3,0,0,'Données projet'!$E$15+1,1))</f>
        <v>481.17250315093412</v>
      </c>
      <c r="EP200" s="59">
        <f t="shared" si="210"/>
        <v>413.48123190206832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10.488900234033899</v>
      </c>
      <c r="EW200" s="21">
        <f>EXP(-LN(2)/25)*EW199+(1-EXP(-LN(2)/25))/(LN(2)/25)*Calculateur!ER200*Calculateur!ET200*VLOOKUP('Données projet'!$B$15,Paramètres!$A$1:$I$89,3,0)*0.475*44/12</f>
        <v>0.63802733453952798</v>
      </c>
      <c r="EX200" s="21">
        <f>EXP(-LN(2)/2)*EX199+(1-EXP(-LN(2)/2))/(LN(2)/2)*ER200*EU200*VLOOKUP('Données projet'!$B$15,Paramètres!$A$1:$I$89,3,0)*0.475*44/12</f>
        <v>5.7428359779627399E-27</v>
      </c>
      <c r="EY200" s="22">
        <f t="shared" si="181"/>
        <v>11.126927568573427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401</v>
      </c>
      <c r="FF200" s="17">
        <f>FE200*VLOOKUP('Données projet'!$B$16,Paramètres!$A$1:$I$89,3,0)*VLOOKUP('Données projet'!$B$16,Paramètres!$A$1:$I$89,5,0)</f>
        <v>250.22399999999999</v>
      </c>
      <c r="FG200" s="13">
        <f t="shared" si="182"/>
        <v>60.633904580527918</v>
      </c>
      <c r="FH200" s="20">
        <f t="shared" si="183"/>
        <v>541.41085047775289</v>
      </c>
      <c r="FI200" s="59">
        <f t="shared" si="199"/>
        <v>834.74418381108626</v>
      </c>
      <c r="FJ200" s="59">
        <f ca="1">AVERAGE(OFFSET($FI$3,0,0,'Données projet'!$E$16+1,1))-AVERAGE(OFFSET($H$3,0,0,'Données projet'!$E$16+1,1))</f>
        <v>269.77739619445515</v>
      </c>
      <c r="FK200" s="59">
        <f t="shared" si="211"/>
        <v>347.56964743629885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5.0791215166740198</v>
      </c>
      <c r="FR200" s="21">
        <f>EXP(-LN(2)/25)*FR199+(1-EXP(-LN(2)/25))/(LN(2)/25)*Calculateur!FM200*Calculateur!FO200*VLOOKUP('Données projet'!$B$16,Paramètres!$A$1:$I$89,3,0)*0.475*44/12</f>
        <v>0.894723287879157</v>
      </c>
      <c r="FS200" s="21">
        <f>EXP(-LN(2)/2)*FS199+(1-EXP(-LN(2)/2))/(LN(2)/2)*FM200*FP200*VLOOKUP('Données projet'!$B$16,Paramètres!$A$1:$I$89,3,0)*0.475*44/12</f>
        <v>1.8160091612092296E-27</v>
      </c>
      <c r="FT200" s="22">
        <f t="shared" si="184"/>
        <v>5.9738448045531767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367.99999999999972</v>
      </c>
      <c r="O201" s="13">
        <f>N201*VLOOKUP('Données projet'!$B$9,Paramètres!$A$1:$I$89,3,0)*VLOOKUP('Données projet'!$B$9,Paramètres!$A$1:$I$89,5,0)</f>
        <v>292.78079999999977</v>
      </c>
      <c r="P201" s="13">
        <f t="shared" si="203"/>
        <v>69.660903052386217</v>
      </c>
      <c r="Q201" s="20">
        <f t="shared" si="162"/>
        <v>631.25263281623893</v>
      </c>
      <c r="R201" s="59">
        <f t="shared" si="191"/>
        <v>924.58596614957219</v>
      </c>
      <c r="S201" s="59">
        <f ca="1">AVERAGE(OFFSET($R$3,0,0,'Données projet'!$E$9+1,1))-AVERAGE(OFFSET($H$3,0,0,'Données projet'!$E$9+1,1))</f>
        <v>331.52724290297675</v>
      </c>
      <c r="T201" s="59">
        <f t="shared" si="204"/>
        <v>322.79102610158054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5.9553870055965534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5.9553870055965534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367.99999999999972</v>
      </c>
      <c r="AJ201" s="13">
        <f>AI201*VLOOKUP('Données projet'!$B$10,Paramètres!$A$1:$I$89,3,0)*VLOOKUP('Données projet'!$B$10,Paramètres!$A$1:$I$89,5,0)</f>
        <v>292.78079999999977</v>
      </c>
      <c r="AK201" s="13">
        <f t="shared" si="164"/>
        <v>69.660903052386217</v>
      </c>
      <c r="AL201" s="20">
        <f t="shared" si="165"/>
        <v>631.25263281623893</v>
      </c>
      <c r="AM201" s="59">
        <f t="shared" si="193"/>
        <v>924.58596614957219</v>
      </c>
      <c r="AN201" s="59">
        <f ca="1">AVERAGE(OFFSET($AM$3,0,0,'Données projet'!$E$10+1,1))-AVERAGE(OFFSET($H$3,0,0,'Données projet'!$E$10+1,1))</f>
        <v>331.52724290297675</v>
      </c>
      <c r="AO201" s="59">
        <f t="shared" si="205"/>
        <v>322.79102610158054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5.9553870055965534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5.9553870055965534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367.99999999999972</v>
      </c>
      <c r="BE201" s="13">
        <f>BD201*VLOOKUP('Données projet'!$B$11,Paramètres!$A$1:$I$89,3,0)*VLOOKUP('Données projet'!$B$11,Paramètres!$A$1:$I$89,5,0)</f>
        <v>321.48479999999984</v>
      </c>
      <c r="BF201" s="13">
        <f t="shared" si="167"/>
        <v>75.662211893590367</v>
      </c>
      <c r="BG201" s="20">
        <f t="shared" si="168"/>
        <v>691.69771238133626</v>
      </c>
      <c r="BH201" s="59">
        <f t="shared" si="194"/>
        <v>985.03104571466952</v>
      </c>
      <c r="BI201" s="59">
        <f ca="1">AVERAGE(OFFSET($BH$3,0,0,'Données projet'!$E$11+1,1))-AVERAGE(OFFSET($H$3,0,0,'Données projet'!$E$11+1,1))</f>
        <v>367.48156275901096</v>
      </c>
      <c r="BJ201" s="59">
        <f t="shared" si="206"/>
        <v>356.87322542996685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6.5392484767334675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6.5392484767334675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367.99999999999972</v>
      </c>
      <c r="BZ201" s="13">
        <f>BY201*VLOOKUP('Données projet'!$B$12,Paramètres!$A$1:$I$89,3,0)*VLOOKUP('Données projet'!$B$12,Paramètres!$A$1:$I$89,5,0)</f>
        <v>246.8543999999998</v>
      </c>
      <c r="CA201" s="13">
        <f t="shared" si="170"/>
        <v>59.911862368716115</v>
      </c>
      <c r="CB201" s="20">
        <f t="shared" si="171"/>
        <v>534.28457362551353</v>
      </c>
      <c r="CC201" s="59">
        <f t="shared" si="195"/>
        <v>827.61790695884679</v>
      </c>
      <c r="CD201" s="59">
        <f ca="1">AVERAGE(OFFSET($CC$3,0,0,'Données projet'!$E$12+1,1))-AVERAGE(OFFSET($H$3,0,0,'Données projet'!$E$12+1,1))</f>
        <v>273.84349636755343</v>
      </c>
      <c r="CE201" s="59">
        <f t="shared" si="207"/>
        <v>268.10688874775451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5.0212086517774841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5.0212086517774841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852.00000000000011</v>
      </c>
      <c r="CU201" s="17">
        <f>CT201*VLOOKUP('Données projet'!$B$13,Paramètres!$A$1:$I$89,3,0)*VLOOKUP('Données projet'!$B$13,Paramètres!$A$1:$I$89,5,0)</f>
        <v>420.88800000000009</v>
      </c>
      <c r="CV201" s="13">
        <f t="shared" si="173"/>
        <v>95.998759891259041</v>
      </c>
      <c r="CW201" s="20">
        <f t="shared" si="174"/>
        <v>900.24444014394294</v>
      </c>
      <c r="CX201" s="59">
        <f t="shared" si="196"/>
        <v>1193.5777734772762</v>
      </c>
      <c r="CY201" s="59">
        <f ca="1">AVERAGE(OFFSET($CX$3,0,0,'Données projet'!$E$13+1,1))-AVERAGE(OFFSET($H$3,0,0,'Données projet'!$E$13+1,1))</f>
        <v>434.08297999735811</v>
      </c>
      <c r="CZ201" s="59">
        <f t="shared" si="208"/>
        <v>371.04090283546122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15.365259823841704</v>
      </c>
      <c r="DG201" s="21">
        <f>EXP(-LN(2)/25)*DG200+(1-EXP(-LN(2)/25))/(LN(2)/25)*Calculateur!DB201*Calculateur!DD201*VLOOKUP('Données projet'!$B$13,Paramètres!$A$1:$I$89,3,0)*0.475*44/12</f>
        <v>0.49050477917385982</v>
      </c>
      <c r="DH201" s="21">
        <f>EXP(-LN(2)/2)*DH200+(1-EXP(-LN(2)/2))/(LN(2)/2)*DB201*DE201*VLOOKUP('Données projet'!$B$13,Paramètres!$A$1:$I$89,3,0)*0.475*44/12</f>
        <v>3.885628980534619E-26</v>
      </c>
      <c r="DI201" s="22">
        <f t="shared" si="175"/>
        <v>15.855764603015563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614.99999999999989</v>
      </c>
      <c r="DP201" s="17">
        <f>DO201*VLOOKUP('Données projet'!$B$14,Paramètres!$A$1:$I$89,3,0)*VLOOKUP('Données projet'!$B$14,Paramètres!$A$1:$I$89,5,0)</f>
        <v>351.78</v>
      </c>
      <c r="DQ201" s="13">
        <f t="shared" si="176"/>
        <v>81.92892344316067</v>
      </c>
      <c r="DR201" s="20">
        <f t="shared" si="177"/>
        <v>755.37637499683808</v>
      </c>
      <c r="DS201" s="59">
        <f t="shared" si="197"/>
        <v>1048.7097083301715</v>
      </c>
      <c r="DT201" s="59">
        <f ca="1">AVERAGE(OFFSET($DS$3,0,0,'Données projet'!$E$14+1,1))-AVERAGE(OFFSET($H$3,0,0,'Données projet'!$E$14+1,1))</f>
        <v>362.57172983134313</v>
      </c>
      <c r="DU201" s="59">
        <f t="shared" si="209"/>
        <v>232.03250917542471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12.487813262332665</v>
      </c>
      <c r="EB201" s="21">
        <f>EXP(-LN(2)/25)*EB200+(1-EXP(-LN(2)/25))/(LN(2)/25)*Calculateur!DW201*Calculateur!DY201*VLOOKUP('Données projet'!$B$14,Paramètres!$A$1:$I$89,3,0)*0.475*44/12</f>
        <v>0.29571101519572413</v>
      </c>
      <c r="EC201" s="21">
        <f>EXP(-LN(2)/2)*EC200+(1-EXP(-LN(2)/2))/(LN(2)/2)*DW201*DZ201*VLOOKUP('Données projet'!$B$14,Paramètres!$A$1:$I$89,3,0)*0.475*44/12</f>
        <v>3.8713610650614188E-26</v>
      </c>
      <c r="ED201" s="22">
        <f t="shared" si="178"/>
        <v>12.783524277528389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763.00000000000057</v>
      </c>
      <c r="EK201" s="17">
        <f>EJ201*VLOOKUP('Données projet'!$B$15,Paramètres!$A$1:$I$89,3,0)*VLOOKUP('Données projet'!$B$15,Paramètres!$A$1:$I$89,5,0)</f>
        <v>456.2740000000004</v>
      </c>
      <c r="EL201" s="13">
        <f t="shared" si="179"/>
        <v>103.09649786611838</v>
      </c>
      <c r="EM201" s="20">
        <f t="shared" si="180"/>
        <v>974.23695045015677</v>
      </c>
      <c r="EN201" s="59">
        <f t="shared" si="198"/>
        <v>1267.5702837834901</v>
      </c>
      <c r="EO201" s="59">
        <f ca="1">AVERAGE(OFFSET($EN$3,0,0,'Données projet'!$E$15+1,1))-AVERAGE(OFFSET($H$3,0,0,'Données projet'!$E$15+1,1))</f>
        <v>481.17250315093412</v>
      </c>
      <c r="EP201" s="59">
        <f t="shared" si="210"/>
        <v>413.48123190206832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10.283219298041926</v>
      </c>
      <c r="EW201" s="21">
        <f>EXP(-LN(2)/25)*EW200+(1-EXP(-LN(2)/25))/(LN(2)/25)*Calculateur!ER201*Calculateur!ET201*VLOOKUP('Données projet'!$B$15,Paramètres!$A$1:$I$89,3,0)*0.475*44/12</f>
        <v>0.62058044352414532</v>
      </c>
      <c r="EX201" s="21">
        <f>EXP(-LN(2)/2)*EX200+(1-EXP(-LN(2)/2))/(LN(2)/2)*ER201*EU201*VLOOKUP('Données projet'!$B$15,Paramètres!$A$1:$I$89,3,0)*0.475*44/12</f>
        <v>4.0607982632595317E-27</v>
      </c>
      <c r="EY201" s="22">
        <f t="shared" si="181"/>
        <v>10.903799741566072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401</v>
      </c>
      <c r="FF201" s="17">
        <f>FE201*VLOOKUP('Données projet'!$B$16,Paramètres!$A$1:$I$89,3,0)*VLOOKUP('Données projet'!$B$16,Paramètres!$A$1:$I$89,5,0)</f>
        <v>250.22399999999999</v>
      </c>
      <c r="FG201" s="13">
        <f t="shared" si="182"/>
        <v>60.633904580527918</v>
      </c>
      <c r="FH201" s="20">
        <f t="shared" si="183"/>
        <v>541.41085047775289</v>
      </c>
      <c r="FI201" s="59">
        <f t="shared" si="199"/>
        <v>834.74418381108626</v>
      </c>
      <c r="FJ201" s="59">
        <f ca="1">AVERAGE(OFFSET($FI$3,0,0,'Données projet'!$E$16+1,1))-AVERAGE(OFFSET($H$3,0,0,'Données projet'!$E$16+1,1))</f>
        <v>269.77739619445515</v>
      </c>
      <c r="FK201" s="59">
        <f t="shared" si="211"/>
        <v>347.56964743629885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4.9795230416902694</v>
      </c>
      <c r="FR201" s="21">
        <f>EXP(-LN(2)/25)*FR200+(1-EXP(-LN(2)/25))/(LN(2)/25)*Calculateur!FM201*Calculateur!FO201*VLOOKUP('Données projet'!$B$16,Paramètres!$A$1:$I$89,3,0)*0.475*44/12</f>
        <v>0.87025703252064868</v>
      </c>
      <c r="FS201" s="21">
        <f>EXP(-LN(2)/2)*FS200+(1-EXP(-LN(2)/2))/(LN(2)/2)*FM201*FP201*VLOOKUP('Données projet'!$B$16,Paramètres!$A$1:$I$89,3,0)*0.475*44/12</f>
        <v>1.2841123925879405E-27</v>
      </c>
      <c r="FT201" s="22">
        <f t="shared" si="184"/>
        <v>5.8497800742109183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367.99999999999972</v>
      </c>
      <c r="O202" s="13">
        <f>N202*VLOOKUP('Données projet'!$B$9,Paramètres!$A$1:$I$89,3,0)*VLOOKUP('Données projet'!$B$9,Paramètres!$A$1:$I$89,5,0)</f>
        <v>292.78079999999977</v>
      </c>
      <c r="P202" s="13">
        <f t="shared" si="203"/>
        <v>69.660903052386217</v>
      </c>
      <c r="Q202" s="20">
        <f t="shared" si="162"/>
        <v>631.25263281623893</v>
      </c>
      <c r="R202" s="59">
        <f t="shared" si="191"/>
        <v>924.58596614957219</v>
      </c>
      <c r="S202" s="59">
        <f ca="1">AVERAGE(OFFSET($R$3,0,0,'Données projet'!$E$9+1,1))-AVERAGE(OFFSET($H$3,0,0,'Données projet'!$E$9+1,1))</f>
        <v>331.52724290297675</v>
      </c>
      <c r="T202" s="59">
        <f t="shared" si="204"/>
        <v>322.79102610158054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5.8386054988442062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5.8386054988442062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367.99999999999972</v>
      </c>
      <c r="AJ202" s="13">
        <f>AI202*VLOOKUP('Données projet'!$B$10,Paramètres!$A$1:$I$89,3,0)*VLOOKUP('Données projet'!$B$10,Paramètres!$A$1:$I$89,5,0)</f>
        <v>292.78079999999977</v>
      </c>
      <c r="AK202" s="13">
        <f t="shared" si="164"/>
        <v>69.660903052386217</v>
      </c>
      <c r="AL202" s="20">
        <f t="shared" si="165"/>
        <v>631.25263281623893</v>
      </c>
      <c r="AM202" s="59">
        <f t="shared" si="193"/>
        <v>924.58596614957219</v>
      </c>
      <c r="AN202" s="59">
        <f ca="1">AVERAGE(OFFSET($AM$3,0,0,'Données projet'!$E$10+1,1))-AVERAGE(OFFSET($H$3,0,0,'Données projet'!$E$10+1,1))</f>
        <v>331.52724290297675</v>
      </c>
      <c r="AO202" s="59">
        <f t="shared" si="205"/>
        <v>322.79102610158054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5.8386054988442062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5.8386054988442062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367.99999999999972</v>
      </c>
      <c r="BE202" s="13">
        <f>BD202*VLOOKUP('Données projet'!$B$11,Paramètres!$A$1:$I$89,3,0)*VLOOKUP('Données projet'!$B$11,Paramètres!$A$1:$I$89,5,0)</f>
        <v>321.48479999999984</v>
      </c>
      <c r="BF202" s="13">
        <f t="shared" si="167"/>
        <v>75.662211893590367</v>
      </c>
      <c r="BG202" s="20">
        <f t="shared" si="168"/>
        <v>691.69771238133626</v>
      </c>
      <c r="BH202" s="59">
        <f t="shared" si="194"/>
        <v>985.03104571466952</v>
      </c>
      <c r="BI202" s="59">
        <f ca="1">AVERAGE(OFFSET($BH$3,0,0,'Données projet'!$E$11+1,1))-AVERAGE(OFFSET($H$3,0,0,'Données projet'!$E$11+1,1))</f>
        <v>367.48156275901096</v>
      </c>
      <c r="BJ202" s="59">
        <f t="shared" si="206"/>
        <v>356.87322542996685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6.4110178026524585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6.4110178026524585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367.99999999999972</v>
      </c>
      <c r="BZ202" s="13">
        <f>BY202*VLOOKUP('Données projet'!$B$12,Paramètres!$A$1:$I$89,3,0)*VLOOKUP('Données projet'!$B$12,Paramètres!$A$1:$I$89,5,0)</f>
        <v>246.8543999999998</v>
      </c>
      <c r="CA202" s="13">
        <f t="shared" si="170"/>
        <v>59.911862368716115</v>
      </c>
      <c r="CB202" s="20">
        <f t="shared" si="171"/>
        <v>534.28457362551353</v>
      </c>
      <c r="CC202" s="59">
        <f t="shared" si="195"/>
        <v>827.61790695884679</v>
      </c>
      <c r="CD202" s="59">
        <f ca="1">AVERAGE(OFFSET($CC$3,0,0,'Données projet'!$E$12+1,1))-AVERAGE(OFFSET($H$3,0,0,'Données projet'!$E$12+1,1))</f>
        <v>273.84349636755343</v>
      </c>
      <c r="CE202" s="59">
        <f t="shared" si="207"/>
        <v>268.10688874775451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4.9227458127509953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4.9227458127509953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852.00000000000011</v>
      </c>
      <c r="CU202" s="17">
        <f>CT202*VLOOKUP('Données projet'!$B$13,Paramètres!$A$1:$I$89,3,0)*VLOOKUP('Données projet'!$B$13,Paramètres!$A$1:$I$89,5,0)</f>
        <v>420.88800000000009</v>
      </c>
      <c r="CV202" s="13">
        <f t="shared" si="173"/>
        <v>95.998759891259041</v>
      </c>
      <c r="CW202" s="20">
        <f t="shared" si="174"/>
        <v>900.24444014394294</v>
      </c>
      <c r="CX202" s="59">
        <f t="shared" si="196"/>
        <v>1193.5777734772762</v>
      </c>
      <c r="CY202" s="59">
        <f ca="1">AVERAGE(OFFSET($CX$3,0,0,'Données projet'!$E$13+1,1))-AVERAGE(OFFSET($H$3,0,0,'Données projet'!$E$13+1,1))</f>
        <v>434.08297999735811</v>
      </c>
      <c r="CZ202" s="59">
        <f t="shared" si="208"/>
        <v>371.04090283546122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15.063956450579264</v>
      </c>
      <c r="DG202" s="21">
        <f>EXP(-LN(2)/25)*DG201+(1-EXP(-LN(2)/25))/(LN(2)/25)*Calculateur!DB202*Calculateur!DD202*VLOOKUP('Données projet'!$B$13,Paramètres!$A$1:$I$89,3,0)*0.475*44/12</f>
        <v>0.47709190019282532</v>
      </c>
      <c r="DH202" s="21">
        <f>EXP(-LN(2)/2)*DH201+(1-EXP(-LN(2)/2))/(LN(2)/2)*DB202*DE202*VLOOKUP('Données projet'!$B$13,Paramètres!$A$1:$I$89,3,0)*0.475*44/12</f>
        <v>2.7475546013110005E-26</v>
      </c>
      <c r="DI202" s="22">
        <f t="shared" si="175"/>
        <v>15.541048350772089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614.99999999999989</v>
      </c>
      <c r="DP202" s="17">
        <f>DO202*VLOOKUP('Données projet'!$B$14,Paramètres!$A$1:$I$89,3,0)*VLOOKUP('Données projet'!$B$14,Paramètres!$A$1:$I$89,5,0)</f>
        <v>351.78</v>
      </c>
      <c r="DQ202" s="13">
        <f t="shared" si="176"/>
        <v>81.92892344316067</v>
      </c>
      <c r="DR202" s="20">
        <f t="shared" si="177"/>
        <v>755.37637499683808</v>
      </c>
      <c r="DS202" s="59">
        <f t="shared" si="197"/>
        <v>1048.7097083301715</v>
      </c>
      <c r="DT202" s="59">
        <f ca="1">AVERAGE(OFFSET($DS$3,0,0,'Données projet'!$E$14+1,1))-AVERAGE(OFFSET($H$3,0,0,'Données projet'!$E$14+1,1))</f>
        <v>362.57172983134313</v>
      </c>
      <c r="DU202" s="59">
        <f t="shared" si="209"/>
        <v>232.03250917542471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12.242934861072314</v>
      </c>
      <c r="EB202" s="21">
        <f>EXP(-LN(2)/25)*EB201+(1-EXP(-LN(2)/25))/(LN(2)/25)*Calculateur!DW202*Calculateur!DY202*VLOOKUP('Données projet'!$B$14,Paramètres!$A$1:$I$89,3,0)*0.475*44/12</f>
        <v>0.28762478193443064</v>
      </c>
      <c r="EC202" s="21">
        <f>EXP(-LN(2)/2)*EC201+(1-EXP(-LN(2)/2))/(LN(2)/2)*DW202*DZ202*VLOOKUP('Données projet'!$B$14,Paramètres!$A$1:$I$89,3,0)*0.475*44/12</f>
        <v>2.7374656615265042E-26</v>
      </c>
      <c r="ED202" s="22">
        <f t="shared" si="178"/>
        <v>12.530559643006745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763.00000000000057</v>
      </c>
      <c r="EK202" s="17">
        <f>EJ202*VLOOKUP('Données projet'!$B$15,Paramètres!$A$1:$I$89,3,0)*VLOOKUP('Données projet'!$B$15,Paramètres!$A$1:$I$89,5,0)</f>
        <v>456.2740000000004</v>
      </c>
      <c r="EL202" s="13">
        <f t="shared" si="179"/>
        <v>103.09649786611838</v>
      </c>
      <c r="EM202" s="20">
        <f t="shared" si="180"/>
        <v>974.23695045015677</v>
      </c>
      <c r="EN202" s="59">
        <f t="shared" si="198"/>
        <v>1267.5702837834901</v>
      </c>
      <c r="EO202" s="59">
        <f ca="1">AVERAGE(OFFSET($EN$3,0,0,'Données projet'!$E$15+1,1))-AVERAGE(OFFSET($H$3,0,0,'Données projet'!$E$15+1,1))</f>
        <v>481.17250315093412</v>
      </c>
      <c r="EP202" s="59">
        <f t="shared" si="210"/>
        <v>413.48123190206832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10.081571639751774</v>
      </c>
      <c r="EW202" s="21">
        <f>EXP(-LN(2)/25)*EW201+(1-EXP(-LN(2)/25))/(LN(2)/25)*Calculateur!ER202*Calculateur!ET202*VLOOKUP('Données projet'!$B$15,Paramètres!$A$1:$I$89,3,0)*0.475*44/12</f>
        <v>0.60361063866107034</v>
      </c>
      <c r="EX202" s="21">
        <f>EXP(-LN(2)/2)*EX201+(1-EXP(-LN(2)/2))/(LN(2)/2)*ER202*EU202*VLOOKUP('Données projet'!$B$15,Paramètres!$A$1:$I$89,3,0)*0.475*44/12</f>
        <v>2.87141798898137E-27</v>
      </c>
      <c r="EY202" s="22">
        <f t="shared" si="181"/>
        <v>10.685182278412844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401</v>
      </c>
      <c r="FF202" s="17">
        <f>FE202*VLOOKUP('Données projet'!$B$16,Paramètres!$A$1:$I$89,3,0)*VLOOKUP('Données projet'!$B$16,Paramètres!$A$1:$I$89,5,0)</f>
        <v>250.22399999999999</v>
      </c>
      <c r="FG202" s="13">
        <f t="shared" si="182"/>
        <v>60.633904580527918</v>
      </c>
      <c r="FH202" s="20">
        <f t="shared" si="183"/>
        <v>541.41085047775289</v>
      </c>
      <c r="FI202" s="59">
        <f t="shared" si="199"/>
        <v>834.74418381108626</v>
      </c>
      <c r="FJ202" s="59">
        <f ca="1">AVERAGE(OFFSET($FI$3,0,0,'Données projet'!$E$16+1,1))-AVERAGE(OFFSET($H$3,0,0,'Données projet'!$E$16+1,1))</f>
        <v>269.77739619445515</v>
      </c>
      <c r="FK202" s="59">
        <f t="shared" si="211"/>
        <v>347.56964743629885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4.8818776320518795</v>
      </c>
      <c r="FR202" s="21">
        <f>EXP(-LN(2)/25)*FR201+(1-EXP(-LN(2)/25))/(LN(2)/25)*Calculateur!FM202*Calculateur!FO202*VLOOKUP('Données projet'!$B$16,Paramètres!$A$1:$I$89,3,0)*0.475*44/12</f>
        <v>0.84645980820154321</v>
      </c>
      <c r="FS202" s="21">
        <f>EXP(-LN(2)/2)*FS201+(1-EXP(-LN(2)/2))/(LN(2)/2)*FM202*FP202*VLOOKUP('Données projet'!$B$16,Paramètres!$A$1:$I$89,3,0)*0.475*44/12</f>
        <v>9.0800458060461481E-28</v>
      </c>
      <c r="FT202" s="22">
        <f t="shared" si="184"/>
        <v>5.7283374402534228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367.99999999999972</v>
      </c>
      <c r="O203" s="13">
        <f>N203*VLOOKUP('Données projet'!$B$9,Paramètres!$A$1:$I$89,3,0)*VLOOKUP('Données projet'!$B$9,Paramètres!$A$1:$I$89,5,0)</f>
        <v>292.78079999999977</v>
      </c>
      <c r="P203" s="13">
        <f t="shared" si="203"/>
        <v>69.660903052386217</v>
      </c>
      <c r="Q203" s="20">
        <f t="shared" si="162"/>
        <v>631.25263281623893</v>
      </c>
      <c r="R203" s="59">
        <f t="shared" si="191"/>
        <v>924.58596614957219</v>
      </c>
      <c r="S203" s="59">
        <f ca="1">AVERAGE(OFFSET($R$3,0,0,'Données projet'!$E$9+1,1))-AVERAGE(OFFSET($H$3,0,0,'Données projet'!$E$9+1,1))</f>
        <v>331.52724290297675</v>
      </c>
      <c r="T203" s="59">
        <f t="shared" si="204"/>
        <v>322.79102610158054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5.7241140062095868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5.7241140062095868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367.99999999999972</v>
      </c>
      <c r="AJ203" s="13">
        <f>AI203*VLOOKUP('Données projet'!$B$10,Paramètres!$A$1:$I$89,3,0)*VLOOKUP('Données projet'!$B$10,Paramètres!$A$1:$I$89,5,0)</f>
        <v>292.78079999999977</v>
      </c>
      <c r="AK203" s="13">
        <f t="shared" si="164"/>
        <v>69.660903052386217</v>
      </c>
      <c r="AL203" s="20">
        <f t="shared" si="165"/>
        <v>631.25263281623893</v>
      </c>
      <c r="AM203" s="59">
        <f t="shared" si="193"/>
        <v>924.58596614957219</v>
      </c>
      <c r="AN203" s="59">
        <f ca="1">AVERAGE(OFFSET($AM$3,0,0,'Données projet'!$E$10+1,1))-AVERAGE(OFFSET($H$3,0,0,'Données projet'!$E$10+1,1))</f>
        <v>331.52724290297675</v>
      </c>
      <c r="AO203" s="59">
        <f t="shared" si="205"/>
        <v>322.79102610158054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5.7241140062095868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5.7241140062095868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367.99999999999972</v>
      </c>
      <c r="BE203" s="13">
        <f>BD203*VLOOKUP('Données projet'!$B$11,Paramètres!$A$1:$I$89,3,0)*VLOOKUP('Données projet'!$B$11,Paramètres!$A$1:$I$89,5,0)</f>
        <v>321.48479999999984</v>
      </c>
      <c r="BF203" s="13">
        <f t="shared" si="167"/>
        <v>75.662211893590367</v>
      </c>
      <c r="BG203" s="20">
        <f t="shared" si="168"/>
        <v>691.69771238133626</v>
      </c>
      <c r="BH203" s="59">
        <f t="shared" si="194"/>
        <v>985.03104571466952</v>
      </c>
      <c r="BI203" s="59">
        <f ca="1">AVERAGE(OFFSET($BH$3,0,0,'Données projet'!$E$11+1,1))-AVERAGE(OFFSET($H$3,0,0,'Données projet'!$E$11+1,1))</f>
        <v>367.48156275901096</v>
      </c>
      <c r="BJ203" s="59">
        <f t="shared" si="206"/>
        <v>356.87322542996685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6.2853016538771902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6.2853016538771902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367.99999999999972</v>
      </c>
      <c r="BZ203" s="13">
        <f>BY203*VLOOKUP('Données projet'!$B$12,Paramètres!$A$1:$I$89,3,0)*VLOOKUP('Données projet'!$B$12,Paramètres!$A$1:$I$89,5,0)</f>
        <v>246.8543999999998</v>
      </c>
      <c r="CA203" s="13">
        <f t="shared" si="170"/>
        <v>59.911862368716115</v>
      </c>
      <c r="CB203" s="20">
        <f t="shared" si="171"/>
        <v>534.28457362551353</v>
      </c>
      <c r="CC203" s="59">
        <f t="shared" si="195"/>
        <v>827.61790695884679</v>
      </c>
      <c r="CD203" s="59">
        <f ca="1">AVERAGE(OFFSET($CC$3,0,0,'Données projet'!$E$12+1,1))-AVERAGE(OFFSET($H$3,0,0,'Données projet'!$E$12+1,1))</f>
        <v>273.84349636755343</v>
      </c>
      <c r="CE203" s="59">
        <f t="shared" si="207"/>
        <v>268.10688874775451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4.8262137699414138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4.8262137699414138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852.00000000000011</v>
      </c>
      <c r="CU203" s="17">
        <f>CT203*VLOOKUP('Données projet'!$B$13,Paramètres!$A$1:$I$89,3,0)*VLOOKUP('Données projet'!$B$13,Paramètres!$A$1:$I$89,5,0)</f>
        <v>420.88800000000009</v>
      </c>
      <c r="CV203" s="13">
        <f t="shared" si="173"/>
        <v>95.998759891259041</v>
      </c>
      <c r="CW203" s="20">
        <f t="shared" si="174"/>
        <v>900.24444014394294</v>
      </c>
      <c r="CX203" s="59">
        <f t="shared" si="196"/>
        <v>1193.5777734772762</v>
      </c>
      <c r="CY203" s="59">
        <f ca="1">AVERAGE(OFFSET($CX$3,0,0,'Données projet'!$E$13+1,1))-AVERAGE(OFFSET($H$3,0,0,'Données projet'!$E$13+1,1))</f>
        <v>434.08297999735811</v>
      </c>
      <c r="CZ203" s="59">
        <f t="shared" si="208"/>
        <v>371.04090283546122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14.768561452689589</v>
      </c>
      <c r="DG203" s="21">
        <f>EXP(-LN(2)/25)*DG202+(1-EXP(-LN(2)/25))/(LN(2)/25)*Calculateur!DB203*Calculateur!DD203*VLOOKUP('Données projet'!$B$13,Paramètres!$A$1:$I$89,3,0)*0.475*44/12</f>
        <v>0.46404579709287991</v>
      </c>
      <c r="DH203" s="21">
        <f>EXP(-LN(2)/2)*DH202+(1-EXP(-LN(2)/2))/(LN(2)/2)*DB203*DE203*VLOOKUP('Données projet'!$B$13,Paramètres!$A$1:$I$89,3,0)*0.475*44/12</f>
        <v>1.9428144902673095E-26</v>
      </c>
      <c r="DI203" s="22">
        <f t="shared" si="175"/>
        <v>15.232607249782468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614.99999999999989</v>
      </c>
      <c r="DP203" s="17">
        <f>DO203*VLOOKUP('Données projet'!$B$14,Paramètres!$A$1:$I$89,3,0)*VLOOKUP('Données projet'!$B$14,Paramètres!$A$1:$I$89,5,0)</f>
        <v>351.78</v>
      </c>
      <c r="DQ203" s="13">
        <f t="shared" si="176"/>
        <v>81.92892344316067</v>
      </c>
      <c r="DR203" s="20">
        <f t="shared" si="177"/>
        <v>755.37637499683808</v>
      </c>
      <c r="DS203" s="59">
        <f t="shared" si="197"/>
        <v>1048.7097083301715</v>
      </c>
      <c r="DT203" s="59">
        <f ca="1">AVERAGE(OFFSET($DS$3,0,0,'Données projet'!$E$14+1,1))-AVERAGE(OFFSET($H$3,0,0,'Données projet'!$E$14+1,1))</f>
        <v>362.57172983134313</v>
      </c>
      <c r="DU203" s="59">
        <f t="shared" si="209"/>
        <v>232.03250917542471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12.002858375899601</v>
      </c>
      <c r="EB203" s="21">
        <f>EXP(-LN(2)/25)*EB202+(1-EXP(-LN(2)/25))/(LN(2)/25)*Calculateur!DW203*Calculateur!DY203*VLOOKUP('Données projet'!$B$14,Paramètres!$A$1:$I$89,3,0)*0.475*44/12</f>
        <v>0.2797596671469037</v>
      </c>
      <c r="EC203" s="21">
        <f>EXP(-LN(2)/2)*EC202+(1-EXP(-LN(2)/2))/(LN(2)/2)*DW203*DZ203*VLOOKUP('Données projet'!$B$14,Paramètres!$A$1:$I$89,3,0)*0.475*44/12</f>
        <v>1.9356805325307094E-26</v>
      </c>
      <c r="ED203" s="22">
        <f t="shared" si="178"/>
        <v>12.282618043046504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763.00000000000057</v>
      </c>
      <c r="EK203" s="17">
        <f>EJ203*VLOOKUP('Données projet'!$B$15,Paramètres!$A$1:$I$89,3,0)*VLOOKUP('Données projet'!$B$15,Paramètres!$A$1:$I$89,5,0)</f>
        <v>456.2740000000004</v>
      </c>
      <c r="EL203" s="13">
        <f t="shared" si="179"/>
        <v>103.09649786611838</v>
      </c>
      <c r="EM203" s="20">
        <f t="shared" si="180"/>
        <v>974.23695045015677</v>
      </c>
      <c r="EN203" s="59">
        <f t="shared" si="198"/>
        <v>1267.5702837834901</v>
      </c>
      <c r="EO203" s="59">
        <f ca="1">AVERAGE(OFFSET($EN$3,0,0,'Données projet'!$E$15+1,1))-AVERAGE(OFFSET($H$3,0,0,'Données projet'!$E$15+1,1))</f>
        <v>481.17250315093412</v>
      </c>
      <c r="EP203" s="59">
        <f t="shared" si="210"/>
        <v>413.48123190206832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9.8838781690477635</v>
      </c>
      <c r="EW203" s="21">
        <f>EXP(-LN(2)/25)*EW202+(1-EXP(-LN(2)/25))/(LN(2)/25)*Calculateur!ER203*Calculateur!ET203*VLOOKUP('Données projet'!$B$15,Paramètres!$A$1:$I$89,3,0)*0.475*44/12</f>
        <v>0.5871048740043795</v>
      </c>
      <c r="EX203" s="21">
        <f>EXP(-LN(2)/2)*EX202+(1-EXP(-LN(2)/2))/(LN(2)/2)*ER203*EU203*VLOOKUP('Données projet'!$B$15,Paramètres!$A$1:$I$89,3,0)*0.475*44/12</f>
        <v>2.0303991316297659E-27</v>
      </c>
      <c r="EY203" s="22">
        <f t="shared" si="181"/>
        <v>10.470983043052144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401</v>
      </c>
      <c r="FF203" s="17">
        <f>FE203*VLOOKUP('Données projet'!$B$16,Paramètres!$A$1:$I$89,3,0)*VLOOKUP('Données projet'!$B$16,Paramètres!$A$1:$I$89,5,0)</f>
        <v>250.22399999999999</v>
      </c>
      <c r="FG203" s="13">
        <f t="shared" si="182"/>
        <v>60.633904580527918</v>
      </c>
      <c r="FH203" s="20">
        <f t="shared" si="183"/>
        <v>541.41085047775289</v>
      </c>
      <c r="FI203" s="59">
        <f t="shared" si="199"/>
        <v>834.74418381108626</v>
      </c>
      <c r="FJ203" s="59">
        <f ca="1">AVERAGE(OFFSET($FI$3,0,0,'Données projet'!$E$16+1,1))-AVERAGE(OFFSET($H$3,0,0,'Données projet'!$E$16+1,1))</f>
        <v>269.77739619445515</v>
      </c>
      <c r="FK203" s="59">
        <f t="shared" si="211"/>
        <v>347.56964743629885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4.786146989338679</v>
      </c>
      <c r="FR203" s="21">
        <f>EXP(-LN(2)/25)*FR202+(1-EXP(-LN(2)/25))/(LN(2)/25)*Calculateur!FM203*Calculateur!FO203*VLOOKUP('Données projet'!$B$16,Paramètres!$A$1:$I$89,3,0)*0.475*44/12</f>
        <v>0.82331332023288528</v>
      </c>
      <c r="FS203" s="21">
        <f>EXP(-LN(2)/2)*FS202+(1-EXP(-LN(2)/2))/(LN(2)/2)*FM203*FP203*VLOOKUP('Données projet'!$B$16,Paramètres!$A$1:$I$89,3,0)*0.475*44/12</f>
        <v>6.4205619629397024E-28</v>
      </c>
      <c r="FT203" s="22">
        <f t="shared" si="184"/>
        <v>5.6094603095715643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1.3423796509621049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1.3423796509621049</v>
      </c>
      <c r="BA205" s="81">
        <f>EXP(LN('Données projet'!B88)/'Données projet'!A88)</f>
        <v>1.3423796509621049</v>
      </c>
      <c r="BV205" s="81">
        <f>EXP(LN('Données projet'!B114)/'Données projet'!A114)</f>
        <v>1.3423796509621049</v>
      </c>
      <c r="CQ205" s="81">
        <f>EXP(LN('Données projet'!B140)/'Données projet'!A140)</f>
        <v>1.3078136577370625</v>
      </c>
      <c r="DL205" s="81">
        <f>EXP(LN('Données projet'!B166)/'Données projet'!A166)</f>
        <v>1.3195079107728942</v>
      </c>
      <c r="EG205" s="81">
        <f>EXP(LN('Données projet'!B192)/'Données projet'!A192)</f>
        <v>1.3826300153206645</v>
      </c>
      <c r="FB205" s="81">
        <f>EXP(LN('Données projet'!B218)/'Données projet'!A218)</f>
        <v>1.4714192565876152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Erable sycomore</v>
      </c>
      <c r="B6" s="144">
        <f>'Données projet'!D9</f>
        <v>0.25</v>
      </c>
      <c r="C6" s="145">
        <f ca="1">IF(OR('Données projet'!B9="",'Données projet'!C9="",'Données projet'!C9=0%),0,Calculateur!S3)</f>
        <v>331.52724290297675</v>
      </c>
      <c r="D6" s="145">
        <f>IF(OR('Données projet'!B9="",'Données projet'!C9="",'Données projet'!C9=0%),0,Calculateur!T3)</f>
        <v>322.79102610158054</v>
      </c>
      <c r="E6" s="145">
        <f ca="1">MIN(C6,D6)</f>
        <v>322.79102610158054</v>
      </c>
      <c r="F6" s="145">
        <f ca="1">E6*B6</f>
        <v>80.697756525395135</v>
      </c>
      <c r="G6" s="145">
        <f ca="1">F6*(100%-'Données projet'!$C$24)*(100%-'Données projet'!$C$25)*(100%-'Données projet'!$C$26)*(100%-'Données projet'!$C$27)</f>
        <v>72.62798087285563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10.9375</v>
      </c>
      <c r="K6" s="149">
        <f>J6*(100%-'Données projet'!$C$24)*(100%-'Données projet'!$C$25)*(100%-'Données projet'!$C$26)*(100%-'Données projet'!$C$27)</f>
        <v>9.84375</v>
      </c>
      <c r="L6" s="150">
        <f ca="1">G6+I6+K6</f>
        <v>82.47173087285563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Erable plane</v>
      </c>
      <c r="B7" s="152">
        <f>'Données projet'!D10</f>
        <v>0.1875</v>
      </c>
      <c r="C7" s="145">
        <f ca="1">IF(OR('Données projet'!B10="",'Données projet'!C10="",'Données projet'!C10=0%),0,Calculateur!AN3)</f>
        <v>331.52724290297675</v>
      </c>
      <c r="D7" s="145">
        <f>IF(OR('Données projet'!B10="",'Données projet'!C10="",'Données projet'!C10=0%),0,Calculateur!AO3)</f>
        <v>322.79102610158054</v>
      </c>
      <c r="E7" s="145">
        <f t="shared" ref="E7:E15" ca="1" si="0">MIN(C7,D7)</f>
        <v>322.79102610158054</v>
      </c>
      <c r="F7" s="145">
        <f t="shared" ref="F7:F15" ca="1" si="1">E7*B7</f>
        <v>60.523317394046352</v>
      </c>
      <c r="G7" s="145">
        <f ca="1">F7*(100%-'Données projet'!$C$24)*(100%-'Données projet'!$C$25)*(100%-'Données projet'!$C$26)*(100%-'Données projet'!$C$27)</f>
        <v>54.470985654641716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8.203125</v>
      </c>
      <c r="K7" s="149">
        <f>J7*(100%-'Données projet'!$C$24)*(100%-'Données projet'!$C$25)*(100%-'Données projet'!$C$26)*(100%-'Données projet'!$C$27)</f>
        <v>7.3828125</v>
      </c>
      <c r="L7" s="150">
        <f t="shared" ref="L7:L15" ca="1" si="2">G7+I7+K7</f>
        <v>61.853798154641716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Erable champêtre</v>
      </c>
      <c r="B8" s="152">
        <f>'Données projet'!D11</f>
        <v>6.25E-2</v>
      </c>
      <c r="C8" s="145">
        <f ca="1">IF(OR('Données projet'!B11="",'Données projet'!C11="",'Données projet'!C11=0%),0,Calculateur!BI3)</f>
        <v>367.48156275901096</v>
      </c>
      <c r="D8" s="145">
        <f>IF(OR('Données projet'!B11="",'Données projet'!C11="",'Données projet'!C11=0%),0,Calculateur!BJ3)</f>
        <v>356.87322542996685</v>
      </c>
      <c r="E8" s="145">
        <f t="shared" ca="1" si="0"/>
        <v>356.87322542996685</v>
      </c>
      <c r="F8" s="145">
        <f t="shared" ca="1" si="1"/>
        <v>22.304576589372928</v>
      </c>
      <c r="G8" s="145">
        <f ca="1">F8*(100%-'Données projet'!$C$24)*(100%-'Données projet'!$C$25)*(100%-'Données projet'!$C$26)*(100%-'Données projet'!$C$27)</f>
        <v>20.074118930435635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2.734375</v>
      </c>
      <c r="K8" s="149">
        <f>J8*(100%-'Données projet'!$C$24)*(100%-'Données projet'!$C$25)*(100%-'Données projet'!$C$26)*(100%-'Données projet'!$C$27)</f>
        <v>2.4609375</v>
      </c>
      <c r="L8" s="150">
        <f t="shared" ca="1" si="2"/>
        <v>22.535056430435635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Tilleul</v>
      </c>
      <c r="B9" s="152">
        <f>'Données projet'!D12</f>
        <v>0.25</v>
      </c>
      <c r="C9" s="145">
        <f ca="1">IF(OR('Données projet'!B12="",'Données projet'!C12="",'Données projet'!C12=0%),0,Calculateur!CD3)</f>
        <v>273.84349636755343</v>
      </c>
      <c r="D9" s="145">
        <f>IF(OR('Données projet'!B12="",'Données projet'!C12="",'Données projet'!C12=0%),0,Calculateur!CE3)</f>
        <v>268.10688874775451</v>
      </c>
      <c r="E9" s="145">
        <f t="shared" ca="1" si="0"/>
        <v>268.10688874775451</v>
      </c>
      <c r="F9" s="145">
        <f t="shared" ca="1" si="1"/>
        <v>67.026722186938628</v>
      </c>
      <c r="G9" s="145">
        <f ca="1">F9*(100%-'Données projet'!$C$24)*(100%-'Données projet'!$C$25)*(100%-'Données projet'!$C$26)*(100%-'Données projet'!$C$27)</f>
        <v>60.324049968244765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10.9375</v>
      </c>
      <c r="K9" s="149">
        <f>J9*(100%-'Données projet'!$C$24)*(100%-'Données projet'!$C$25)*(100%-'Données projet'!$C$26)*(100%-'Données projet'!$C$27)</f>
        <v>9.84375</v>
      </c>
      <c r="L9" s="150">
        <f t="shared" ca="1" si="2"/>
        <v>70.167799968244765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Sapin pectiné</v>
      </c>
      <c r="B10" s="152">
        <f>'Données projet'!D13</f>
        <v>0.125</v>
      </c>
      <c r="C10" s="145">
        <f ca="1">IF(OR('Données projet'!B13="",'Données projet'!C13="",'Données projet'!C13=0%),0,Calculateur!CY3)</f>
        <v>434.08297999735811</v>
      </c>
      <c r="D10" s="145">
        <f>IF(OR('Données projet'!B13="",'Données projet'!C13="",'Données projet'!C13=0%),0,Calculateur!CZ3)</f>
        <v>371.04090283546122</v>
      </c>
      <c r="E10" s="145">
        <f t="shared" ca="1" si="0"/>
        <v>371.04090283546122</v>
      </c>
      <c r="F10" s="145">
        <f t="shared" ca="1" si="1"/>
        <v>46.380112854432653</v>
      </c>
      <c r="G10" s="145">
        <f ca="1">F10*(100%-'Données projet'!$C$24)*(100%-'Données projet'!$C$25)*(100%-'Données projet'!$C$26)*(100%-'Données projet'!$C$27)</f>
        <v>41.742101568989391</v>
      </c>
      <c r="H10" s="153">
        <f>IF(OR('Données projet'!B13="",'Données projet'!C13="",'Données projet'!C13=0%),0,AVERAGE(Calculateur!$DI$3:$DI$33)*B10)</f>
        <v>1.0599683323233398</v>
      </c>
      <c r="I10" s="147">
        <f>H10*(100%-'Données projet'!$C$24)*(100%-'Données projet'!$C$25)*(100%-'Données projet'!$C$26)*(100%-'Données projet'!$C$27)</f>
        <v>0.95397149909100576</v>
      </c>
      <c r="J10" s="148">
        <f>IF(OR('Données projet'!B13="",'Données projet'!C13="",'Données projet'!C13=0%),0,SUM(Calculateur!$DB$3:$DB$33)*VLOOKUP('Données projet'!$B$13,Paramètres!$A$1:$I$89,9,0)*B10)</f>
        <v>10.588749999999999</v>
      </c>
      <c r="K10" s="149">
        <f>J10*(100%-'Données projet'!$C$24)*(100%-'Données projet'!$C$25)*(100%-'Données projet'!$C$26)*(100%-'Données projet'!$C$27)</f>
        <v>9.5298749999999988</v>
      </c>
      <c r="L10" s="150">
        <f t="shared" ca="1" si="2"/>
        <v>52.225948068080392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Pin sylvestre</v>
      </c>
      <c r="B11" s="152">
        <f>'Données projet'!D14</f>
        <v>0.21875</v>
      </c>
      <c r="C11" s="145">
        <f ca="1">IF(OR('Données projet'!B14="",'Données projet'!C14="",'Données projet'!C14=0%),0,Calculateur!DT3)</f>
        <v>362.57172983134313</v>
      </c>
      <c r="D11" s="145">
        <f>IF(OR('Données projet'!B14="",'Données projet'!C14="",'Données projet'!C14=0%),0,Calculateur!DU3)</f>
        <v>232.03250917542471</v>
      </c>
      <c r="E11" s="145">
        <f t="shared" ca="1" si="0"/>
        <v>232.03250917542471</v>
      </c>
      <c r="F11" s="145">
        <f t="shared" ca="1" si="1"/>
        <v>50.757111382124151</v>
      </c>
      <c r="G11" s="145">
        <f ca="1">F11*(100%-'Données projet'!$C$24)*(100%-'Données projet'!$C$25)*(100%-'Données projet'!$C$26)*(100%-'Données projet'!$C$27)</f>
        <v>45.681400243911739</v>
      </c>
      <c r="H11" s="153">
        <f>IF(OR('Données projet'!B14="",'Données projet'!C14="",'Données projet'!C14=0%),0,AVERAGE(Calculateur!$ED$3:$ED$33)*B11)</f>
        <v>1.3412387517908566</v>
      </c>
      <c r="I11" s="147">
        <f>H11*(100%-'Données projet'!$C$24)*(100%-'Données projet'!$C$25)*(100%-'Données projet'!$C$26)*(100%-'Données projet'!$C$27)</f>
        <v>1.207114876611771</v>
      </c>
      <c r="J11" s="148">
        <f>IF(OR('Données projet'!B14="",'Données projet'!C14="",'Données projet'!C14=0%),0,SUM(Calculateur!$DW$3:$DW$33)*VLOOKUP('Données projet'!$B$14,Paramètres!$A$1:$I$89,9,0)*B11)</f>
        <v>12.698437499999999</v>
      </c>
      <c r="K11" s="149">
        <f>J11*(100%-'Données projet'!$C$24)*(100%-'Données projet'!$C$25)*(100%-'Données projet'!$C$26)*(100%-'Données projet'!$C$27)</f>
        <v>11.428593749999999</v>
      </c>
      <c r="L11" s="150">
        <f t="shared" ca="1" si="2"/>
        <v>58.317108870523505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Pin noir d'Autriche</v>
      </c>
      <c r="B12" s="152">
        <f>'Données projet'!D15</f>
        <v>6.25E-2</v>
      </c>
      <c r="C12" s="145">
        <f ca="1">IF(OR('Données projet'!B15="",'Données projet'!C15="",'Données projet'!C15=0%),0,Calculateur!EO3)</f>
        <v>481.17250315093412</v>
      </c>
      <c r="D12" s="145">
        <f>IF(OR('Données projet'!B15="",'Données projet'!C15="",'Données projet'!C15=0%),0,Calculateur!EP3)</f>
        <v>413.48123190206832</v>
      </c>
      <c r="E12" s="145">
        <f t="shared" ca="1" si="0"/>
        <v>413.48123190206832</v>
      </c>
      <c r="F12" s="145">
        <f t="shared" ca="1" si="1"/>
        <v>25.84257699387927</v>
      </c>
      <c r="G12" s="145">
        <f ca="1">F12*(100%-'Données projet'!$C$24)*(100%-'Données projet'!$C$25)*(100%-'Données projet'!$C$26)*(100%-'Données projet'!$C$27)</f>
        <v>23.258319294491343</v>
      </c>
      <c r="H12" s="153">
        <f>IF(OR('Données projet'!B15="",'Données projet'!C15="",'Données projet'!C15=0%),0,AVERAGE(Calculateur!$EY$3:$EY$33)*B12)</f>
        <v>0.91130631865232492</v>
      </c>
      <c r="I12" s="147">
        <f>H12*(100%-'Données projet'!$C$24)*(100%-'Données projet'!$C$25)*(100%-'Données projet'!$C$26)*(100%-'Données projet'!$C$27)</f>
        <v>0.82017568678709241</v>
      </c>
      <c r="J12" s="148">
        <f>IF(OR('Données projet'!B15="",'Données projet'!C15="",'Données projet'!C15=0%),0,SUM(Calculateur!$ER$3:$ER$33)*VLOOKUP('Données projet'!$B$15,Paramètres!$A$1:$I$89,9,0)*B12)</f>
        <v>6.2081249999999999</v>
      </c>
      <c r="K12" s="149">
        <f>J12*(100%-'Données projet'!$C$24)*(100%-'Données projet'!$C$25)*(100%-'Données projet'!$C$26)*(100%-'Données projet'!$C$27)</f>
        <v>5.5873125000000003</v>
      </c>
      <c r="L12" s="150">
        <f t="shared" ca="1" si="2"/>
        <v>29.665807481278435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Mélèze d'Europe</v>
      </c>
      <c r="B13" s="152">
        <f>'Données projet'!D16</f>
        <v>9.375E-2</v>
      </c>
      <c r="C13" s="145">
        <f ca="1">IF(OR('Données projet'!B16="",'Données projet'!C16="",'Données projet'!C16=0%),0,Calculateur!FJ3)</f>
        <v>269.77739619445515</v>
      </c>
      <c r="D13" s="145">
        <f>IF(OR('Données projet'!B16="",'Données projet'!C16="",'Données projet'!C16=0%),0,Calculateur!FK3)</f>
        <v>347.56964743629885</v>
      </c>
      <c r="E13" s="145">
        <f t="shared" ca="1" si="0"/>
        <v>269.77739619445515</v>
      </c>
      <c r="F13" s="145">
        <f t="shared" ca="1" si="1"/>
        <v>25.29163089323017</v>
      </c>
      <c r="G13" s="145">
        <f ca="1">F13*(100%-'Données projet'!$C$24)*(100%-'Données projet'!$C$25)*(100%-'Données projet'!$C$26)*(100%-'Données projet'!$C$27)</f>
        <v>22.762467803907153</v>
      </c>
      <c r="H13" s="153">
        <f>IF(OR('Données projet'!B16="",'Données projet'!C16="",'Données projet'!C16=0%),0,AVERAGE(Calculateur!$FT$3:$FT$33)*B13)</f>
        <v>2.3318960559143682</v>
      </c>
      <c r="I13" s="147">
        <f>H13*(100%-'Données projet'!$C$24)*(100%-'Données projet'!$C$25)*(100%-'Données projet'!$C$26)*(100%-'Données projet'!$C$27)</f>
        <v>2.0987064503229313</v>
      </c>
      <c r="J13" s="148">
        <f>IF(OR('Données projet'!C16="",'Données projet'!C16=0%),0,SUM(Calculateur!$FM$3:$FM$33)*VLOOKUP('Données projet'!$B$16,Paramètres!$A$1:$I$89,9,0)*B13)</f>
        <v>9.6185624999999995</v>
      </c>
      <c r="K13" s="149">
        <f>J13*(100%-'Données projet'!$C$24)*(100%-'Données projet'!$C$25)*(100%-'Données projet'!$C$26)*(100%-'Données projet'!$C$27)</f>
        <v>8.6567062499999992</v>
      </c>
      <c r="L13" s="150">
        <f t="shared" ca="1" si="2"/>
        <v>33.517880504230085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378.82380481941925</v>
      </c>
      <c r="G16" s="164">
        <f t="shared" ca="1" si="3"/>
        <v>340.94142433747737</v>
      </c>
      <c r="H16" s="165">
        <f t="shared" si="3"/>
        <v>5.6444094586808902</v>
      </c>
      <c r="I16" s="165">
        <f t="shared" si="3"/>
        <v>5.0799685128128003</v>
      </c>
      <c r="J16" s="166">
        <f t="shared" si="3"/>
        <v>71.926374999999993</v>
      </c>
      <c r="K16" s="166">
        <f t="shared" si="3"/>
        <v>64.733737499999989</v>
      </c>
      <c r="L16" s="167">
        <f t="shared" ca="1" si="3"/>
        <v>410.75513035029019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Erable sycomore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Erable plane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Erable champêtre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Tilleul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Sapin pectiné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Pin sylvestre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Pin noir d'Autriche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Mélèze d'Europe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9" zoomScale="90" zoomScaleNormal="90" workbookViewId="0">
      <selection activeCell="C244" sqref="C24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Erable sycomore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-2929.3984274501149</v>
      </c>
      <c r="U10" s="176">
        <f>'Données projet'!D9</f>
        <v>0.25</v>
      </c>
      <c r="V10" s="175">
        <f>U10*T10</f>
        <v>-732.34960686252873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Erable plane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-3061.3323061090487</v>
      </c>
      <c r="U11" s="176">
        <f>'Données projet'!D10</f>
        <v>0.1875</v>
      </c>
      <c r="V11" s="175">
        <f t="shared" ref="V11" si="0">U11*T11</f>
        <v>-573.99980739544662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Erable champêtre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-3263.7984274501155</v>
      </c>
      <c r="U12" s="176">
        <f>'Données projet'!D11</f>
        <v>6.25E-2</v>
      </c>
      <c r="V12" s="175">
        <f t="shared" ref="V12:V19" si="1">U12*T12</f>
        <v>-203.98740171563222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Tilleul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-3228.5984274501157</v>
      </c>
      <c r="U13" s="176">
        <f>'Données projet'!D12</f>
        <v>0.25</v>
      </c>
      <c r="V13" s="175">
        <f t="shared" si="1"/>
        <v>-807.14960686252891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Erable sycomore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Sapin pectiné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-2529.5109989532293</v>
      </c>
      <c r="U14" s="176">
        <f>'Données projet'!D13</f>
        <v>0.125</v>
      </c>
      <c r="V14" s="175">
        <f t="shared" si="1"/>
        <v>-316.18887486915366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Pin sylvestre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-3338.3141419460858</v>
      </c>
      <c r="U15" s="176">
        <f>'Données projet'!D14</f>
        <v>0.21875</v>
      </c>
      <c r="V15" s="175">
        <f t="shared" si="1"/>
        <v>-730.25621855070631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>
        <v>80</v>
      </c>
      <c r="O16" s="23"/>
      <c r="P16" s="23"/>
      <c r="Q16" s="232"/>
      <c r="R16" s="23"/>
      <c r="S16" s="36" t="str">
        <f>B200</f>
        <v>Pin noir d'Autriche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-3882.2272768050261</v>
      </c>
      <c r="U16" s="176">
        <f>'Données projet'!D15</f>
        <v>6.25E-2</v>
      </c>
      <c r="V16" s="175">
        <f t="shared" si="1"/>
        <v>-242.63920480031413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3961.6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80.000000000000156</v>
      </c>
      <c r="O17" s="23"/>
      <c r="P17" s="23"/>
      <c r="Q17" s="232"/>
      <c r="R17" s="23"/>
      <c r="S17" s="36" t="str">
        <f>B231</f>
        <v>Mélèze d'Europe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-2205.5503236882491</v>
      </c>
      <c r="U17" s="176">
        <f>'Données projet'!D16</f>
        <v>9.375E-2</v>
      </c>
      <c r="V17" s="175">
        <f t="shared" si="1"/>
        <v>-206.77034284577337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>
        <v>35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2800.0000000000055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10956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10</v>
      </c>
      <c r="B23" s="179">
        <f>'Données projet'!D36</f>
        <v>7</v>
      </c>
      <c r="C23" s="191">
        <v>15</v>
      </c>
      <c r="D23" s="180">
        <f>B23*C23</f>
        <v>105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-17508.341063902084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15</v>
      </c>
      <c r="B24" s="179">
        <f>'Données projet'!D37</f>
        <v>42</v>
      </c>
      <c r="C24" s="191">
        <v>15</v>
      </c>
      <c r="D24" s="180">
        <f t="shared" ref="D24:D42" si="2">B24*C24</f>
        <v>630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103.45817390161422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20</v>
      </c>
      <c r="B25" s="179">
        <f>'Données projet'!D38</f>
        <v>42</v>
      </c>
      <c r="C25" s="191">
        <v>15</v>
      </c>
      <c r="D25" s="180">
        <f t="shared" si="2"/>
        <v>630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-17611.799237803698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25</v>
      </c>
      <c r="B26" s="179">
        <f>'Données projet'!D39</f>
        <v>42</v>
      </c>
      <c r="C26" s="191">
        <v>15</v>
      </c>
      <c r="D26" s="180">
        <f t="shared" si="2"/>
        <v>630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30</v>
      </c>
      <c r="B27" s="179">
        <f>'Données projet'!D40</f>
        <v>42</v>
      </c>
      <c r="C27" s="191">
        <v>15</v>
      </c>
      <c r="D27" s="180">
        <f t="shared" si="2"/>
        <v>630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35</v>
      </c>
      <c r="B28" s="179">
        <f>'Données projet'!D41</f>
        <v>42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40</v>
      </c>
      <c r="B29" s="179">
        <f>'Données projet'!D42</f>
        <v>40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45</v>
      </c>
      <c r="B30" s="179">
        <f>'Données projet'!D43</f>
        <v>26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50</v>
      </c>
      <c r="B31" s="179">
        <f>'Données projet'!D44</f>
        <v>21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55</v>
      </c>
      <c r="B32" s="179">
        <f>'Données projet'!D45</f>
        <v>18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60</v>
      </c>
      <c r="B33" s="179">
        <f>'Données projet'!D46</f>
        <v>17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65</v>
      </c>
      <c r="B34" s="179">
        <f>'Données projet'!D47</f>
        <v>16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70</v>
      </c>
      <c r="B35" s="179">
        <f>'Données projet'!D48</f>
        <v>15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75</v>
      </c>
      <c r="B36" s="179">
        <f>'Données projet'!D49</f>
        <v>14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80</v>
      </c>
      <c r="B37" s="179">
        <f>'Données projet'!D50</f>
        <v>13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Erable plane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3768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7</v>
      </c>
      <c r="C54" s="189">
        <v>15</v>
      </c>
      <c r="D54" s="177">
        <f>B54*C54</f>
        <v>105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42</v>
      </c>
      <c r="C55" s="189">
        <v>15</v>
      </c>
      <c r="D55" s="177">
        <f t="shared" ref="D55:D73" si="4">B55*C55</f>
        <v>630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42</v>
      </c>
      <c r="C56" s="189">
        <v>15</v>
      </c>
      <c r="D56" s="177">
        <f t="shared" si="4"/>
        <v>630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42</v>
      </c>
      <c r="C57" s="189">
        <v>15</v>
      </c>
      <c r="D57" s="177">
        <f t="shared" si="4"/>
        <v>630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42</v>
      </c>
      <c r="C58" s="189">
        <v>15</v>
      </c>
      <c r="D58" s="177">
        <f t="shared" si="4"/>
        <v>630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42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40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26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21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18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17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16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15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14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13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Erable champêtre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4296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7</v>
      </c>
      <c r="C85" s="189">
        <v>15</v>
      </c>
      <c r="D85" s="177">
        <f>B85*C85</f>
        <v>105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42</v>
      </c>
      <c r="C86" s="189">
        <v>15</v>
      </c>
      <c r="D86" s="177">
        <f t="shared" ref="D86:D104" si="6">B86*C86</f>
        <v>630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42</v>
      </c>
      <c r="C87" s="189">
        <v>15</v>
      </c>
      <c r="D87" s="177">
        <f t="shared" si="6"/>
        <v>630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42</v>
      </c>
      <c r="C88" s="189">
        <v>15</v>
      </c>
      <c r="D88" s="177">
        <f t="shared" si="6"/>
        <v>630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42</v>
      </c>
      <c r="C89" s="189">
        <v>15</v>
      </c>
      <c r="D89" s="177">
        <f t="shared" si="6"/>
        <v>630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42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40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26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21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18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17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16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15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14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13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Tilleul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4260.8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7</v>
      </c>
      <c r="C116" s="189">
        <v>15</v>
      </c>
      <c r="D116" s="177">
        <f>B116*C116</f>
        <v>105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42</v>
      </c>
      <c r="C117" s="189">
        <v>15</v>
      </c>
      <c r="D117" s="177">
        <f t="shared" ref="D117:D135" si="8">B117*C117</f>
        <v>630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42</v>
      </c>
      <c r="C118" s="189">
        <v>15</v>
      </c>
      <c r="D118" s="177">
        <f t="shared" si="8"/>
        <v>630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42</v>
      </c>
      <c r="C119" s="189">
        <v>15</v>
      </c>
      <c r="D119" s="177">
        <f t="shared" si="8"/>
        <v>630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42</v>
      </c>
      <c r="C120" s="189">
        <v>15</v>
      </c>
      <c r="D120" s="177">
        <f t="shared" si="8"/>
        <v>630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42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40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26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21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18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17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16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15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14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13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Sapin pectiné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3169.6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3">
        <f>'Données projet'!D140</f>
        <v>0</v>
      </c>
      <c r="C147" s="189">
        <v>10</v>
      </c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3">
        <f>'Données projet'!D141</f>
        <v>43</v>
      </c>
      <c r="C148" s="189">
        <v>10</v>
      </c>
      <c r="D148" s="180">
        <f t="shared" ref="D148:D166" si="10">B148*C148</f>
        <v>430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3">
        <f>'Données projet'!D142</f>
        <v>77</v>
      </c>
      <c r="C149" s="189">
        <v>10</v>
      </c>
      <c r="D149" s="180">
        <f t="shared" si="10"/>
        <v>770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3">
        <f>'Données projet'!D143</f>
        <v>77</v>
      </c>
      <c r="C150" s="189">
        <v>10</v>
      </c>
      <c r="D150" s="180">
        <f t="shared" si="10"/>
        <v>770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3">
        <f>'Données projet'!D144</f>
        <v>77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3">
        <f>'Données projet'!D145</f>
        <v>77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3">
        <f>'Données projet'!D146</f>
        <v>77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3">
        <f>'Données projet'!D147</f>
        <v>77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3">
        <f>'Données projet'!D148</f>
        <v>73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3">
        <f>'Données projet'!D149</f>
        <v>66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3">
        <f>'Données projet'!D150</f>
        <v>62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3">
        <f>'Données projet'!D151</f>
        <v>60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3">
        <f>'Données projet'!D152</f>
        <v>58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3">
        <f>'Données projet'!D153</f>
        <v>57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Pin sylvestre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3785.6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15</v>
      </c>
      <c r="B178" s="179">
        <f>'Données projet'!D166</f>
        <v>0</v>
      </c>
      <c r="C178" s="191">
        <v>10</v>
      </c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20</v>
      </c>
      <c r="B179" s="179">
        <f>'Données projet'!D167</f>
        <v>37</v>
      </c>
      <c r="C179" s="191">
        <v>10</v>
      </c>
      <c r="D179" s="177">
        <f t="shared" ref="D179:D197" si="11">B179*C179</f>
        <v>370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25</v>
      </c>
      <c r="B180" s="179">
        <f>'Données projet'!D168</f>
        <v>49</v>
      </c>
      <c r="C180" s="191">
        <v>10</v>
      </c>
      <c r="D180" s="177">
        <f t="shared" si="11"/>
        <v>490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30</v>
      </c>
      <c r="B181" s="179">
        <f>'Données projet'!D169</f>
        <v>49</v>
      </c>
      <c r="C181" s="191">
        <v>10</v>
      </c>
      <c r="D181" s="177">
        <f t="shared" si="11"/>
        <v>490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35</v>
      </c>
      <c r="B182" s="179">
        <f>'Données projet'!D170</f>
        <v>49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40</v>
      </c>
      <c r="B183" s="179">
        <f>'Données projet'!D171</f>
        <v>49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45</v>
      </c>
      <c r="B184" s="179">
        <f>'Données projet'!D172</f>
        <v>49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50</v>
      </c>
      <c r="B185" s="179">
        <f>'Données projet'!D173</f>
        <v>49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55</v>
      </c>
      <c r="B186" s="179">
        <f>'Données projet'!D174</f>
        <v>47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60</v>
      </c>
      <c r="B187" s="179">
        <f>'Données projet'!D175</f>
        <v>43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65</v>
      </c>
      <c r="B188" s="179">
        <f>'Données projet'!D176</f>
        <v>40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70</v>
      </c>
      <c r="B189" s="179">
        <f>'Données projet'!D177</f>
        <v>36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75</v>
      </c>
      <c r="B190" s="179">
        <f>'Données projet'!D178</f>
        <v>33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80</v>
      </c>
      <c r="B191" s="179">
        <f>'Données projet'!D179</f>
        <v>29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85</v>
      </c>
      <c r="B192" s="179">
        <f>'Données projet'!D180</f>
        <v>26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90</v>
      </c>
      <c r="B193" s="179">
        <f>'Données projet'!D181</f>
        <v>23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95</v>
      </c>
      <c r="B194" s="179">
        <f>'Données projet'!D182</f>
        <v>20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100</v>
      </c>
      <c r="B195" s="179">
        <f>'Données projet'!D183</f>
        <v>17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Pin noir d'Autriche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4700.8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15</v>
      </c>
      <c r="B209" s="179">
        <f>'Données projet'!D192</f>
        <v>21</v>
      </c>
      <c r="C209" s="191">
        <v>10</v>
      </c>
      <c r="D209" s="177">
        <f>B209*C209</f>
        <v>210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20</v>
      </c>
      <c r="B210" s="179">
        <f>'Données projet'!D193</f>
        <v>70</v>
      </c>
      <c r="C210" s="191">
        <v>10</v>
      </c>
      <c r="D210" s="177">
        <f t="shared" ref="D210:D228" si="12">B210*C210</f>
        <v>700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25</v>
      </c>
      <c r="B211" s="179">
        <f>'Données projet'!D194</f>
        <v>70</v>
      </c>
      <c r="C211" s="191">
        <v>10</v>
      </c>
      <c r="D211" s="177">
        <f t="shared" si="12"/>
        <v>700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30</v>
      </c>
      <c r="B212" s="179">
        <f>'Données projet'!D195</f>
        <v>70</v>
      </c>
      <c r="C212" s="191">
        <v>10</v>
      </c>
      <c r="D212" s="177">
        <f t="shared" si="12"/>
        <v>700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35</v>
      </c>
      <c r="B213" s="179">
        <f>'Données projet'!D196</f>
        <v>70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40</v>
      </c>
      <c r="B214" s="179">
        <f>'Données projet'!D197</f>
        <v>70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45</v>
      </c>
      <c r="B215" s="179">
        <f>'Données projet'!D198</f>
        <v>64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50</v>
      </c>
      <c r="B216" s="179">
        <f>'Données projet'!D199</f>
        <v>56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55</v>
      </c>
      <c r="B217" s="179">
        <f>'Données projet'!D200</f>
        <v>48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60</v>
      </c>
      <c r="B218" s="179">
        <f>'Données projet'!D201</f>
        <v>42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65</v>
      </c>
      <c r="B219" s="179">
        <f>'Données projet'!D202</f>
        <v>37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70</v>
      </c>
      <c r="B220" s="179">
        <f>'Données projet'!D203</f>
        <v>34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75</v>
      </c>
      <c r="B221" s="179">
        <f>'Données projet'!D204</f>
        <v>33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80</v>
      </c>
      <c r="B222" s="179">
        <f>'Données projet'!D205</f>
        <v>32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Mélèze d'Europe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3116.8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12</v>
      </c>
      <c r="B240" s="179">
        <f>'Données projet'!D218</f>
        <v>18</v>
      </c>
      <c r="C240" s="191">
        <v>10</v>
      </c>
      <c r="D240" s="177">
        <f>B240*C240</f>
        <v>180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18</v>
      </c>
      <c r="B241" s="179">
        <f>'Données projet'!D219</f>
        <v>84.3</v>
      </c>
      <c r="C241" s="191">
        <v>10</v>
      </c>
      <c r="D241" s="177">
        <f t="shared" ref="D241:D259" si="13">B241*C241</f>
        <v>843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24</v>
      </c>
      <c r="B242" s="179">
        <f>'Données projet'!D220</f>
        <v>73.7</v>
      </c>
      <c r="C242" s="191">
        <v>10</v>
      </c>
      <c r="D242" s="177">
        <f t="shared" si="13"/>
        <v>737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30</v>
      </c>
      <c r="B243" s="179">
        <f>'Données projet'!D221</f>
        <v>62.6</v>
      </c>
      <c r="C243" s="191">
        <v>10</v>
      </c>
      <c r="D243" s="177">
        <f t="shared" si="13"/>
        <v>626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36</v>
      </c>
      <c r="B244" s="179">
        <f>'Données projet'!D222</f>
        <v>58.4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42</v>
      </c>
      <c r="B245" s="179">
        <f>'Données projet'!D223</f>
        <v>54.6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48</v>
      </c>
      <c r="B246" s="179">
        <f>'Données projet'!D224</f>
        <v>48.2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54</v>
      </c>
      <c r="B247" s="179">
        <f>'Données projet'!D225</f>
        <v>46.9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60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2023-09-29T14:39:45Z</dcterms:modified>
</cp:coreProperties>
</file>