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ierroton\MALLET - VENDAYS MONTALIVET (33)\Dossier final\"/>
    </mc:Choice>
  </mc:AlternateContent>
  <xr:revisionPtr revIDLastSave="0" documentId="13_ncr:1_{A8A5DEA0-1034-46A3-BFF3-A710CB3EF8F4}" xr6:coauthVersionLast="36" xr6:coauthVersionMax="36" xr10:uidLastSave="{00000000-0000-0000-0000-000000000000}"/>
  <bookViews>
    <workbookView xWindow="0" yWindow="0" windowWidth="21570" windowHeight="933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<sst xmlns="http://schemas.openxmlformats.org/spreadsheetml/2006/main" count="1170" uniqueCount="324">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</sst>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J20" sqref="J2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5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18</v>
      </c>
      <c r="B37" s="63">
        <v>166</v>
      </c>
      <c r="C37" s="63">
        <v>2</v>
      </c>
      <c r="D37" s="6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23</v>
      </c>
      <c r="B38" s="63">
        <v>215</v>
      </c>
      <c r="C38" s="63">
        <v>3</v>
      </c>
      <c r="D38" s="6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269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15.142857142857142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34</v>
      </c>
      <c r="B40" s="63">
        <v>325</v>
      </c>
      <c r="C40" s="63">
        <v>5</v>
      </c>
      <c r="D40" s="63">
        <v>325</v>
      </c>
      <c r="E40" s="54">
        <v>0.7</v>
      </c>
      <c r="F40" s="54"/>
      <c r="G40" s="54">
        <v>0.3</v>
      </c>
      <c r="H40" s="54"/>
      <c r="I40" s="52">
        <f t="shared" si="1"/>
        <v>14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0" sqref="G20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151.58413719376074</v>
      </c>
      <c r="T3" s="62">
        <f>IF('Données projet'!E9&gt;30,$R$33-$H$33,LOOKUP('Données projet'!$E$9,$A$3:$A$203,R3:R203)-LOOKUP('Données projet'!$E$9,$A$3:$A$203,$H$3:$H$203))</f>
        <v>310.105543138185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295.51607461389244</v>
      </c>
      <c r="S4" s="62">
        <f ca="1">AVERAGE(OFFSET($R$3,0,0,'Données projet'!$E$9+1,1))-AVERAGE(OFFSET($H$3,0,0,'Données projet'!$E$9+1,1))</f>
        <v>151.58413719376074</v>
      </c>
      <c r="T4" s="62">
        <f>$T$3</f>
        <v>310.105543138185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296.40608579969239</v>
      </c>
      <c r="S5" s="62">
        <f ca="1">AVERAGE(OFFSET($R$3,0,0,'Données projet'!$E$9+1,1))-AVERAGE(OFFSET($H$3,0,0,'Données projet'!$E$9+1,1))</f>
        <v>151.58413719376074</v>
      </c>
      <c r="T5" s="62">
        <f t="shared" ref="T5:T68" si="34">$T$3</f>
        <v>310.105543138185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297.66058017412968</v>
      </c>
      <c r="S6" s="62">
        <f ca="1">AVERAGE(OFFSET($R$3,0,0,'Données projet'!$E$9+1,1))-AVERAGE(OFFSET($H$3,0,0,'Données projet'!$E$9+1,1))</f>
        <v>151.58413719376074</v>
      </c>
      <c r="T6" s="62">
        <f t="shared" si="34"/>
        <v>310.105543138185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299.42943245369673</v>
      </c>
      <c r="S7" s="62">
        <f ca="1">AVERAGE(OFFSET($R$3,0,0,'Données projet'!$E$9+1,1))-AVERAGE(OFFSET($H$3,0,0,'Données projet'!$E$9+1,1))</f>
        <v>151.58413719376074</v>
      </c>
      <c r="T7" s="62">
        <f t="shared" si="34"/>
        <v>310.105543138185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301.92437911627621</v>
      </c>
      <c r="S8" s="62">
        <f ca="1">AVERAGE(OFFSET($R$3,0,0,'Données projet'!$E$9+1,1))-AVERAGE(OFFSET($H$3,0,0,'Données projet'!$E$9+1,1))</f>
        <v>151.58413719376074</v>
      </c>
      <c r="T8" s="62">
        <f t="shared" si="34"/>
        <v>310.105543138185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305.44464145374423</v>
      </c>
      <c r="S9" s="62">
        <f ca="1">AVERAGE(OFFSET($R$3,0,0,'Données projet'!$E$9+1,1))-AVERAGE(OFFSET($H$3,0,0,'Données projet'!$E$9+1,1))</f>
        <v>151.58413719376074</v>
      </c>
      <c r="T9" s="62">
        <f t="shared" si="34"/>
        <v>310.105543138185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310.41319559629613</v>
      </c>
      <c r="S10" s="62">
        <f ca="1">AVERAGE(OFFSET($R$3,0,0,'Données projet'!$E$9+1,1))-AVERAGE(OFFSET($H$3,0,0,'Données projet'!$E$9+1,1))</f>
        <v>151.58413719376074</v>
      </c>
      <c r="T10" s="62">
        <f t="shared" si="34"/>
        <v>310.105543138185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317.42812643957598</v>
      </c>
      <c r="S11" s="62">
        <f ca="1">AVERAGE(OFFSET($R$3,0,0,'Données projet'!$E$9+1,1))-AVERAGE(OFFSET($H$3,0,0,'Données projet'!$E$9+1,1))</f>
        <v>151.58413719376074</v>
      </c>
      <c r="T11" s="62">
        <f t="shared" si="34"/>
        <v>310.105543138185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327.33535627873266</v>
      </c>
      <c r="S12" s="62">
        <f ca="1">AVERAGE(OFFSET($R$3,0,0,'Données projet'!$E$9+1,1))-AVERAGE(OFFSET($H$3,0,0,'Données projet'!$E$9+1,1))</f>
        <v>151.58413719376074</v>
      </c>
      <c r="T12" s="62">
        <f t="shared" si="34"/>
        <v>310.105543138185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341.33166925873127</v>
      </c>
      <c r="S13" s="62">
        <f ca="1">AVERAGE(OFFSET($R$3,0,0,'Données projet'!$E$9+1,1))-AVERAGE(OFFSET($H$3,0,0,'Données projet'!$E$9+1,1))</f>
        <v>151.58413719376074</v>
      </c>
      <c r="T13" s="62">
        <f t="shared" si="34"/>
        <v>310.105543138185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361.11068535874983</v>
      </c>
      <c r="S14" s="62">
        <f ca="1">AVERAGE(OFFSET($R$3,0,0,'Données projet'!$E$9+1,1))-AVERAGE(OFFSET($H$3,0,0,'Données projet'!$E$9+1,1))</f>
        <v>151.58413719376074</v>
      </c>
      <c r="T14" s="62">
        <f t="shared" si="34"/>
        <v>310.105543138185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389.06973543886363</v>
      </c>
      <c r="S15" s="62">
        <f ca="1">AVERAGE(OFFSET($R$3,0,0,'Données projet'!$E$9+1,1))-AVERAGE(OFFSET($H$3,0,0,'Données projet'!$E$9+1,1))</f>
        <v>151.58413719376074</v>
      </c>
      <c r="T15" s="62">
        <f t="shared" si="34"/>
        <v>310.105543138185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428.60310953152668</v>
      </c>
      <c r="S16" s="62">
        <f ca="1">AVERAGE(OFFSET($R$3,0,0,'Données projet'!$E$9+1,1))-AVERAGE(OFFSET($H$3,0,0,'Données projet'!$E$9+1,1))</f>
        <v>151.58413719376074</v>
      </c>
      <c r="T16" s="62">
        <f t="shared" si="34"/>
        <v>310.105543138185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416.32558731688391</v>
      </c>
      <c r="S17" s="62">
        <f ca="1">AVERAGE(OFFSET($R$3,0,0,'Données projet'!$E$9+1,1))-AVERAGE(OFFSET($H$3,0,0,'Données projet'!$E$9+1,1))</f>
        <v>151.58413719376074</v>
      </c>
      <c r="T17" s="62">
        <f t="shared" si="34"/>
        <v>310.105543138185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440.59339945802776</v>
      </c>
      <c r="S18" s="62">
        <f ca="1">AVERAGE(OFFSET($R$3,0,0,'Données projet'!$E$9+1,1))-AVERAGE(OFFSET($H$3,0,0,'Données projet'!$E$9+1,1))</f>
        <v>151.58413719376074</v>
      </c>
      <c r="T18" s="62">
        <f t="shared" si="34"/>
        <v>310.105543138185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464.76548943044656</v>
      </c>
      <c r="S19" s="62">
        <f ca="1">AVERAGE(OFFSET($R$3,0,0,'Données projet'!$E$9+1,1))-AVERAGE(OFFSET($H$3,0,0,'Données projet'!$E$9+1,1))</f>
        <v>151.58413719376074</v>
      </c>
      <c r="T19" s="62">
        <f t="shared" si="34"/>
        <v>310.105543138185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488.85727665418216</v>
      </c>
      <c r="S20" s="62">
        <f ca="1">AVERAGE(OFFSET($R$3,0,0,'Données projet'!$E$9+1,1))-AVERAGE(OFFSET($H$3,0,0,'Données projet'!$E$9+1,1))</f>
        <v>151.58413719376074</v>
      </c>
      <c r="T20" s="62">
        <f t="shared" si="34"/>
        <v>310.105543138185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512.88005530316832</v>
      </c>
      <c r="S21" s="62">
        <f ca="1">AVERAGE(OFFSET($R$3,0,0,'Données projet'!$E$9+1,1))-AVERAGE(OFFSET($H$3,0,0,'Données projet'!$E$9+1,1))</f>
        <v>151.58413719376074</v>
      </c>
      <c r="T21" s="62">
        <f t="shared" si="34"/>
        <v>310.105543138185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0.1125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projet'!$B$9,Paramètres!$A$1:$I$89,3,0)*0.475*44/12</f>
        <v>3.5697849495878025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23.663597258657802</v>
      </c>
      <c r="AC21" s="24">
        <f t="shared" si="3"/>
        <v>27.233382208245605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484.2000422509401</v>
      </c>
      <c r="S22" s="62">
        <f ca="1">AVERAGE(OFFSET($R$3,0,0,'Données projet'!$E$9+1,1))-AVERAGE(OFFSET($H$3,0,0,'Données projet'!$E$9+1,1))</f>
        <v>151.58413719376074</v>
      </c>
      <c r="T22" s="62">
        <f t="shared" si="34"/>
        <v>310.105543138185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3.499783644080209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16.732690088864331</v>
      </c>
      <c r="AC22" s="24">
        <f t="shared" si="3"/>
        <v>20.232473732944541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507.20298668307743</v>
      </c>
      <c r="S23" s="62">
        <f ca="1">AVERAGE(OFFSET($R$3,0,0,'Données projet'!$E$9+1,1))-AVERAGE(OFFSET($H$3,0,0,'Données projet'!$E$9+1,1))</f>
        <v>151.58413719376074</v>
      </c>
      <c r="T23" s="62">
        <f t="shared" si="34"/>
        <v>310.105543138185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3.4311550214770392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11.831798629328903</v>
      </c>
      <c r="AC23" s="24">
        <f t="shared" si="3"/>
        <v>15.262953650805942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530.14894137493934</v>
      </c>
      <c r="S24" s="62">
        <f ca="1">AVERAGE(OFFSET($R$3,0,0,'Données projet'!$E$9+1,1))-AVERAGE(OFFSET($H$3,0,0,'Données projet'!$E$9+1,1))</f>
        <v>151.58413719376074</v>
      </c>
      <c r="T24" s="62">
        <f t="shared" si="34"/>
        <v>310.105543138185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3.3638721643037908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8.3663450444321654</v>
      </c>
      <c r="AC24" s="24">
        <f t="shared" si="3"/>
        <v>11.730217208735956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553.0442044494896</v>
      </c>
      <c r="S25" s="62">
        <f ca="1">AVERAGE(OFFSET($R$3,0,0,'Données projet'!$E$9+1,1))-AVERAGE(OFFSET($H$3,0,0,'Données projet'!$E$9+1,1))</f>
        <v>151.58413719376074</v>
      </c>
      <c r="T25" s="62">
        <f t="shared" si="34"/>
        <v>310.105543138185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3.2979086829212192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5.9158993146644514</v>
      </c>
      <c r="AC25" s="24">
        <f t="shared" si="3"/>
        <v>9.2138079975856702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575.89387186828128</v>
      </c>
      <c r="S26" s="62">
        <f ca="1">AVERAGE(OFFSET($R$3,0,0,'Données projet'!$E$9+1,1))-AVERAGE(OFFSET($H$3,0,0,'Données projet'!$E$9+1,1))</f>
        <v>151.58413719376074</v>
      </c>
      <c r="T26" s="62">
        <f t="shared" si="34"/>
        <v>310.105543138185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12.514679574103097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21.787120284157577</v>
      </c>
      <c r="AC26" s="24">
        <f t="shared" si="3"/>
        <v>34.301799858260672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15.142857142857142</v>
      </c>
      <c r="N27" s="14">
        <f>IF('Données projet'!$A$36&gt;35,N26+M27-V26,IF(A27&lt;'Données projet'!$A$36,$K$205^A27,IF(A27='Données projet'!$A$36,'Données projet'!$B$36,N26+M27-V26)))</f>
        <v>178.14285714285717</v>
      </c>
      <c r="O27" s="14">
        <f>N27*VLOOKUP('Données projet'!$B$9,Paramètres!$A$1:$I$89,3,0)*VLOOKUP('Données projet'!$B$9,Paramètres!$A$1:$I$89,5,0)</f>
        <v>106.5294285714286</v>
      </c>
      <c r="P27" s="14">
        <f t="shared" si="33"/>
        <v>28.511771457031461</v>
      </c>
      <c r="Q27" s="22">
        <f t="shared" si="2"/>
        <v>235.19675671623455</v>
      </c>
      <c r="R27" s="62">
        <f t="shared" si="0"/>
        <v>528.53009004956789</v>
      </c>
      <c r="S27" s="62">
        <f ca="1">AVERAGE(OFFSET($R$3,0,0,'Données projet'!$E$9+1,1))-AVERAGE(OFFSET($H$3,0,0,'Données projet'!$E$9+1,1))</f>
        <v>151.58413719376074</v>
      </c>
      <c r="T27" s="62">
        <f t="shared" si="34"/>
        <v>310.105543138185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12.269274340855759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15.405820495454805</v>
      </c>
      <c r="AC27" s="24">
        <f t="shared" si="3"/>
        <v>27.675094836310564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15.142857142857142</v>
      </c>
      <c r="N28" s="14">
        <f>IF('Données projet'!$A$36&gt;35,N27+M28-V27,IF(A28&lt;'Données projet'!$A$36,$K$205^A28,IF(A28='Données projet'!$A$36,'Données projet'!$B$36,N27+M28-V27)))</f>
        <v>193.28571428571431</v>
      </c>
      <c r="O28" s="14">
        <f>N28*VLOOKUP('Données projet'!$B$9,Paramètres!$A$1:$I$89,3,0)*VLOOKUP('Données projet'!$B$9,Paramètres!$A$1:$I$89,5,0)</f>
        <v>115.58485714285716</v>
      </c>
      <c r="P28" s="14">
        <f t="shared" si="33"/>
        <v>30.643003864758004</v>
      </c>
      <c r="Q28" s="22">
        <f t="shared" si="2"/>
        <v>254.68019125492972</v>
      </c>
      <c r="R28" s="62">
        <f t="shared" si="0"/>
        <v>548.01352458826307</v>
      </c>
      <c r="S28" s="62">
        <f ca="1">AVERAGE(OFFSET($R$3,0,0,'Données projet'!$E$9+1,1))-AVERAGE(OFFSET($H$3,0,0,'Données projet'!$E$9+1,1))</f>
        <v>151.58413719376074</v>
      </c>
      <c r="T28" s="62">
        <f t="shared" si="34"/>
        <v>310.105543138185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12.02868135454999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10.89356014207879</v>
      </c>
      <c r="AC28" s="24">
        <f t="shared" si="3"/>
        <v>22.922241496628779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15.142857142857142</v>
      </c>
      <c r="N29" s="14">
        <f>IF('Données projet'!$A$36&gt;35,N28+M29-V28,IF(A29&lt;'Données projet'!$A$36,$K$205^A29,IF(A29='Données projet'!$A$36,'Données projet'!$B$36,N28+M29-V28)))</f>
        <v>208.42857142857144</v>
      </c>
      <c r="O29" s="14">
        <f>N29*VLOOKUP('Données projet'!$B$9,Paramètres!$A$1:$I$89,3,0)*VLOOKUP('Données projet'!$B$9,Paramètres!$A$1:$I$89,5,0)</f>
        <v>124.64028571428574</v>
      </c>
      <c r="P29" s="14">
        <f t="shared" si="33"/>
        <v>32.754868392894572</v>
      </c>
      <c r="Q29" s="22">
        <f t="shared" si="2"/>
        <v>274.129893403339</v>
      </c>
      <c r="R29" s="62">
        <f t="shared" si="0"/>
        <v>567.46322673667237</v>
      </c>
      <c r="S29" s="62">
        <f ca="1">AVERAGE(OFFSET($R$3,0,0,'Données projet'!$E$9+1,1))-AVERAGE(OFFSET($H$3,0,0,'Données projet'!$E$9+1,1))</f>
        <v>151.58413719376074</v>
      </c>
      <c r="T29" s="62">
        <f t="shared" si="34"/>
        <v>310.105543138185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11.792806249958446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7.7029102477274032</v>
      </c>
      <c r="AC29" s="24">
        <f t="shared" si="3"/>
        <v>19.495716497685848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15.142857142857142</v>
      </c>
      <c r="N30" s="14">
        <f>IF('Données projet'!$A$36&gt;35,N29+M30-V29,IF(A30&lt;'Données projet'!$A$36,$K$205^A30,IF(A30='Données projet'!$A$36,'Données projet'!$B$36,N29+M30-V29)))</f>
        <v>223.57142857142858</v>
      </c>
      <c r="O30" s="14">
        <f>N30*VLOOKUP('Données projet'!$B$9,Paramètres!$A$1:$I$89,3,0)*VLOOKUP('Données projet'!$B$9,Paramètres!$A$1:$I$89,5,0)</f>
        <v>133.6957142857143</v>
      </c>
      <c r="P30" s="14">
        <f t="shared" si="33"/>
        <v>34.848932189999701</v>
      </c>
      <c r="Q30" s="22">
        <f t="shared" si="2"/>
        <v>293.54859261186851</v>
      </c>
      <c r="R30" s="62">
        <f t="shared" si="0"/>
        <v>586.88192594520183</v>
      </c>
      <c r="S30" s="62">
        <f ca="1">AVERAGE(OFFSET($R$3,0,0,'Données projet'!$E$9+1,1))-AVERAGE(OFFSET($H$3,0,0,'Données projet'!$E$9+1,1))</f>
        <v>151.58413719376074</v>
      </c>
      <c r="T30" s="62">
        <f t="shared" si="34"/>
        <v>310.105543138185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11.561556512298333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5.4467800710393961</v>
      </c>
      <c r="AC30" s="24">
        <f t="shared" si="3"/>
        <v>17.00833658333773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15.142857142857142</v>
      </c>
      <c r="N31" s="14">
        <f>IF('Données projet'!$A$36&gt;35,N30+M31-V30,IF(A31&lt;'Données projet'!$A$36,$K$205^A31,IF(A31='Données projet'!$A$36,'Données projet'!$B$36,N30+M31-V30)))</f>
        <v>238.71428571428572</v>
      </c>
      <c r="O31" s="14">
        <f>N31*VLOOKUP('Données projet'!$B$9,Paramètres!$A$1:$I$89,3,0)*VLOOKUP('Données projet'!$B$9,Paramètres!$A$1:$I$89,5,0)</f>
        <v>142.75114285714287</v>
      </c>
      <c r="P31" s="14">
        <f t="shared" si="33"/>
        <v>36.926538099571019</v>
      </c>
      <c r="Q31" s="22">
        <f t="shared" si="2"/>
        <v>312.93862766627666</v>
      </c>
      <c r="R31" s="62">
        <f t="shared" si="0"/>
        <v>606.27196099960997</v>
      </c>
      <c r="S31" s="62">
        <f ca="1">AVERAGE(OFFSET($R$3,0,0,'Données projet'!$E$9+1,1))-AVERAGE(OFFSET($H$3,0,0,'Données projet'!$E$9+1,1))</f>
        <v>151.58413719376074</v>
      </c>
      <c r="T31" s="62">
        <f t="shared" si="34"/>
        <v>310.105543138185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11.334841440945322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3.8514551238637025</v>
      </c>
      <c r="AC31" s="24">
        <f t="shared" si="3"/>
        <v>15.186296564809025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15.142857142857142</v>
      </c>
      <c r="N32" s="14">
        <f>IF('Données projet'!$A$36&gt;35,N31+M32-V31,IF(A32&lt;'Données projet'!$A$36,$K$205^A32,IF(A32='Données projet'!$A$36,'Données projet'!$B$36,N31+M32-V31)))</f>
        <v>253.85714285714286</v>
      </c>
      <c r="O32" s="14">
        <f>N32*VLOOKUP('Données projet'!$B$9,Paramètres!$A$1:$I$89,3,0)*VLOOKUP('Données projet'!$B$9,Paramètres!$A$1:$I$89,5,0)</f>
        <v>151.80657142857146</v>
      </c>
      <c r="P32" s="14">
        <f t="shared" si="33"/>
        <v>38.988848967460292</v>
      </c>
      <c r="Q32" s="22">
        <f t="shared" si="2"/>
        <v>332.30202385642195</v>
      </c>
      <c r="R32" s="62">
        <f t="shared" si="0"/>
        <v>625.63535718975527</v>
      </c>
      <c r="S32" s="62">
        <f ca="1">AVERAGE(OFFSET($R$3,0,0,'Données projet'!$E$9+1,1))-AVERAGE(OFFSET($H$3,0,0,'Données projet'!$E$9+1,1))</f>
        <v>151.58413719376074</v>
      </c>
      <c r="T32" s="62">
        <f t="shared" si="34"/>
        <v>310.105543138185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11.112572113859004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2.7233900355196985</v>
      </c>
      <c r="AC32" s="24">
        <f t="shared" si="3"/>
        <v>13.835962149378702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269</v>
      </c>
      <c r="L33" s="13">
        <f>VLOOKUP(A33,'Données projet'!$A$35:$I$55,9,0)</f>
        <v>15.142857142857142</v>
      </c>
      <c r="M33" s="13">
        <f t="array" ref="M33">INDEX(L:L,MIN(IF(ISNUMBER(L33:L229),ROW(L33:L229),"")))</f>
        <v>15.142857142857142</v>
      </c>
      <c r="N33" s="14">
        <f>IF('Données projet'!$A$36&gt;35,N32+M33-V32,IF(A33&lt;'Données projet'!$A$36,$K$205^A33,IF(A33='Données projet'!$A$36,'Données projet'!$B$36,N32+M33-V32)))</f>
        <v>269</v>
      </c>
      <c r="O33" s="14">
        <f>N33*VLOOKUP('Données projet'!$B$9,Paramètres!$A$1:$I$89,3,0)*VLOOKUP('Données projet'!$B$9,Paramètres!$A$1:$I$89,5,0)</f>
        <v>160.86200000000002</v>
      </c>
      <c r="P33" s="14">
        <f t="shared" si="33"/>
        <v>41.03688107178359</v>
      </c>
      <c r="Q33" s="22">
        <f t="shared" si="2"/>
        <v>351.64055120002314</v>
      </c>
      <c r="R33" s="62">
        <f t="shared" si="0"/>
        <v>644.97388453335645</v>
      </c>
      <c r="S33" s="62">
        <f ca="1">AVERAGE(OFFSET($R$3,0,0,'Données projet'!$E$9+1,1))-AVERAGE(OFFSET($H$3,0,0,'Données projet'!$E$9+1,1))</f>
        <v>151.58413719376074</v>
      </c>
      <c r="T33" s="62">
        <f t="shared" si="34"/>
        <v>310.105543138185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10.894661352705947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1.9257275619318515</v>
      </c>
      <c r="AC33" s="24">
        <f t="shared" si="3"/>
        <v>12.8203889146378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</v>
      </c>
      <c r="N34" s="14">
        <f>IF('Données projet'!$A$36&gt;35,N33+M34-V33,IF(A34&lt;'Données projet'!$A$36,$K$205^A34,IF(A34='Données projet'!$A$36,'Données projet'!$B$36,N33+M34-V33)))</f>
        <v>283</v>
      </c>
      <c r="O34" s="14">
        <f>N34*VLOOKUP('Données projet'!$B$9,Paramètres!$A$1:$I$89,3,0)*VLOOKUP('Données projet'!$B$9,Paramètres!$A$1:$I$89,5,0)</f>
        <v>169.23400000000001</v>
      </c>
      <c r="P34" s="14">
        <f t="shared" si="33"/>
        <v>42.918420001269354</v>
      </c>
      <c r="Q34" s="22">
        <f t="shared" si="2"/>
        <v>369.4987981688775</v>
      </c>
      <c r="R34" s="62">
        <f t="shared" si="0"/>
        <v>662.83213150221081</v>
      </c>
      <c r="S34" s="62">
        <f ca="1">AVERAGE(OFFSET($R$3,0,0,'Données projet'!$E$9+1,1))-AVERAGE(OFFSET($H$3,0,0,'Données projet'!$E$9+1,1))</f>
        <v>151.58413719376074</v>
      </c>
      <c r="T34" s="62">
        <f t="shared" si="34"/>
        <v>310.105543138185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10.681023688666661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1.3616950177598495</v>
      </c>
      <c r="AC34" s="24">
        <f t="shared" si="3"/>
        <v>12.042718706426511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</v>
      </c>
      <c r="N35" s="14">
        <f>IF('Données projet'!$A$36&gt;35,N34+M35-V34,IF(A35&lt;'Données projet'!$A$36,$K$205^A35,IF(A35='Données projet'!$A$36,'Données projet'!$B$36,N34+M35-V34)))</f>
        <v>297</v>
      </c>
      <c r="O35" s="14">
        <f>N35*VLOOKUP('Données projet'!$B$9,Paramètres!$A$1:$I$89,3,0)*VLOOKUP('Données projet'!$B$9,Paramètres!$A$1:$I$89,5,0)</f>
        <v>177.60600000000002</v>
      </c>
      <c r="P35" s="14">
        <f t="shared" si="33"/>
        <v>44.789150937858665</v>
      </c>
      <c r="Q35" s="22">
        <f t="shared" ref="Q35:Q66" si="53">(O35+P35)*0.475*44/12</f>
        <v>387.33822121677053</v>
      </c>
      <c r="R35" s="62">
        <f t="shared" si="0"/>
        <v>680.67155455010379</v>
      </c>
      <c r="S35" s="62">
        <f ca="1">AVERAGE(OFFSET($R$3,0,0,'Données projet'!$E$9+1,1))-AVERAGE(OFFSET($H$3,0,0,'Données projet'!$E$9+1,1))</f>
        <v>151.58413719376074</v>
      </c>
      <c r="T35" s="62">
        <f t="shared" si="34"/>
        <v>310.105543138185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10.471575328913076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0.96286378096592584</v>
      </c>
      <c r="AC35" s="24">
        <f t="shared" si="3"/>
        <v>11.434439109879001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</v>
      </c>
      <c r="N36" s="14">
        <f>IF('Données projet'!$A$36&gt;35,N35+M36-V35,IF(A36&lt;'Données projet'!$A$36,$K$205^A36,IF(A36='Données projet'!$A$36,'Données projet'!$B$36,N35+M36-V35)))</f>
        <v>311</v>
      </c>
      <c r="O36" s="14">
        <f>N36*VLOOKUP('Données projet'!$B$9,Paramètres!$A$1:$I$89,3,0)*VLOOKUP('Données projet'!$B$9,Paramètres!$A$1:$I$89,5,0)</f>
        <v>185.97800000000001</v>
      </c>
      <c r="P36" s="14">
        <f t="shared" si="33"/>
        <v>46.649641523668571</v>
      </c>
      <c r="Q36" s="22">
        <f t="shared" si="53"/>
        <v>405.15980898705612</v>
      </c>
      <c r="R36" s="62">
        <f t="shared" si="0"/>
        <v>698.49314232038944</v>
      </c>
      <c r="S36" s="62">
        <f ca="1">AVERAGE(OFFSET($R$3,0,0,'Données projet'!$E$9+1,1))-AVERAGE(OFFSET($H$3,0,0,'Données projet'!$E$9+1,1))</f>
        <v>151.58413719376074</v>
      </c>
      <c r="T36" s="62">
        <f t="shared" si="34"/>
        <v>310.105543138185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10.266234123743374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0.68084750887992485</v>
      </c>
      <c r="AC36" s="24">
        <f t="shared" si="3"/>
        <v>10.947081632623298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</v>
      </c>
      <c r="M37" s="13">
        <f t="array" ref="M37">INDEX(L:L,MIN(IF(ISNUMBER(L37:L233),ROW(L37:L233),"")))</f>
        <v>14</v>
      </c>
      <c r="N37" s="14">
        <f>IF('Données projet'!$A$36&gt;35,N36+M37-V36,IF(A37&lt;'Données projet'!$A$36,$K$205^A37,IF(A37='Données projet'!$A$36,'Données projet'!$B$36,N36+M37-V36)))</f>
        <v>325</v>
      </c>
      <c r="O37" s="14">
        <f>N37*VLOOKUP('Données projet'!$B$9,Paramètres!$A$1:$I$89,3,0)*VLOOKUP('Données projet'!$B$9,Paramètres!$A$1:$I$89,5,0)</f>
        <v>194.35</v>
      </c>
      <c r="P37" s="14">
        <f t="shared" si="33"/>
        <v>48.500405405690429</v>
      </c>
      <c r="Q37" s="22">
        <f t="shared" si="53"/>
        <v>422.96445608157745</v>
      </c>
      <c r="R37" s="62">
        <f t="shared" si="0"/>
        <v>716.29778941491077</v>
      </c>
      <c r="S37" s="62">
        <f ca="1">AVERAGE(OFFSET($R$3,0,0,'Données projet'!$E$9+1,1))-AVERAGE(OFFSET($H$3,0,0,'Données projet'!$E$9+1,1))</f>
        <v>151.58413719376074</v>
      </c>
      <c r="T37" s="62">
        <f t="shared" si="34"/>
        <v>310.105543138185</v>
      </c>
      <c r="U37" s="16">
        <f>IF(ISNA(VLOOKUP(A37,'Données projet'!$A$35:$I$55,3,0)),0,VLOOKUP(A37,'Données projet'!$A$35:$I$55,3,0))</f>
        <v>5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91.277527137483801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66.496235997763563</v>
      </c>
      <c r="AC37" s="24">
        <f t="shared" si="3"/>
        <v>157.77376313524735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151.58413719376074</v>
      </c>
      <c r="T38" s="62">
        <f t="shared" si="34"/>
        <v>310.105543138185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89.487630504111962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47.019939397399625</v>
      </c>
      <c r="AC38" s="24">
        <f t="shared" si="3"/>
        <v>136.5075699015116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151.58413719376074</v>
      </c>
      <c r="T39" s="62">
        <f t="shared" si="34"/>
        <v>310.105543138185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87.732832651991401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33.248117998881781</v>
      </c>
      <c r="AC39" s="24">
        <f t="shared" si="3"/>
        <v>120.98095065087318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151.58413719376074</v>
      </c>
      <c r="T40" s="62">
        <f t="shared" si="34"/>
        <v>310.105543138185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86.012445315429929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23.509969698699813</v>
      </c>
      <c r="AC40" s="24">
        <f t="shared" si="3"/>
        <v>109.52241501412973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151.58413719376074</v>
      </c>
      <c r="T41" s="62">
        <f t="shared" si="34"/>
        <v>310.105543138185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84.325793725205756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16.624058999440891</v>
      </c>
      <c r="AC41" s="24">
        <f t="shared" si="3"/>
        <v>100.94985272464665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151.58413719376074</v>
      </c>
      <c r="T42" s="62">
        <f t="shared" si="34"/>
        <v>310.105543138185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82.672216343909994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11.754984849349906</v>
      </c>
      <c r="AC42" s="24">
        <f t="shared" si="3"/>
        <v>94.427201193259904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151.58413719376074</v>
      </c>
      <c r="T43" s="62">
        <f t="shared" si="34"/>
        <v>310.105543138185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81.051064606478832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8.3120294997204454</v>
      </c>
      <c r="AC43" s="24">
        <f t="shared" si="3"/>
        <v>89.36309410619927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151.58413719376074</v>
      </c>
      <c r="T44" s="62">
        <f t="shared" si="34"/>
        <v>310.105543138185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79.46170266581376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5.8774924246749531</v>
      </c>
      <c r="AC44" s="24">
        <f t="shared" si="3"/>
        <v>85.339195090488715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151.58413719376074</v>
      </c>
      <c r="T45" s="62">
        <f t="shared" si="34"/>
        <v>310.105543138185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77.903507143390073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4.1560147498602227</v>
      </c>
      <c r="AC45" s="24">
        <f t="shared" si="3"/>
        <v>82.059521893250292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151.58413719376074</v>
      </c>
      <c r="T46" s="62">
        <f t="shared" si="34"/>
        <v>310.105543138185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76.375866884755695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2.9387462123374766</v>
      </c>
      <c r="AC46" s="24">
        <f t="shared" si="3"/>
        <v>79.314613097093172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151.58413719376074</v>
      </c>
      <c r="T47" s="62">
        <f t="shared" si="34"/>
        <v>310.105543138185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74.878182719824579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2.0780073749301113</v>
      </c>
      <c r="AC47" s="24">
        <f t="shared" si="3"/>
        <v>76.956190094754689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151.58413719376074</v>
      </c>
      <c r="T48" s="62">
        <f t="shared" si="34"/>
        <v>310.105543138185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73.40986722787062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1.4693731061687383</v>
      </c>
      <c r="AC48" s="24">
        <f t="shared" si="3"/>
        <v>74.879240334039352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151.58413719376074</v>
      </c>
      <c r="T49" s="62">
        <f t="shared" si="34"/>
        <v>310.105543138185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71.970344507129866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1.0390036874650557</v>
      </c>
      <c r="AC49" s="24">
        <f t="shared" si="3"/>
        <v>73.009348194594921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151.58413719376074</v>
      </c>
      <c r="T50" s="62">
        <f t="shared" si="34"/>
        <v>310.105543138185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70.559049948920674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0.73468655308436914</v>
      </c>
      <c r="AC50" s="24">
        <f t="shared" si="3"/>
        <v>71.293736502005046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151.58413719376074</v>
      </c>
      <c r="T51" s="62">
        <f t="shared" si="34"/>
        <v>310.105543138185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69.175430016193275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0.51950184373252783</v>
      </c>
      <c r="AC51" s="24">
        <f t="shared" si="3"/>
        <v>69.694931859925802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151.58413719376074</v>
      </c>
      <c r="T52" s="62">
        <f t="shared" si="34"/>
        <v>310.105543138185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67.818942026421837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0.36734327654218457</v>
      </c>
      <c r="AC52" s="24">
        <f t="shared" si="3"/>
        <v>68.186285302964023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151.58413719376074</v>
      </c>
      <c r="T53" s="62">
        <f t="shared" si="34"/>
        <v>310.105543138185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66.489053938753841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0.25975092186626392</v>
      </c>
      <c r="AC53" s="24">
        <f t="shared" si="3"/>
        <v>66.748804860620112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151.58413719376074</v>
      </c>
      <c r="T54" s="62">
        <f t="shared" si="34"/>
        <v>310.105543138185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65.185244145333371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0.18367163827109229</v>
      </c>
      <c r="AC54" s="24">
        <f t="shared" si="3"/>
        <v>65.368915783604464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151.58413719376074</v>
      </c>
      <c r="T55" s="62">
        <f t="shared" si="34"/>
        <v>310.105543138185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63.907001266716428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0.12987546093313196</v>
      </c>
      <c r="AC55" s="24">
        <f t="shared" si="3"/>
        <v>64.036876727649556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151.58413719376074</v>
      </c>
      <c r="T56" s="62">
        <f t="shared" si="34"/>
        <v>310.105543138185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62.653823951297994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9.1835819135546143E-2</v>
      </c>
      <c r="AC56" s="24">
        <f t="shared" si="3"/>
        <v>62.745659770433541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151.58413719376074</v>
      </c>
      <c r="T57" s="62">
        <f t="shared" si="34"/>
        <v>310.105543138185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61.425220678672225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6.4937730466565979E-2</v>
      </c>
      <c r="AC57" s="24">
        <f t="shared" si="3"/>
        <v>61.490158409138793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151.58413719376074</v>
      </c>
      <c r="T58" s="62">
        <f t="shared" si="34"/>
        <v>310.105543138185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60.220709566848647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4.5917909567773071E-2</v>
      </c>
      <c r="AC58" s="24">
        <f t="shared" si="3"/>
        <v>60.266627476416417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151.58413719376074</v>
      </c>
      <c r="T59" s="62">
        <f t="shared" si="34"/>
        <v>310.105543138185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59.039818183248698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3.246886523328299E-2</v>
      </c>
      <c r="AC59" s="24">
        <f t="shared" si="3"/>
        <v>59.072287048481982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151.58413719376074</v>
      </c>
      <c r="T60" s="62">
        <f t="shared" si="34"/>
        <v>310.105543138185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57.882083359408519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2.2958954783886536E-2</v>
      </c>
      <c r="AC60" s="24">
        <f t="shared" si="3"/>
        <v>57.905042314192407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151.58413719376074</v>
      </c>
      <c r="T61" s="62">
        <f t="shared" si="34"/>
        <v>310.105543138185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56.747051009315328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1.6234432616641495E-2</v>
      </c>
      <c r="AC61" s="24">
        <f t="shared" si="3"/>
        <v>56.76328544193197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151.58413719376074</v>
      </c>
      <c r="T62" s="62">
        <f t="shared" si="34"/>
        <v>310.105543138185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55.634275951306094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1.1479477391943268E-2</v>
      </c>
      <c r="AC62" s="24">
        <f t="shared" si="3"/>
        <v>55.645755428698038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151.58413719376074</v>
      </c>
      <c r="T63" s="62">
        <f t="shared" si="34"/>
        <v>310.105543138185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54.543321733458654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8.1172163083207474E-3</v>
      </c>
      <c r="AC63" s="24">
        <f t="shared" si="3"/>
        <v>54.551438949766975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151.58413719376074</v>
      </c>
      <c r="T64" s="62">
        <f t="shared" si="34"/>
        <v>310.105543138185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53.47376046240683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5.7397386959716339E-3</v>
      </c>
      <c r="AC64" s="24">
        <f t="shared" si="3"/>
        <v>53.479500201102802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151.58413719376074</v>
      </c>
      <c r="T65" s="62">
        <f t="shared" si="34"/>
        <v>310.105543138185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52.425172635512375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4.0586081541603737E-3</v>
      </c>
      <c r="AC65" s="24">
        <f t="shared" si="3"/>
        <v>52.429231243666536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151.58413719376074</v>
      </c>
      <c r="T66" s="62">
        <f t="shared" si="34"/>
        <v>310.105543138185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51.397146976327896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2.869869347985817E-3</v>
      </c>
      <c r="AC66" s="24">
        <f t="shared" si="3"/>
        <v>51.400016845675879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151.58413719376074</v>
      </c>
      <c r="T67" s="62">
        <f t="shared" si="34"/>
        <v>310.105543138185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50.389280273286289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2.0293040770801869E-3</v>
      </c>
      <c r="AC67" s="24">
        <f t="shared" si="3"/>
        <v>50.391309577363366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151.58413719376074</v>
      </c>
      <c r="T68" s="62">
        <f t="shared" si="34"/>
        <v>310.105543138185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49.40117722155334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1.4349346739929085E-3</v>
      </c>
      <c r="AC68" s="24">
        <f t="shared" ref="AC68:AC131" si="57">SUM(Z68:AB68)</f>
        <v>49.402612156227335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151.58413719376074</v>
      </c>
      <c r="T69" s="62">
        <f t="shared" ref="T69:T132" si="88">$T$3</f>
        <v>310.105543138185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48.432450267981523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1.0146520385400934E-3</v>
      </c>
      <c r="AC69" s="24">
        <f t="shared" si="57"/>
        <v>48.433464920020064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151.58413719376074</v>
      </c>
      <c r="T70" s="62">
        <f t="shared" si="88"/>
        <v>310.105543138185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47.482719459104146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7.1746733699645424E-4</v>
      </c>
      <c r="AC70" s="24">
        <f t="shared" si="57"/>
        <v>47.483436926441144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151.58413719376074</v>
      </c>
      <c r="T71" s="62">
        <f t="shared" si="88"/>
        <v>310.105543138185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46.551612292110264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5.0732601927004671E-4</v>
      </c>
      <c r="AC71" s="24">
        <f t="shared" si="57"/>
        <v>46.552119618129531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151.58413719376074</v>
      </c>
      <c r="T72" s="62">
        <f t="shared" si="88"/>
        <v>310.105543138185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45.638763568741837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3.5873366849822712E-4</v>
      </c>
      <c r="AC72" s="24">
        <f t="shared" si="57"/>
        <v>45.639122302410335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151.58413719376074</v>
      </c>
      <c r="T73" s="62">
        <f t="shared" si="88"/>
        <v>310.105543138185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44.743815252055924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2.5366300963502336E-4</v>
      </c>
      <c r="AC73" s="24">
        <f t="shared" si="57"/>
        <v>44.744068915065561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151.58413719376074</v>
      </c>
      <c r="T74" s="62">
        <f t="shared" si="88"/>
        <v>310.105543138185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43.866416325995644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1.7936683424911356E-4</v>
      </c>
      <c r="AC74" s="24">
        <f t="shared" si="57"/>
        <v>43.86659569282989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151.58413719376074</v>
      </c>
      <c r="T75" s="62">
        <f t="shared" si="88"/>
        <v>310.105543138185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43.006222657714908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1.2683150481751168E-4</v>
      </c>
      <c r="AC75" s="24">
        <f t="shared" si="57"/>
        <v>43.006349489219723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151.58413719376074</v>
      </c>
      <c r="T76" s="62">
        <f t="shared" si="88"/>
        <v>310.105543138185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42.162896862602821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8.968341712455678E-5</v>
      </c>
      <c r="AC76" s="24">
        <f t="shared" si="57"/>
        <v>42.162986546019944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151.58413719376074</v>
      </c>
      <c r="T77" s="62">
        <f t="shared" si="88"/>
        <v>310.105543138185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41.33610817195494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6.3415752408755839E-5</v>
      </c>
      <c r="AC77" s="24">
        <f t="shared" si="57"/>
        <v>41.336171587707348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151.58413719376074</v>
      </c>
      <c r="T78" s="62">
        <f t="shared" si="88"/>
        <v>310.105543138185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40.525532303239359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4.484170856227839E-5</v>
      </c>
      <c r="AC78" s="24">
        <f t="shared" si="57"/>
        <v>40.525577144947924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151.58413719376074</v>
      </c>
      <c r="T79" s="62">
        <f t="shared" si="88"/>
        <v>310.105543138185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39.73085133290683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3.170787620437792E-5</v>
      </c>
      <c r="AC79" s="24">
        <f t="shared" si="57"/>
        <v>39.730883040783034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151.58413719376074</v>
      </c>
      <c r="T80" s="62">
        <f t="shared" si="88"/>
        <v>310.105543138185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38.951753571694987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2.2420854281139195E-5</v>
      </c>
      <c r="AC80" s="24">
        <f t="shared" si="57"/>
        <v>38.951775992549265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151.58413719376074</v>
      </c>
      <c r="T81" s="62">
        <f t="shared" si="88"/>
        <v>310.105543138185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38.187933442377798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1.585393810218896E-5</v>
      </c>
      <c r="AC81" s="24">
        <f t="shared" si="57"/>
        <v>38.1879492963159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151.58413719376074</v>
      </c>
      <c r="T82" s="62">
        <f t="shared" si="88"/>
        <v>310.105543138185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37.43909135991224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1.1210427140569598E-5</v>
      </c>
      <c r="AC82" s="24">
        <f t="shared" si="57"/>
        <v>37.439102570339379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151.58413719376074</v>
      </c>
      <c r="T83" s="62">
        <f t="shared" si="88"/>
        <v>310.105543138185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36.70493361393526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7.9269690510944799E-6</v>
      </c>
      <c r="AC83" s="24">
        <f t="shared" si="57"/>
        <v>36.704941540904315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151.58413719376074</v>
      </c>
      <c r="T84" s="62">
        <f t="shared" si="88"/>
        <v>310.105543138185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35.985172253564883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5.6052135702847988E-6</v>
      </c>
      <c r="AC84" s="24">
        <f t="shared" si="57"/>
        <v>35.985177858778457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151.58413719376074</v>
      </c>
      <c r="T85" s="62">
        <f t="shared" si="88"/>
        <v>310.105543138185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35.279524974460287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3.96348452554724E-6</v>
      </c>
      <c r="AC85" s="24">
        <f t="shared" si="57"/>
        <v>35.279528937944811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151.58413719376074</v>
      </c>
      <c r="T86" s="62">
        <f t="shared" si="88"/>
        <v>310.105543138185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34.587715008096588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2.8026067851423994E-6</v>
      </c>
      <c r="AC86" s="24">
        <f t="shared" si="57"/>
        <v>34.587717810703374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151.58413719376074</v>
      </c>
      <c r="T87" s="62">
        <f t="shared" si="88"/>
        <v>310.105543138185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33.909471013210869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1.98174226277362E-6</v>
      </c>
      <c r="AC87" s="24">
        <f t="shared" si="57"/>
        <v>33.909472994953134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151.58413719376074</v>
      </c>
      <c r="T88" s="62">
        <f t="shared" si="88"/>
        <v>310.105543138185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33.244526969376871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1.4013033925711997E-6</v>
      </c>
      <c r="AC88" s="24">
        <f t="shared" si="57"/>
        <v>33.244528370680264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151.58413719376074</v>
      </c>
      <c r="T89" s="62">
        <f t="shared" si="88"/>
        <v>310.105543138185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32.592622072666636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9.9087113138680999E-7</v>
      </c>
      <c r="AC89" s="24">
        <f t="shared" si="57"/>
        <v>32.592623063537765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151.58413719376074</v>
      </c>
      <c r="T90" s="62">
        <f t="shared" si="88"/>
        <v>310.105543138185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31.953500633358168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7.0065169628559984E-7</v>
      </c>
      <c r="AC90" s="24">
        <f t="shared" si="57"/>
        <v>31.953501334009864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151.58413719376074</v>
      </c>
      <c r="T91" s="62">
        <f t="shared" si="88"/>
        <v>310.105543138185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31.326911975648951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4.9543556569340499E-7</v>
      </c>
      <c r="AC91" s="24">
        <f t="shared" si="57"/>
        <v>31.326912471084515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151.58413719376074</v>
      </c>
      <c r="T92" s="62">
        <f t="shared" si="88"/>
        <v>310.105543138185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30.712610339336067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3.5032584814279992E-7</v>
      </c>
      <c r="AC92" s="24">
        <f t="shared" si="57"/>
        <v>30.712610689661915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151.58413719376074</v>
      </c>
      <c r="T93" s="62">
        <f t="shared" si="88"/>
        <v>310.105543138185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30.110354783424278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2.477177828467025E-7</v>
      </c>
      <c r="AC93" s="24">
        <f t="shared" si="57"/>
        <v>30.11035503114206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151.58413719376074</v>
      </c>
      <c r="T94" s="62">
        <f t="shared" si="88"/>
        <v>310.105543138185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29.519909091624303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1.7516292407139996E-7</v>
      </c>
      <c r="AC94" s="24">
        <f t="shared" si="57"/>
        <v>29.519909266787227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151.58413719376074</v>
      </c>
      <c r="T95" s="62">
        <f t="shared" si="88"/>
        <v>310.105543138185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28.941041679704213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1.2385889142335125E-7</v>
      </c>
      <c r="AC95" s="24">
        <f t="shared" si="57"/>
        <v>28.941041803563106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151.58413719376074</v>
      </c>
      <c r="T96" s="62">
        <f t="shared" si="88"/>
        <v>310.105543138185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28.373525504657618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8.7581462035699981E-8</v>
      </c>
      <c r="AC96" s="24">
        <f t="shared" si="57"/>
        <v>28.37352559223908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151.58413719376074</v>
      </c>
      <c r="T97" s="62">
        <f t="shared" si="88"/>
        <v>310.105543138185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27.817137975653001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6.1929445711675624E-8</v>
      </c>
      <c r="AC97" s="24">
        <f t="shared" si="57"/>
        <v>27.817138037582446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151.58413719376074</v>
      </c>
      <c r="T98" s="62">
        <f t="shared" si="88"/>
        <v>310.105543138185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27.271660866729281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4.379073101784999E-8</v>
      </c>
      <c r="AC98" s="24">
        <f t="shared" si="57"/>
        <v>27.271660910520012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151.58413719376074</v>
      </c>
      <c r="T99" s="62">
        <f t="shared" si="88"/>
        <v>310.105543138185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26.736880231203372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3.0964722855837812E-8</v>
      </c>
      <c r="AC99" s="24">
        <f t="shared" si="57"/>
        <v>26.736880262168096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151.58413719376074</v>
      </c>
      <c r="T100" s="62">
        <f t="shared" si="88"/>
        <v>310.105543138185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26.212586317756145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2.1895365508924995E-8</v>
      </c>
      <c r="AC100" s="24">
        <f t="shared" si="57"/>
        <v>26.212586339651509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151.58413719376074</v>
      </c>
      <c r="T101" s="62">
        <f t="shared" si="88"/>
        <v>310.105543138185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25.698573488163905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1.5482361427918906E-8</v>
      </c>
      <c r="AC101" s="24">
        <f t="shared" si="57"/>
        <v>25.698573503646266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151.58413719376074</v>
      </c>
      <c r="T102" s="62">
        <f t="shared" si="88"/>
        <v>310.105543138185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25.194640136643102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1.0947682754462498E-8</v>
      </c>
      <c r="AC102" s="24">
        <f t="shared" si="57"/>
        <v>25.194640147590786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151.58413719376074</v>
      </c>
      <c r="T103" s="62">
        <f t="shared" si="88"/>
        <v>310.105543138185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24.700588610776627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7.741180713959453E-9</v>
      </c>
      <c r="AC103" s="24">
        <f t="shared" si="57"/>
        <v>24.700588618517809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151.58413719376074</v>
      </c>
      <c r="T104" s="62">
        <f t="shared" si="88"/>
        <v>310.105543138185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24.216225133990719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5.4738413772312488E-9</v>
      </c>
      <c r="AC104" s="24">
        <f t="shared" si="57"/>
        <v>24.216225139464559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151.58413719376074</v>
      </c>
      <c r="T105" s="62">
        <f t="shared" si="88"/>
        <v>310.105543138185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23.741359729552034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3.8705903569797265E-9</v>
      </c>
      <c r="AC105" s="24">
        <f t="shared" si="57"/>
        <v>23.741359733422623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151.58413719376074</v>
      </c>
      <c r="T106" s="62">
        <f t="shared" si="88"/>
        <v>310.105543138185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23.275806146055093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2.7369206886156244E-9</v>
      </c>
      <c r="AC106" s="24">
        <f t="shared" si="57"/>
        <v>23.275806148792014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151.58413719376074</v>
      </c>
      <c r="T107" s="62">
        <f t="shared" si="88"/>
        <v>310.105543138185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22.819381784370879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1.9352951784898633E-9</v>
      </c>
      <c r="AC107" s="24">
        <f t="shared" si="57"/>
        <v>22.819381786306174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151.58413719376074</v>
      </c>
      <c r="T108" s="62">
        <f t="shared" si="88"/>
        <v>310.105543138185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22.371907626027923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1.3684603443078122E-9</v>
      </c>
      <c r="AC108" s="24">
        <f t="shared" si="57"/>
        <v>22.371907627396382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151.58413719376074</v>
      </c>
      <c r="T109" s="62">
        <f t="shared" si="88"/>
        <v>310.105543138185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21.933208162997783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9.6764758924493163E-10</v>
      </c>
      <c r="AC109" s="24">
        <f t="shared" si="57"/>
        <v>21.933208163965432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151.58413719376074</v>
      </c>
      <c r="T110" s="62">
        <f t="shared" si="88"/>
        <v>310.105543138185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21.503111328857415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6.842301721539061E-10</v>
      </c>
      <c r="AC110" s="24">
        <f t="shared" si="57"/>
        <v>21.503111329541646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151.58413719376074</v>
      </c>
      <c r="T111" s="62">
        <f t="shared" si="88"/>
        <v>310.105543138185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21.081448431301371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4.8382379462246581E-10</v>
      </c>
      <c r="AC111" s="24">
        <f t="shared" si="57"/>
        <v>21.081448431785194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151.58413719376074</v>
      </c>
      <c r="T112" s="62">
        <f t="shared" si="88"/>
        <v>310.105543138185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20.668054085977431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3.4211508607695305E-10</v>
      </c>
      <c r="AC112" s="24">
        <f t="shared" si="57"/>
        <v>20.668054086319547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151.58413719376074</v>
      </c>
      <c r="T113" s="62">
        <f t="shared" si="88"/>
        <v>310.105543138185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20.26276615161964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2.4191189731123291E-10</v>
      </c>
      <c r="AC113" s="24">
        <f t="shared" si="57"/>
        <v>20.262766151861552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151.58413719376074</v>
      </c>
      <c r="T114" s="62">
        <f t="shared" si="88"/>
        <v>310.105543138185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19.865425666453376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1.7105754303847652E-10</v>
      </c>
      <c r="AC114" s="24">
        <f t="shared" si="57"/>
        <v>19.865425666624432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151.58413719376074</v>
      </c>
      <c r="T115" s="62">
        <f t="shared" si="88"/>
        <v>310.105543138185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19.475876785847454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1.2095594865561645E-10</v>
      </c>
      <c r="AC115" s="24">
        <f t="shared" si="57"/>
        <v>19.47587678596841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151.58413719376074</v>
      </c>
      <c r="T116" s="62">
        <f t="shared" si="88"/>
        <v>310.105543138185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19.09396672118886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8.5528771519238262E-11</v>
      </c>
      <c r="AC116" s="24">
        <f t="shared" si="57"/>
        <v>19.093966721274388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151.58413719376074</v>
      </c>
      <c r="T117" s="62">
        <f t="shared" si="88"/>
        <v>310.105543138185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18.719545679956081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6.0477974327808227E-11</v>
      </c>
      <c r="AC117" s="24">
        <f t="shared" si="57"/>
        <v>18.719545680016559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151.58413719376074</v>
      </c>
      <c r="T118" s="62">
        <f t="shared" si="88"/>
        <v>310.105543138185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18.352466806967595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4.2764385759619131E-11</v>
      </c>
      <c r="AC118" s="24">
        <f t="shared" si="57"/>
        <v>18.352466807010359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151.58413719376074</v>
      </c>
      <c r="T119" s="62">
        <f t="shared" si="88"/>
        <v>310.105543138185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17.992586126782406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3.0238987163904113E-11</v>
      </c>
      <c r="AC119" s="24">
        <f t="shared" si="57"/>
        <v>17.992586126812647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151.58413719376074</v>
      </c>
      <c r="T120" s="62">
        <f t="shared" si="88"/>
        <v>310.105543138185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17.639762487230108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2.1382192879809566E-11</v>
      </c>
      <c r="AC120" s="24">
        <f t="shared" si="57"/>
        <v>17.639762487251492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151.58413719376074</v>
      </c>
      <c r="T121" s="62">
        <f t="shared" si="88"/>
        <v>310.105543138185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17.293857504048262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1.5119493581952057E-11</v>
      </c>
      <c r="AC121" s="24">
        <f t="shared" si="57"/>
        <v>17.293857504063382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151.58413719376074</v>
      </c>
      <c r="T122" s="62">
        <f t="shared" si="88"/>
        <v>310.105543138185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16.954735506605402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1.0691096439904783E-11</v>
      </c>
      <c r="AC122" s="24">
        <f t="shared" si="57"/>
        <v>16.954735506616093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151.58413719376074</v>
      </c>
      <c r="T123" s="62">
        <f t="shared" si="88"/>
        <v>310.105543138185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16.622263484688403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7.5597467909760283E-12</v>
      </c>
      <c r="AC123" s="24">
        <f t="shared" si="57"/>
        <v>16.622263484695964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151.58413719376074</v>
      </c>
      <c r="T124" s="62">
        <f t="shared" si="88"/>
        <v>310.105543138185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16.296311036333289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5.3455482199523914E-12</v>
      </c>
      <c r="AC124" s="24">
        <f t="shared" si="57"/>
        <v>16.296311036338636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151.58413719376074</v>
      </c>
      <c r="T125" s="62">
        <f t="shared" si="88"/>
        <v>310.105543138185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15.976750316679055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3.7798733954880142E-12</v>
      </c>
      <c r="AC125" s="24">
        <f t="shared" si="57"/>
        <v>15.976750316682836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151.58413719376074</v>
      </c>
      <c r="T126" s="62">
        <f t="shared" si="88"/>
        <v>310.105543138185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15.663455987824447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2.6727741099761957E-12</v>
      </c>
      <c r="AC126" s="24">
        <f t="shared" si="57"/>
        <v>15.66345598782712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151.58413719376074</v>
      </c>
      <c r="T127" s="62">
        <f t="shared" si="88"/>
        <v>310.105543138185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15.356305169668007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1.8899366977440071E-12</v>
      </c>
      <c r="AC127" s="24">
        <f t="shared" si="57"/>
        <v>15.356305169669897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151.58413719376074</v>
      </c>
      <c r="T128" s="62">
        <f t="shared" si="88"/>
        <v>310.105543138185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15.055177391712114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1.3363870549880978E-12</v>
      </c>
      <c r="AC128" s="24">
        <f t="shared" si="57"/>
        <v>15.05517739171345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151.58413719376074</v>
      </c>
      <c r="T129" s="62">
        <f t="shared" si="88"/>
        <v>310.105543138185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14.759954545812127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9.4496834887200354E-13</v>
      </c>
      <c r="AC129" s="24">
        <f t="shared" si="57"/>
        <v>14.759954545813072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151.58413719376074</v>
      </c>
      <c r="T130" s="62">
        <f t="shared" si="88"/>
        <v>310.105543138185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14.470520839852083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6.6819352749404892E-13</v>
      </c>
      <c r="AC130" s="24">
        <f t="shared" si="57"/>
        <v>14.470520839852751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151.58413719376074</v>
      </c>
      <c r="T131" s="62">
        <f t="shared" si="88"/>
        <v>310.105543138185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14.186762752328788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4.7248417443600177E-13</v>
      </c>
      <c r="AC131" s="24">
        <f t="shared" si="57"/>
        <v>14.18676275232926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151.58413719376074</v>
      </c>
      <c r="T132" s="62">
        <f t="shared" si="88"/>
        <v>310.105543138185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13.908568987826479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3.3409676374702446E-13</v>
      </c>
      <c r="AC132" s="24">
        <f t="shared" ref="AC132:AC153" si="111">SUM(Z132:AB132)</f>
        <v>13.908568987826813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151.58413719376074</v>
      </c>
      <c r="T133" s="62">
        <f t="shared" ref="T133:T196" si="142">$T$3</f>
        <v>310.105543138185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13.635830433364619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2.3624208721800089E-13</v>
      </c>
      <c r="AC133" s="24">
        <f t="shared" si="111"/>
        <v>13.635830433364855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151.58413719376074</v>
      </c>
      <c r="T134" s="62">
        <f t="shared" si="142"/>
        <v>310.105543138185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13.368440115601665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1.6704838187351223E-13</v>
      </c>
      <c r="AC134" s="24">
        <f t="shared" si="111"/>
        <v>13.368440115601832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151.58413719376074</v>
      </c>
      <c r="T135" s="62">
        <f t="shared" si="142"/>
        <v>310.105543138185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13.106293158878051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1.1812104360900044E-13</v>
      </c>
      <c r="AC135" s="24">
        <f t="shared" si="111"/>
        <v>13.106293158878168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151.58413719376074</v>
      </c>
      <c r="T136" s="62">
        <f t="shared" si="142"/>
        <v>310.105543138185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12.849286744081933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8.3524190936756116E-14</v>
      </c>
      <c r="AC136" s="24">
        <f t="shared" si="111"/>
        <v>12.849286744082017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151.58413719376074</v>
      </c>
      <c r="T137" s="62">
        <f t="shared" si="142"/>
        <v>310.105543138185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12.597320068321531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5.9060521804500221E-14</v>
      </c>
      <c r="AC137" s="24">
        <f t="shared" si="111"/>
        <v>12.59732006832159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151.58413719376074</v>
      </c>
      <c r="T138" s="62">
        <f t="shared" si="142"/>
        <v>310.105543138185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12.350294305388294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4.1762095468378058E-14</v>
      </c>
      <c r="AC138" s="24">
        <f t="shared" si="111"/>
        <v>12.350294305388337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151.58413719376074</v>
      </c>
      <c r="T139" s="62">
        <f t="shared" si="142"/>
        <v>310.105543138185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12.10811256699534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2.9530260902250111E-14</v>
      </c>
      <c r="AC139" s="24">
        <f t="shared" si="111"/>
        <v>12.10811256699537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151.58413719376074</v>
      </c>
      <c r="T140" s="62">
        <f t="shared" si="142"/>
        <v>310.105543138185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11.870679864775997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2.0881047734189029E-14</v>
      </c>
      <c r="AC140" s="24">
        <f t="shared" si="111"/>
        <v>11.870679864776019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151.58413719376074</v>
      </c>
      <c r="T141" s="62">
        <f t="shared" si="142"/>
        <v>310.105543138185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11.637903073027527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1.4765130451125055E-14</v>
      </c>
      <c r="AC141" s="24">
        <f t="shared" si="111"/>
        <v>11.637903073027541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151.58413719376074</v>
      </c>
      <c r="T142" s="62">
        <f t="shared" si="142"/>
        <v>310.105543138185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11.40969089218542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1.0440523867094514E-14</v>
      </c>
      <c r="AC142" s="24">
        <f t="shared" si="111"/>
        <v>11.409690892185431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151.58413719376074</v>
      </c>
      <c r="T143" s="62">
        <f t="shared" si="142"/>
        <v>310.105543138185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11.185953813013942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7.3825652255625277E-15</v>
      </c>
      <c r="AC143" s="24">
        <f t="shared" si="111"/>
        <v>11.185953813013949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151.58413719376074</v>
      </c>
      <c r="T144" s="62">
        <f t="shared" si="142"/>
        <v>310.105543138185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10.966604081498874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5.2202619335472572E-15</v>
      </c>
      <c r="AC144" s="24">
        <f t="shared" si="111"/>
        <v>10.966604081498879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151.58413719376074</v>
      </c>
      <c r="T145" s="62">
        <f t="shared" si="142"/>
        <v>310.105543138185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10.75155566442869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3.6912826127812638E-15</v>
      </c>
      <c r="AC145" s="24">
        <f t="shared" si="111"/>
        <v>10.751555664428693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151.58413719376074</v>
      </c>
      <c r="T146" s="62">
        <f t="shared" si="142"/>
        <v>310.105543138185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10.54072421565067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2.6101309667736286E-15</v>
      </c>
      <c r="AC146" s="24">
        <f t="shared" si="111"/>
        <v>10.540724215650672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151.58413719376074</v>
      </c>
      <c r="T147" s="62">
        <f t="shared" si="142"/>
        <v>310.105543138185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10.3340270429887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1.8456413063906319E-15</v>
      </c>
      <c r="AC147" s="24">
        <f t="shared" si="111"/>
        <v>10.334027042988701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151.58413719376074</v>
      </c>
      <c r="T148" s="62">
        <f t="shared" si="142"/>
        <v>310.105543138185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10.131383075809804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1.3050654833868143E-15</v>
      </c>
      <c r="AC148" s="24">
        <f t="shared" si="111"/>
        <v>10.131383075809806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151.58413719376074</v>
      </c>
      <c r="T149" s="62">
        <f t="shared" si="142"/>
        <v>310.105543138185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9.9327128332266721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9.2282065319531596E-16</v>
      </c>
      <c r="AC149" s="24">
        <f t="shared" si="111"/>
        <v>9.9327128332266739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151.58413719376074</v>
      </c>
      <c r="T150" s="62">
        <f t="shared" si="142"/>
        <v>310.105543138185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9.7379383929237129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6.5253274169340715E-16</v>
      </c>
      <c r="AC150" s="24">
        <f t="shared" si="111"/>
        <v>9.7379383929237129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151.58413719376074</v>
      </c>
      <c r="T151" s="62">
        <f t="shared" si="142"/>
        <v>310.105543138185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9.5469833605944157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4.6141032659765798E-16</v>
      </c>
      <c r="AC151" s="24">
        <f t="shared" si="111"/>
        <v>9.5469833605944157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151.58413719376074</v>
      </c>
      <c r="T152" s="62">
        <f t="shared" si="142"/>
        <v>310.105543138185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9.359772839978028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3.2626637084670358E-16</v>
      </c>
      <c r="AC152" s="24">
        <f t="shared" si="111"/>
        <v>9.359772839978028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151.58413719376074</v>
      </c>
      <c r="T153" s="62">
        <f t="shared" si="142"/>
        <v>310.105543138185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9.1762334034837849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2.3070516329882899E-16</v>
      </c>
      <c r="AC153" s="24">
        <f t="shared" si="111"/>
        <v>9.1762334034837849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151.58413719376074</v>
      </c>
      <c r="T154" s="62">
        <f t="shared" si="142"/>
        <v>310.105543138185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8.9962930633911906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1.6313318542335179E-16</v>
      </c>
      <c r="AC154" s="24">
        <f t="shared" ref="AC154:AC203" si="163">SUM(Z154:AB154)</f>
        <v>8.9962930633911906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151.58413719376074</v>
      </c>
      <c r="T155" s="62">
        <f t="shared" si="142"/>
        <v>310.105543138185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8.8198812436150416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1.153525816494145E-16</v>
      </c>
      <c r="AC155" s="24">
        <f t="shared" si="163"/>
        <v>8.8198812436150416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151.58413719376074</v>
      </c>
      <c r="T156" s="62">
        <f t="shared" si="142"/>
        <v>310.105543138185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8.6469287520241185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8.1566592711675894E-17</v>
      </c>
      <c r="AC156" s="24">
        <f t="shared" si="163"/>
        <v>8.6469287520241185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151.58413719376074</v>
      </c>
      <c r="T157" s="62">
        <f t="shared" si="142"/>
        <v>310.105543138185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8.4773677533026888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5.7676290824707248E-17</v>
      </c>
      <c r="AC157" s="24">
        <f t="shared" si="163"/>
        <v>8.4773677533026888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151.58413719376074</v>
      </c>
      <c r="T158" s="62">
        <f t="shared" si="142"/>
        <v>310.105543138185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8.3111317423441893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4.0783296355837947E-17</v>
      </c>
      <c r="AC158" s="24">
        <f t="shared" si="163"/>
        <v>8.3111317423441893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151.58413719376074</v>
      </c>
      <c r="T159" s="62">
        <f t="shared" si="142"/>
        <v>310.105543138185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8.1481555181666323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2.8838145412353624E-17</v>
      </c>
      <c r="AC159" s="24">
        <f t="shared" si="163"/>
        <v>8.1481555181666323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151.58413719376074</v>
      </c>
      <c r="T160" s="62">
        <f t="shared" si="142"/>
        <v>310.105543138185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7.9883751583395153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2.0391648177918974E-17</v>
      </c>
      <c r="AC160" s="24">
        <f t="shared" si="163"/>
        <v>7.9883751583395153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151.58413719376074</v>
      </c>
      <c r="T161" s="62">
        <f t="shared" si="142"/>
        <v>310.105543138185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7.831727993912212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1.4419072706176812E-17</v>
      </c>
      <c r="AC161" s="24">
        <f t="shared" si="163"/>
        <v>7.831727993912212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151.58413719376074</v>
      </c>
      <c r="T162" s="62">
        <f t="shared" si="142"/>
        <v>310.105543138185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7.6781525848339918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1.0195824088959487E-17</v>
      </c>
      <c r="AC162" s="24">
        <f t="shared" si="163"/>
        <v>7.6781525848339918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151.58413719376074</v>
      </c>
      <c r="T163" s="62">
        <f t="shared" si="142"/>
        <v>310.105543138185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7.5275886958560454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7.2095363530884059E-18</v>
      </c>
      <c r="AC163" s="24">
        <f t="shared" si="163"/>
        <v>7.5275886958560454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151.58413719376074</v>
      </c>
      <c r="T164" s="62">
        <f t="shared" si="142"/>
        <v>310.105543138185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7.3799772729060518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5.0979120444797434E-18</v>
      </c>
      <c r="AC164" s="24">
        <f t="shared" si="163"/>
        <v>7.3799772729060518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151.58413719376074</v>
      </c>
      <c r="T165" s="62">
        <f t="shared" si="142"/>
        <v>310.105543138185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7.2352604199260302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3.604768176544203E-18</v>
      </c>
      <c r="AC165" s="24">
        <f t="shared" si="163"/>
        <v>7.2352604199260302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151.58413719376074</v>
      </c>
      <c r="T166" s="62">
        <f t="shared" si="142"/>
        <v>310.105543138185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7.0933813761643822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2.5489560222398717E-18</v>
      </c>
      <c r="AC166" s="24">
        <f t="shared" si="163"/>
        <v>7.0933813761643822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151.58413719376074</v>
      </c>
      <c r="T167" s="62">
        <f t="shared" si="142"/>
        <v>310.105543138185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6.954284493913228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1.8023840882721015E-18</v>
      </c>
      <c r="AC167" s="24">
        <f t="shared" si="163"/>
        <v>6.954284493913228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151.58413719376074</v>
      </c>
      <c r="T168" s="62">
        <f t="shared" si="142"/>
        <v>310.105543138185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6.8179152166822981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1.2744780111199358E-18</v>
      </c>
      <c r="AC168" s="24">
        <f t="shared" si="163"/>
        <v>6.8179152166822981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151.58413719376074</v>
      </c>
      <c r="T169" s="62">
        <f t="shared" si="142"/>
        <v>310.105543138185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6.6842200578008208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9.0119204413605074E-19</v>
      </c>
      <c r="AC169" s="24">
        <f t="shared" si="163"/>
        <v>6.6842200578008208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151.58413719376074</v>
      </c>
      <c r="T170" s="62">
        <f t="shared" si="142"/>
        <v>310.105543138185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6.5531465794390149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6.3723900555996792E-19</v>
      </c>
      <c r="AC170" s="24">
        <f t="shared" si="163"/>
        <v>6.5531465794390149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151.58413719376074</v>
      </c>
      <c r="T171" s="62">
        <f t="shared" si="142"/>
        <v>310.105543138185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6.4246433720409559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4.5059602206802537E-19</v>
      </c>
      <c r="AC171" s="24">
        <f t="shared" si="163"/>
        <v>6.4246433720409559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151.58413719376074</v>
      </c>
      <c r="T172" s="62">
        <f t="shared" si="142"/>
        <v>310.105543138185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6.2986600341607559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3.1861950277998396E-19</v>
      </c>
      <c r="AC172" s="24">
        <f t="shared" si="163"/>
        <v>6.2986600341607559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151.58413719376074</v>
      </c>
      <c r="T173" s="62">
        <f t="shared" si="142"/>
        <v>310.105543138185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6.1751471526941382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2.2529801103401269E-19</v>
      </c>
      <c r="AC173" s="24">
        <f t="shared" si="163"/>
        <v>6.1751471526941382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151.58413719376074</v>
      </c>
      <c r="T174" s="62">
        <f t="shared" si="142"/>
        <v>310.105543138185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6.054056283497661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1.5930975138999198E-19</v>
      </c>
      <c r="AC174" s="24">
        <f t="shared" si="163"/>
        <v>6.054056283497661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151.58413719376074</v>
      </c>
      <c r="T175" s="62">
        <f t="shared" si="142"/>
        <v>310.105543138185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5.9353399323879898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1.1264900551700634E-19</v>
      </c>
      <c r="AC175" s="24">
        <f t="shared" si="163"/>
        <v>5.9353399323879898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151.58413719376074</v>
      </c>
      <c r="T176" s="62">
        <f t="shared" si="142"/>
        <v>310.105543138185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5.8189515365137554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7.965487569499599E-20</v>
      </c>
      <c r="AC176" s="24">
        <f t="shared" si="163"/>
        <v>5.8189515365137554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151.58413719376074</v>
      </c>
      <c r="T177" s="62">
        <f t="shared" si="142"/>
        <v>310.105543138185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5.7048454460927029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5.6324502758503171E-20</v>
      </c>
      <c r="AC177" s="24">
        <f t="shared" si="163"/>
        <v>5.7048454460927029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151.58413719376074</v>
      </c>
      <c r="T178" s="62">
        <f t="shared" si="142"/>
        <v>310.105543138185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5.5929769065069639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3.9827437847497995E-20</v>
      </c>
      <c r="AC178" s="24">
        <f t="shared" si="163"/>
        <v>5.5929769065069639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151.58413719376074</v>
      </c>
      <c r="T179" s="62">
        <f t="shared" si="142"/>
        <v>310.105543138185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5.4833020407494297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2.8162251379251586E-20</v>
      </c>
      <c r="AC179" s="24">
        <f t="shared" si="163"/>
        <v>5.4833020407494297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151.58413719376074</v>
      </c>
      <c r="T180" s="62">
        <f t="shared" si="142"/>
        <v>310.105543138185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5.3757778322143377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1.9913718923748998E-20</v>
      </c>
      <c r="AC180" s="24">
        <f t="shared" si="163"/>
        <v>5.3757778322143377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151.58413719376074</v>
      </c>
      <c r="T181" s="62">
        <f t="shared" si="142"/>
        <v>310.105543138185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5.2703621078253278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1.4081125689625793E-20</v>
      </c>
      <c r="AC181" s="24">
        <f t="shared" si="163"/>
        <v>5.2703621078253278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151.58413719376074</v>
      </c>
      <c r="T182" s="62">
        <f t="shared" si="142"/>
        <v>310.105543138185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5.1670135214943436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9.9568594618744988E-21</v>
      </c>
      <c r="AC182" s="24">
        <f t="shared" si="163"/>
        <v>5.1670135214943436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151.58413719376074</v>
      </c>
      <c r="T183" s="62">
        <f t="shared" si="142"/>
        <v>310.105543138185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5.0656915379048959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7.0405628448128964E-21</v>
      </c>
      <c r="AC183" s="24">
        <f t="shared" si="163"/>
        <v>5.0656915379048959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151.58413719376074</v>
      </c>
      <c r="T184" s="62">
        <f t="shared" si="142"/>
        <v>310.105543138185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4.9663564166133298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4.9784297309372494E-21</v>
      </c>
      <c r="AC184" s="24">
        <f t="shared" si="163"/>
        <v>4.9663564166133298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151.58413719376074</v>
      </c>
      <c r="T185" s="62">
        <f t="shared" si="142"/>
        <v>310.105543138185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4.8689691964618502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3.5202814224064482E-21</v>
      </c>
      <c r="AC185" s="24">
        <f t="shared" si="163"/>
        <v>4.8689691964618502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151.58413719376074</v>
      </c>
      <c r="T186" s="62">
        <f t="shared" si="142"/>
        <v>310.105543138185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4.7734916802972016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2.4892148654686247E-21</v>
      </c>
      <c r="AC186" s="24">
        <f t="shared" si="163"/>
        <v>4.7734916802972016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151.58413719376074</v>
      </c>
      <c r="T187" s="62">
        <f t="shared" si="142"/>
        <v>310.105543138185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4.6798864199890078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1.7601407112032241E-21</v>
      </c>
      <c r="AC187" s="24">
        <f t="shared" si="163"/>
        <v>4.6798864199890078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151.58413719376074</v>
      </c>
      <c r="T188" s="62">
        <f t="shared" si="142"/>
        <v>310.105543138185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4.5881167017418862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1.2446074327343123E-21</v>
      </c>
      <c r="AC188" s="24">
        <f t="shared" si="163"/>
        <v>4.5881167017418862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151.58413719376074</v>
      </c>
      <c r="T189" s="62">
        <f t="shared" si="142"/>
        <v>310.105543138185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4.4981465316955891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8.8007035560161205E-22</v>
      </c>
      <c r="AC189" s="24">
        <f t="shared" si="163"/>
        <v>4.4981465316955891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151.58413719376074</v>
      </c>
      <c r="T190" s="62">
        <f t="shared" si="142"/>
        <v>310.105543138185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4.4099406218075154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6.2230371636715617E-22</v>
      </c>
      <c r="AC190" s="24">
        <f t="shared" si="163"/>
        <v>4.4099406218075154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151.58413719376074</v>
      </c>
      <c r="T191" s="62">
        <f t="shared" si="142"/>
        <v>310.105543138185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4.3234643760120539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4.4003517780080603E-22</v>
      </c>
      <c r="AC191" s="24">
        <f t="shared" si="163"/>
        <v>4.3234643760120539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151.58413719376074</v>
      </c>
      <c r="T192" s="62">
        <f t="shared" si="142"/>
        <v>310.105543138185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4.2386838766513399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3.1115185818357809E-22</v>
      </c>
      <c r="AC192" s="24">
        <f t="shared" si="163"/>
        <v>4.2386838766513399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151.58413719376074</v>
      </c>
      <c r="T193" s="62">
        <f t="shared" si="142"/>
        <v>310.105543138185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4.1555658711720902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2.2001758890040301E-22</v>
      </c>
      <c r="AC193" s="24">
        <f t="shared" si="163"/>
        <v>4.1555658711720902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151.58413719376074</v>
      </c>
      <c r="T194" s="62">
        <f t="shared" si="142"/>
        <v>310.105543138185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4.0740777590833117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1.5557592909178904E-22</v>
      </c>
      <c r="AC194" s="24">
        <f t="shared" si="163"/>
        <v>4.0740777590833117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151.58413719376074</v>
      </c>
      <c r="T195" s="62">
        <f t="shared" si="142"/>
        <v>310.105543138185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3.9941875791697532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1.1000879445020151E-22</v>
      </c>
      <c r="AC195" s="24">
        <f t="shared" si="163"/>
        <v>3.9941875791697532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151.58413719376074</v>
      </c>
      <c r="T196" s="62">
        <f t="shared" si="142"/>
        <v>310.105543138185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3.9158639969561015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7.7787964545894522E-23</v>
      </c>
      <c r="AC196" s="24">
        <f t="shared" si="163"/>
        <v>3.9158639969561015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151.58413719376074</v>
      </c>
      <c r="T197" s="62">
        <f t="shared" ref="T197:T203" si="204">$T$3</f>
        <v>310.105543138185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3.8390762924169914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5.5004397225100753E-23</v>
      </c>
      <c r="AC197" s="24">
        <f t="shared" si="163"/>
        <v>3.8390762924169914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151.58413719376074</v>
      </c>
      <c r="T198" s="62">
        <f t="shared" si="204"/>
        <v>310.105543138185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3.7637943479280183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3.8893982272947261E-23</v>
      </c>
      <c r="AC198" s="24">
        <f t="shared" si="163"/>
        <v>3.7637943479280183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151.58413719376074</v>
      </c>
      <c r="T199" s="62">
        <f t="shared" si="204"/>
        <v>310.105543138185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3.6899886364530219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2.7502198612550377E-23</v>
      </c>
      <c r="AC199" s="24">
        <f t="shared" si="163"/>
        <v>3.6899886364530219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151.58413719376074</v>
      </c>
      <c r="T200" s="62">
        <f t="shared" si="204"/>
        <v>310.105543138185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3.6176302099630111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1.944699113647363E-23</v>
      </c>
      <c r="AC200" s="24">
        <f t="shared" si="163"/>
        <v>3.6176302099630111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151.58413719376074</v>
      </c>
      <c r="T201" s="62">
        <f t="shared" si="204"/>
        <v>310.105543138185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3.5466906880821871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1.3751099306275188E-23</v>
      </c>
      <c r="AC201" s="24">
        <f t="shared" si="163"/>
        <v>3.5466906880821871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151.58413719376074</v>
      </c>
      <c r="T202" s="62">
        <f t="shared" si="204"/>
        <v>310.105543138185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3.47714224695661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9.7234955682368152E-24</v>
      </c>
      <c r="AC202" s="24">
        <f t="shared" si="163"/>
        <v>3.47714224695661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151.58413719376074</v>
      </c>
      <c r="T203" s="62">
        <f t="shared" si="204"/>
        <v>310.105543138185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3.408957608341145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6.8755496531375942E-24</v>
      </c>
      <c r="AC203" s="24">
        <f t="shared" si="163"/>
        <v>3.408957608341145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Normal="100" workbookViewId="0">
      <selection activeCell="F19" sqref="F19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5</v>
      </c>
      <c r="C6" s="156">
        <f ca="1">IF(OR('Données projet'!B9="",'Données projet'!C9="",'Données projet'!C9=0%),0,Calculateur!S3)</f>
        <v>151.58413719376074</v>
      </c>
      <c r="D6" s="156">
        <f>IF(OR('Données projet'!B9="",'Données projet'!C9="",'Données projet'!C9=0%),0,Calculateur!T3)</f>
        <v>310.105543138185</v>
      </c>
      <c r="E6" s="156">
        <f ca="1">MIN(C6,D6)</f>
        <v>151.58413719376074</v>
      </c>
      <c r="F6" s="156">
        <f ca="1">E6*B6</f>
        <v>757.9206859688037</v>
      </c>
      <c r="G6" s="156">
        <f ca="1">F6*(100%-'Données projet'!$C$24)*(100%-'Données projet'!$C$25)*(100%-'Données projet'!$C$26)*(100%-'Données projet'!$C$27)</f>
        <v>463.84745981290791</v>
      </c>
      <c r="H6" s="157">
        <f>IF(OR('Données projet'!B9="",'Données projet'!C9="",'Données projet'!C9=0%),0,AVERAGE(Calculateur!$AC$3:$AC$33)*B6)</f>
        <v>48.419909923820221</v>
      </c>
      <c r="I6" s="158">
        <f>H6*(100%-'Données projet'!$C$24)*(100%-'Données projet'!$C$25)*(100%-'Données projet'!$C$26)*(100%-'Données projet'!$C$27)</f>
        <v>29.632984873377982</v>
      </c>
      <c r="J6" s="159">
        <f>IF(OR('Données projet'!B9="",'Données projet'!C9="",'Données projet'!C9=0%),0,SUM(Calculateur!$V$3:$V$33)*VLOOKUP('Données projet'!$B$9,Paramètres!$A$1:$I$89,9,0)*B6)</f>
        <v>354</v>
      </c>
      <c r="K6" s="160">
        <f>J6*(100%-'Données projet'!$C$24)*(100%-'Données projet'!$C$25)*(100%-'Données projet'!$C$26)*(100%-'Données projet'!$C$27)</f>
        <v>216.648</v>
      </c>
      <c r="L6" s="161">
        <f ca="1">G6+I6+K6</f>
        <v>710.12844468628589</v>
      </c>
      <c r="M6" s="25">
        <f ca="1">L6/B6</f>
        <v>142.02568893725717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757.9206859688037</v>
      </c>
      <c r="G16" s="175">
        <f t="shared" ca="1" si="3"/>
        <v>463.84745981290791</v>
      </c>
      <c r="H16" s="176">
        <f t="shared" si="3"/>
        <v>48.419909923820221</v>
      </c>
      <c r="I16" s="176">
        <f t="shared" si="3"/>
        <v>29.632984873377982</v>
      </c>
      <c r="J16" s="177">
        <f t="shared" si="3"/>
        <v>354</v>
      </c>
      <c r="K16" s="177">
        <f t="shared" si="3"/>
        <v>216.648</v>
      </c>
      <c r="L16" s="178">
        <f t="shared" ca="1" si="3"/>
        <v>710.12844468628589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5" zoomScaleNormal="85" workbookViewId="0">
      <selection activeCell="M38" sqref="M3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5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28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18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23</v>
      </c>
      <c r="B25" s="193">
        <f>'Données projet'!D38</f>
        <v>52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34</v>
      </c>
      <c r="B27" s="193">
        <f>'Données projet'!D40</f>
        <v>325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2024-03-04T08:58:45Z</dcterms:modified>
</cp:coreProperties>
</file>