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T:\FINANCEMENT PROJETS FORESTIERS\PROJETS\32_DE FRAMOND - LACROIX\Document LBC\"/>
    </mc:Choice>
  </mc:AlternateContent>
  <xr:revisionPtr revIDLastSave="0" documentId="13_ncr:1_{B7E7CEDE-9573-4AEF-A3B1-28DB039A30A2}" xr6:coauthVersionLast="36" xr6:coauthVersionMax="36" xr10:uidLastSave="{00000000-0000-0000-0000-000000000000}"/>
  <bookViews>
    <workbookView xWindow="0" yWindow="0" windowWidth="23040" windowHeight="9390" tabRatio="866" activeTab="6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HI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FS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H140" i="2"/>
  <c r="HG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FS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HH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EA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FS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A185" i="2"/>
  <c r="HI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EW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A192" i="2"/>
  <c r="EB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HG195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G199" i="2"/>
  <c r="EW199" i="2"/>
  <c r="FS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 l="1"/>
  <c r="HH201" i="2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R202" i="2" l="1"/>
  <c r="HI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170" i="2" a="1"/>
  <c r="DN170" i="2" s="1"/>
  <c r="DN66" i="2" a="1"/>
  <c r="DN66" i="2" s="1"/>
  <c r="EI195" i="2" a="1"/>
  <c r="EI19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135" i="2" a="1"/>
  <c r="DN135" i="2" s="1"/>
  <c r="DN31" i="2" a="1"/>
  <c r="DN31" i="2" s="1"/>
  <c r="DN190" i="2" a="1"/>
  <c r="DN190" i="2" s="1"/>
  <c r="DN6" i="2" a="1"/>
  <c r="DN6" i="2" s="1"/>
  <c r="DO6" i="2" s="1"/>
  <c r="CS24" i="2" a="1"/>
  <c r="CS24" i="2" s="1"/>
  <c r="FD82" i="2" a="1"/>
  <c r="FD82" i="2" s="1"/>
  <c r="DN187" i="2" a="1"/>
  <c r="DN187" i="2" s="1"/>
  <c r="HJ202" i="2"/>
  <c r="EY202" i="2"/>
  <c r="AX200" i="2"/>
  <c r="BC34" i="2" l="1" a="1"/>
  <c r="BC34" i="2" s="1"/>
  <c r="BC84" i="2" a="1"/>
  <c r="BC84" i="2" s="1"/>
  <c r="CS185" i="2" a="1"/>
  <c r="CS185" i="2" s="1"/>
  <c r="CS134" i="2" a="1"/>
  <c r="CS134" i="2" s="1"/>
  <c r="CS129" i="2" a="1"/>
  <c r="CS129" i="2" s="1"/>
  <c r="CS137" i="2" a="1"/>
  <c r="CS137" i="2" s="1"/>
  <c r="CS114" i="2" a="1"/>
  <c r="CS114" i="2" s="1"/>
  <c r="CS52" i="2" a="1"/>
  <c r="CS52" i="2" s="1"/>
  <c r="CS116" i="2" a="1"/>
  <c r="CS116" i="2" s="1"/>
  <c r="CS66" i="2" a="1"/>
  <c r="CS66" i="2" s="1"/>
  <c r="CS72" i="2" a="1"/>
  <c r="CS72" i="2" s="1"/>
  <c r="CS120" i="2" a="1"/>
  <c r="CS120" i="2" s="1"/>
  <c r="CS38" i="2" a="1"/>
  <c r="CS38" i="2" s="1"/>
  <c r="CS56" i="2" a="1"/>
  <c r="CS56" i="2" s="1"/>
  <c r="CS77" i="2" a="1"/>
  <c r="CS77" i="2" s="1"/>
  <c r="CS105" i="2" a="1"/>
  <c r="CS105" i="2" s="1"/>
  <c r="CS161" i="2" a="1"/>
  <c r="CS161" i="2" s="1"/>
  <c r="BX107" i="2" a="1"/>
  <c r="BX107" i="2" s="1"/>
  <c r="BC143" i="2" a="1"/>
  <c r="BC143" i="2" s="1"/>
  <c r="BC38" i="2" a="1"/>
  <c r="BC38" i="2" s="1"/>
  <c r="BC18" i="2" a="1"/>
  <c r="BC18" i="2" s="1"/>
  <c r="BC31" i="2" a="1"/>
  <c r="BC31" i="2" s="1"/>
  <c r="BC114" i="2" a="1"/>
  <c r="BC114" i="2" s="1"/>
  <c r="BC83" i="2" a="1"/>
  <c r="BC83" i="2" s="1"/>
  <c r="BC32" i="2" a="1"/>
  <c r="BC32" i="2" s="1"/>
  <c r="BC151" i="2" a="1"/>
  <c r="BC151" i="2" s="1"/>
  <c r="BC164" i="2" a="1"/>
  <c r="BC164" i="2" s="1"/>
  <c r="BC7" i="2" a="1"/>
  <c r="BC7" i="2" s="1"/>
  <c r="BC55" i="2" a="1"/>
  <c r="BC55" i="2" s="1"/>
  <c r="BC181" i="2" a="1"/>
  <c r="BC181" i="2" s="1"/>
  <c r="BC68" i="2" a="1"/>
  <c r="BC68" i="2" s="1"/>
  <c r="BC58" i="2" a="1"/>
  <c r="BC58" i="2" s="1"/>
  <c r="BC185" i="2" a="1"/>
  <c r="BC185" i="2" s="1"/>
  <c r="BC192" i="2" a="1"/>
  <c r="BC192" i="2" s="1"/>
  <c r="BC126" i="2" a="1"/>
  <c r="BC126" i="2" s="1"/>
  <c r="BC82" i="2" a="1"/>
  <c r="BC82" i="2" s="1"/>
  <c r="BC130" i="2" a="1"/>
  <c r="BC130" i="2" s="1"/>
  <c r="BC117" i="2" a="1"/>
  <c r="BC117" i="2" s="1"/>
  <c r="BC47" i="2" a="1"/>
  <c r="BC47" i="2" s="1"/>
  <c r="AH151" i="2" a="1"/>
  <c r="AH151" i="2" s="1"/>
  <c r="AH199" i="2" a="1"/>
  <c r="AH199" i="2" s="1"/>
  <c r="AH19" i="2" a="1"/>
  <c r="AH19" i="2" s="1"/>
  <c r="AH163" i="2" a="1"/>
  <c r="AH163" i="2" s="1"/>
  <c r="AH62" i="2" a="1"/>
  <c r="AH62" i="2" s="1"/>
  <c r="AH90" i="2" a="1"/>
  <c r="AH90" i="2" s="1"/>
  <c r="AH166" i="2" a="1"/>
  <c r="AH166" i="2" s="1"/>
  <c r="DN132" i="2" a="1"/>
  <c r="DN132" i="2" s="1"/>
  <c r="DN133" i="2" a="1"/>
  <c r="DN133" i="2" s="1"/>
  <c r="DN167" i="2" a="1"/>
  <c r="DN167" i="2" s="1"/>
  <c r="DN38" i="2" a="1"/>
  <c r="DN38" i="2" s="1"/>
  <c r="DN123" i="2" a="1"/>
  <c r="DN123" i="2" s="1"/>
  <c r="DN188" i="2" a="1"/>
  <c r="DN188" i="2" s="1"/>
  <c r="DN129" i="2" a="1"/>
  <c r="DN129" i="2" s="1"/>
  <c r="DN29" i="2" a="1"/>
  <c r="DN29" i="2" s="1"/>
  <c r="DN65" i="2" a="1"/>
  <c r="DN65" i="2" s="1"/>
  <c r="DN86" i="2" a="1"/>
  <c r="DN86" i="2" s="1"/>
  <c r="DN50" i="2" a="1"/>
  <c r="DN50" i="2" s="1"/>
  <c r="DN41" i="2" a="1"/>
  <c r="DN41" i="2" s="1"/>
  <c r="DN124" i="2" a="1"/>
  <c r="DN124" i="2" s="1"/>
  <c r="DN30" i="2" a="1"/>
  <c r="DN30" i="2" s="1"/>
  <c r="DN16" i="2" a="1"/>
  <c r="DN16" i="2" s="1"/>
  <c r="DN46" i="2" a="1"/>
  <c r="DN46" i="2" s="1"/>
  <c r="DN70" i="2" a="1"/>
  <c r="DN70" i="2" s="1"/>
  <c r="DN162" i="2" a="1"/>
  <c r="DN162" i="2" s="1"/>
  <c r="DN63" i="2" a="1"/>
  <c r="DN63" i="2" s="1"/>
  <c r="DN114" i="2" a="1"/>
  <c r="DN114" i="2" s="1"/>
  <c r="DN177" i="2" a="1"/>
  <c r="DN177" i="2" s="1"/>
  <c r="DN113" i="2" a="1"/>
  <c r="DN113" i="2" s="1"/>
  <c r="DN43" i="2" a="1"/>
  <c r="DN43" i="2" s="1"/>
  <c r="DN45" i="2" a="1"/>
  <c r="DN45" i="2" s="1"/>
  <c r="DN55" i="2" a="1"/>
  <c r="DN55" i="2" s="1"/>
  <c r="DN49" i="2" a="1"/>
  <c r="DN49" i="2" s="1"/>
  <c r="DN80" i="2" a="1"/>
  <c r="DN80" i="2" s="1"/>
  <c r="DN103" i="2" a="1"/>
  <c r="DN103" i="2" s="1"/>
  <c r="DN150" i="2" a="1"/>
  <c r="DN150" i="2" s="1"/>
  <c r="DN115" i="2" a="1"/>
  <c r="DN115" i="2" s="1"/>
  <c r="DN25" i="2" a="1"/>
  <c r="DN25" i="2" s="1"/>
  <c r="DN186" i="2" a="1"/>
  <c r="DN186" i="2" s="1"/>
  <c r="DN155" i="2" a="1"/>
  <c r="DN155" i="2" s="1"/>
  <c r="DN56" i="2" a="1"/>
  <c r="DN56" i="2" s="1"/>
  <c r="BP203" i="2"/>
  <c r="HH203" i="2"/>
  <c r="DN176" i="2" a="1"/>
  <c r="DN176" i="2" s="1"/>
  <c r="DN110" i="2" a="1"/>
  <c r="DN110" i="2" s="1"/>
  <c r="DN164" i="2" a="1"/>
  <c r="DN164" i="2" s="1"/>
  <c r="DN192" i="2" a="1"/>
  <c r="DN192" i="2" s="1"/>
  <c r="DN153" i="2" a="1"/>
  <c r="DN153" i="2" s="1"/>
  <c r="DN184" i="2" a="1"/>
  <c r="DN184" i="2" s="1"/>
  <c r="DN137" i="2" a="1"/>
  <c r="DN13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<sst xmlns="http://schemas.openxmlformats.org/spreadsheetml/2006/main" count="1171" uniqueCount="324">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</sst>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2.6743595629214885</c:v>
                </c:pt>
                <c:pt idx="2">
                  <c:v>3.2021106680742939</c:v>
                </c:pt>
                <c:pt idx="3">
                  <c:v>3.8343945313183934</c:v>
                </c:pt>
                <c:pt idx="4">
                  <c:v>4.5919886654406801</c:v>
                </c:pt>
                <c:pt idx="5">
                  <c:v>5.4998139402791582</c:v>
                </c:pt>
                <c:pt idx="6">
                  <c:v>6.5877633385272532</c:v>
                </c:pt>
                <c:pt idx="7">
                  <c:v>7.8916969432957558</c:v>
                </c:pt>
                <c:pt idx="8">
                  <c:v>9.4546365857161501</c:v>
                </c:pt>
                <c:pt idx="9">
                  <c:v>11.328200318844425</c:v>
                </c:pt>
                <c:pt idx="10">
                  <c:v>13.574324983127106</c:v>
                </c:pt>
                <c:pt idx="11">
                  <c:v>16.267334864167939</c:v>
                </c:pt>
                <c:pt idx="12">
                  <c:v>19.496426146773764</c:v>
                </c:pt>
                <c:pt idx="13">
                  <c:v>23.36865093873033</c:v>
                </c:pt>
                <c:pt idx="14">
                  <c:v>28.012501552757996</c:v>
                </c:pt>
                <c:pt idx="15">
                  <c:v>33.58221607215939</c:v>
                </c:pt>
                <c:pt idx="16">
                  <c:v>40.262950678336637</c:v>
                </c:pt>
                <c:pt idx="17">
                  <c:v>48.276993620942967</c:v>
                </c:pt>
                <c:pt idx="18">
                  <c:v>57.891231067661259</c:v>
                </c:pt>
                <c:pt idx="19">
                  <c:v>69.42611758802677</c:v>
                </c:pt>
                <c:pt idx="20">
                  <c:v>83.266455157186229</c:v>
                </c:pt>
                <c:pt idx="21">
                  <c:v>90.973218596700079</c:v>
                </c:pt>
                <c:pt idx="22">
                  <c:v>98.663638916304294</c:v>
                </c:pt>
                <c:pt idx="23">
                  <c:v>106.33917221071198</c:v>
                </c:pt>
                <c:pt idx="24">
                  <c:v>114.00104661969891</c:v>
                </c:pt>
                <c:pt idx="25">
                  <c:v>121.65031129405757</c:v>
                </c:pt>
                <c:pt idx="26">
                  <c:v>114.76652455408316</c:v>
                </c:pt>
                <c:pt idx="27">
                  <c:v>123.17873298853853</c:v>
                </c:pt>
                <c:pt idx="28">
                  <c:v>131.57697924145887</c:v>
                </c:pt>
                <c:pt idx="29">
                  <c:v>139.96228153805143</c:v>
                </c:pt>
                <c:pt idx="30">
                  <c:v>148.33552588657849</c:v>
                </c:pt>
                <c:pt idx="31">
                  <c:v>123.56076610518876</c:v>
                </c:pt>
                <c:pt idx="32">
                  <c:v>138.81955979162953</c:v>
                </c:pt>
                <c:pt idx="33">
                  <c:v>154.03804513155396</c:v>
                </c:pt>
                <c:pt idx="34">
                  <c:v>169.2207687360675</c:v>
                </c:pt>
                <c:pt idx="35">
                  <c:v>184.37139305479852</c:v>
                </c:pt>
                <c:pt idx="36">
                  <c:v>160.49484254514576</c:v>
                </c:pt>
                <c:pt idx="37">
                  <c:v>176.4211199802146</c:v>
                </c:pt>
                <c:pt idx="38">
                  <c:v>192.31365664017588</c:v>
                </c:pt>
                <c:pt idx="39">
                  <c:v>208.17563443958738</c:v>
                </c:pt>
                <c:pt idx="40">
                  <c:v>224.0097102495823</c:v>
                </c:pt>
                <c:pt idx="41">
                  <c:v>200.24828861934876</c:v>
                </c:pt>
                <c:pt idx="42">
                  <c:v>216.09601105321744</c:v>
                </c:pt>
                <c:pt idx="43">
                  <c:v>231.9170014908824</c:v>
                </c:pt>
                <c:pt idx="44">
                  <c:v>247.71334055429875</c:v>
                </c:pt>
                <c:pt idx="45">
                  <c:v>263.48682168593848</c:v>
                </c:pt>
                <c:pt idx="46">
                  <c:v>239.44202608060982</c:v>
                </c:pt>
                <c:pt idx="47">
                  <c:v>254.85169582008794</c:v>
                </c:pt>
                <c:pt idx="48">
                  <c:v>270.24028170556284</c:v>
                </c:pt>
                <c:pt idx="49">
                  <c:v>285.60915345709333</c:v>
                </c:pt>
                <c:pt idx="50">
                  <c:v>300.95952130477974</c:v>
                </c:pt>
                <c:pt idx="51">
                  <c:v>276.61506059958828</c:v>
                </c:pt>
                <c:pt idx="52">
                  <c:v>291.60168035874671</c:v>
                </c:pt>
                <c:pt idx="53">
                  <c:v>306.57110217476514</c:v>
                </c:pt>
                <c:pt idx="54">
                  <c:v>321.52428406625791</c:v>
                </c:pt>
                <c:pt idx="55">
                  <c:v>336.46208765640489</c:v>
                </c:pt>
                <c:pt idx="56">
                  <c:v>311.43262404935155</c:v>
                </c:pt>
                <c:pt idx="57">
                  <c:v>325.63367866882658</c:v>
                </c:pt>
                <c:pt idx="58">
                  <c:v>339.82105523856927</c:v>
                </c:pt>
                <c:pt idx="59">
                  <c:v>353.99540526070865</c:v>
                </c:pt>
                <c:pt idx="60">
                  <c:v>368.15732380156084</c:v>
                </c:pt>
                <c:pt idx="61">
                  <c:v>342.43308014615883</c:v>
                </c:pt>
                <c:pt idx="62">
                  <c:v>355.85951361436679</c:v>
                </c:pt>
                <c:pt idx="63">
                  <c:v>369.2748569572139</c:v>
                </c:pt>
                <c:pt idx="64">
                  <c:v>382.6795698461479</c:v>
                </c:pt>
                <c:pt idx="65">
                  <c:v>396.07407711953459</c:v>
                </c:pt>
                <c:pt idx="66">
                  <c:v>369.64735159591163</c:v>
                </c:pt>
                <c:pt idx="67">
                  <c:v>382.30735640887286</c:v>
                </c:pt>
                <c:pt idx="68">
                  <c:v>394.95824817710292</c:v>
                </c:pt>
                <c:pt idx="69">
                  <c:v>407.60035995338359</c:v>
                </c:pt>
                <c:pt idx="70">
                  <c:v>420.23400244347664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132.86417787910921</c:v>
                </c:pt>
                <c:pt idx="22">
                  <c:v>146.84115213350648</c:v>
                </c:pt>
                <c:pt idx="23">
                  <c:v>160.78633625957769</c:v>
                </c:pt>
                <c:pt idx="24">
                  <c:v>174.70287788564951</c:v>
                </c:pt>
                <c:pt idx="25">
                  <c:v>188.59338138830171</c:v>
                </c:pt>
                <c:pt idx="26">
                  <c:v>202.46003565824302</c:v>
                </c:pt>
                <c:pt idx="27">
                  <c:v>216.30470493187804</c:v>
                </c:pt>
                <c:pt idx="28">
                  <c:v>230.12899509674557</c:v>
                </c:pt>
                <c:pt idx="29">
                  <c:v>243.93430319999126</c:v>
                </c:pt>
                <c:pt idx="30">
                  <c:v>257.72185514470976</c:v>
                </c:pt>
                <c:pt idx="31">
                  <c:v>217.92024306476185</c:v>
                </c:pt>
                <c:pt idx="32">
                  <c:v>233.55685058738541</c:v>
                </c:pt>
                <c:pt idx="33">
                  <c:v>249.16956379358484</c:v>
                </c:pt>
                <c:pt idx="34">
                  <c:v>264.76009082333871</c:v>
                </c:pt>
                <c:pt idx="35">
                  <c:v>280.32992213500478</c:v>
                </c:pt>
                <c:pt idx="36">
                  <c:v>295.88036905328909</c:v>
                </c:pt>
                <c:pt idx="37">
                  <c:v>311.41259378150136</c:v>
                </c:pt>
                <c:pt idx="38">
                  <c:v>326.9276331083118</c:v>
                </c:pt>
                <c:pt idx="39">
                  <c:v>342.42641737622438</c:v>
                </c:pt>
                <c:pt idx="40">
                  <c:v>357.90978583474572</c:v>
                </c:pt>
                <c:pt idx="41">
                  <c:v>315.41808104045464</c:v>
                </c:pt>
                <c:pt idx="42">
                  <c:v>332.92904287941258</c:v>
                </c:pt>
                <c:pt idx="43">
                  <c:v>350.41970861300121</c:v>
                </c:pt>
                <c:pt idx="44">
                  <c:v>367.89123357271274</c:v>
                </c:pt>
                <c:pt idx="45">
                  <c:v>385.34465442006109</c:v>
                </c:pt>
                <c:pt idx="46">
                  <c:v>402.78090627015814</c:v>
                </c:pt>
                <c:pt idx="47">
                  <c:v>420.20083669504339</c:v>
                </c:pt>
                <c:pt idx="48">
                  <c:v>437.60521728369696</c:v>
                </c:pt>
                <c:pt idx="49">
                  <c:v>454.99475326719266</c:v>
                </c:pt>
                <c:pt idx="50">
                  <c:v>472.37009159588234</c:v>
                </c:pt>
                <c:pt idx="51">
                  <c:v>432.13690074430724</c:v>
                </c:pt>
                <c:pt idx="52">
                  <c:v>451.51800180438863</c:v>
                </c:pt>
                <c:pt idx="53">
                  <c:v>470.88131798414497</c:v>
                </c:pt>
                <c:pt idx="54">
                  <c:v>490.22768306866232</c:v>
                </c:pt>
                <c:pt idx="55">
                  <c:v>509.5578597084272</c:v>
                </c:pt>
                <c:pt idx="56">
                  <c:v>528.87254801147856</c:v>
                </c:pt>
                <c:pt idx="57">
                  <c:v>548.1723928155817</c:v>
                </c:pt>
                <c:pt idx="58">
                  <c:v>567.45798988344654</c:v>
                </c:pt>
                <c:pt idx="59">
                  <c:v>586.72989121237822</c:v>
                </c:pt>
                <c:pt idx="60">
                  <c:v>605.98860961044397</c:v>
                </c:pt>
                <c:pt idx="61">
                  <c:v>563.50310399555315</c:v>
                </c:pt>
                <c:pt idx="62">
                  <c:v>585.24791160737163</c:v>
                </c:pt>
                <c:pt idx="63">
                  <c:v>606.97588978345141</c:v>
                </c:pt>
                <c:pt idx="64">
                  <c:v>628.68772513366355</c:v>
                </c:pt>
                <c:pt idx="65">
                  <c:v>650.38405302597027</c:v>
                </c:pt>
                <c:pt idx="66">
                  <c:v>672.06546302674599</c:v>
                </c:pt>
                <c:pt idx="67">
                  <c:v>693.73250360317058</c:v>
                </c:pt>
                <c:pt idx="68">
                  <c:v>715.38568620815522</c:v>
                </c:pt>
                <c:pt idx="69">
                  <c:v>737.0254888454773</c:v>
                </c:pt>
                <c:pt idx="70">
                  <c:v>758.65235919487759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1.2800215959791691E-12</c:v>
                </c:pt>
                <c:pt idx="47">
                  <c:v>1.2800215959791691E-12</c:v>
                </c:pt>
                <c:pt idx="48">
                  <c:v>1.2800215959791691E-12</c:v>
                </c:pt>
                <c:pt idx="49">
                  <c:v>1.2800215959791691E-12</c:v>
                </c:pt>
                <c:pt idx="50">
                  <c:v>1.2800215959791691E-12</c:v>
                </c:pt>
                <c:pt idx="51">
                  <c:v>1.2800215959791691E-12</c:v>
                </c:pt>
                <c:pt idx="52">
                  <c:v>1.2800215959791691E-12</c:v>
                </c:pt>
                <c:pt idx="53">
                  <c:v>1.2800215959791691E-12</c:v>
                </c:pt>
                <c:pt idx="54">
                  <c:v>1.2800215959791691E-12</c:v>
                </c:pt>
                <c:pt idx="55">
                  <c:v>1.2800215959791691E-12</c:v>
                </c:pt>
                <c:pt idx="56">
                  <c:v>1.2800215959791691E-12</c:v>
                </c:pt>
                <c:pt idx="57">
                  <c:v>1.2800215959791691E-12</c:v>
                </c:pt>
                <c:pt idx="58">
                  <c:v>1.2800215959791691E-12</c:v>
                </c:pt>
                <c:pt idx="59">
                  <c:v>1.2800215959791691E-12</c:v>
                </c:pt>
                <c:pt idx="60">
                  <c:v>1.2800215959791691E-12</c:v>
                </c:pt>
                <c:pt idx="61">
                  <c:v>1.2800215959791691E-12</c:v>
                </c:pt>
                <c:pt idx="62">
                  <c:v>1.2800215959791691E-12</c:v>
                </c:pt>
                <c:pt idx="63">
                  <c:v>1.2800215959791691E-12</c:v>
                </c:pt>
                <c:pt idx="64">
                  <c:v>1.2800215959791691E-12</c:v>
                </c:pt>
                <c:pt idx="65">
                  <c:v>1.2800215959791691E-12</c:v>
                </c:pt>
                <c:pt idx="66">
                  <c:v>1.2800215959791691E-12</c:v>
                </c:pt>
                <c:pt idx="67">
                  <c:v>1.2800215959791691E-12</c:v>
                </c:pt>
                <c:pt idx="68">
                  <c:v>1.2800215959791691E-12</c:v>
                </c:pt>
                <c:pt idx="69">
                  <c:v>1.2800215959791691E-12</c:v>
                </c:pt>
                <c:pt idx="70">
                  <c:v>1.2800215959791691E-12</c:v>
                </c:pt>
                <c:pt idx="71">
                  <c:v>1.2800215959791691E-12</c:v>
                </c:pt>
                <c:pt idx="72">
                  <c:v>1.2800215959791691E-12</c:v>
                </c:pt>
                <c:pt idx="73">
                  <c:v>1.2800215959791691E-12</c:v>
                </c:pt>
                <c:pt idx="74">
                  <c:v>1.2800215959791691E-12</c:v>
                </c:pt>
                <c:pt idx="75">
                  <c:v>1.2800215959791691E-12</c:v>
                </c:pt>
                <c:pt idx="76">
                  <c:v>1.2800215959791691E-12</c:v>
                </c:pt>
                <c:pt idx="77">
                  <c:v>1.2800215959791691E-12</c:v>
                </c:pt>
                <c:pt idx="78">
                  <c:v>1.2800215959791691E-12</c:v>
                </c:pt>
                <c:pt idx="79">
                  <c:v>1.2800215959791691E-12</c:v>
                </c:pt>
                <c:pt idx="80">
                  <c:v>1.2800215959791691E-12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2.4439529439337941</c:v>
                </c:pt>
                <c:pt idx="2">
                  <c:v>2.9260872056749458</c:v>
                </c:pt>
                <c:pt idx="3">
                  <c:v>3.5036909442984245</c:v>
                </c:pt>
                <c:pt idx="4">
                  <c:v>4.1957350152770116</c:v>
                </c:pt>
                <c:pt idx="5">
                  <c:v>5.0249723925636935</c:v>
                </c:pt>
                <c:pt idx="6">
                  <c:v>6.0186944911209395</c:v>
                </c:pt>
                <c:pt idx="7">
                  <c:v>7.2096391596782547</c:v>
                </c:pt>
                <c:pt idx="8">
                  <c:v>8.6370808377129062</c:v>
                </c:pt>
                <c:pt idx="9">
                  <c:v>10.348139516064602</c:v>
                </c:pt>
                <c:pt idx="10">
                  <c:v>12.39935252714182</c:v>
                </c:pt>
                <c:pt idx="11">
                  <c:v>14.85856206950041</c:v>
                </c:pt>
                <c:pt idx="12">
                  <c:v>17.80718204472781</c:v>
                </c:pt>
                <c:pt idx="13">
                  <c:v>21.342920615345903</c:v>
                </c:pt>
                <c:pt idx="14">
                  <c:v>25.583050317830839</c:v>
                </c:pt>
                <c:pt idx="15">
                  <c:v>30.668336110463745</c:v>
                </c:pt>
                <c:pt idx="16">
                  <c:v>36.767754033854736</c:v>
                </c:pt>
                <c:pt idx="17">
                  <c:v>44.084159973234797</c:v>
                </c:pt>
                <c:pt idx="18">
                  <c:v>52.861100251014498</c:v>
                </c:pt>
                <c:pt idx="19">
                  <c:v>63.39099454649493</c:v>
                </c:pt>
                <c:pt idx="20">
                  <c:v>76.024968261409541</c:v>
                </c:pt>
                <c:pt idx="21">
                  <c:v>83.059783755906594</c:v>
                </c:pt>
                <c:pt idx="22">
                  <c:v>90.079552419718823</c:v>
                </c:pt>
                <c:pt idx="23">
                  <c:v>97.085614854318393</c:v>
                </c:pt>
                <c:pt idx="24">
                  <c:v>104.07910178696939</c:v>
                </c:pt>
                <c:pt idx="25">
                  <c:v>111.06097915284364</c:v>
                </c:pt>
                <c:pt idx="26">
                  <c:v>104.77779724973436</c:v>
                </c:pt>
                <c:pt idx="27">
                  <c:v>112.45603690749546</c:v>
                </c:pt>
                <c:pt idx="28">
                  <c:v>120.12142182376846</c:v>
                </c:pt>
                <c:pt idx="29">
                  <c:v>127.7748894610683</c:v>
                </c:pt>
                <c:pt idx="30">
                  <c:v>135.41725555203232</c:v>
                </c:pt>
                <c:pt idx="31">
                  <c:v>112.80473477436912</c:v>
                </c:pt>
                <c:pt idx="32">
                  <c:v>126.73190556218718</c:v>
                </c:pt>
                <c:pt idx="33">
                  <c:v>140.6219651455003</c:v>
                </c:pt>
                <c:pt idx="34">
                  <c:v>154.47909951130922</c:v>
                </c:pt>
                <c:pt idx="35">
                  <c:v>168.30668061428091</c:v>
                </c:pt>
                <c:pt idx="36">
                  <c:v>146.51505876914561</c:v>
                </c:pt>
                <c:pt idx="37">
                  <c:v>161.05070345069413</c:v>
                </c:pt>
                <c:pt idx="38">
                  <c:v>175.55528357828828</c:v>
                </c:pt>
                <c:pt idx="39">
                  <c:v>190.03172868618262</c:v>
                </c:pt>
                <c:pt idx="40">
                  <c:v>204.48248491014041</c:v>
                </c:pt>
                <c:pt idx="41">
                  <c:v>182.79686025312643</c:v>
                </c:pt>
                <c:pt idx="42">
                  <c:v>197.26018069003644</c:v>
                </c:pt>
                <c:pt idx="43">
                  <c:v>211.69888943572911</c:v>
                </c:pt>
                <c:pt idx="44">
                  <c:v>226.1149020832155</c:v>
                </c:pt>
                <c:pt idx="45">
                  <c:v>240.50986982427352</c:v>
                </c:pt>
                <c:pt idx="46">
                  <c:v>218.56638108283946</c:v>
                </c:pt>
                <c:pt idx="47">
                  <c:v>232.62942738678021</c:v>
                </c:pt>
                <c:pt idx="48">
                  <c:v>246.67306214732392</c:v>
                </c:pt>
                <c:pt idx="49">
                  <c:v>260.69854644227729</c:v>
                </c:pt>
                <c:pt idx="50">
                  <c:v>274.70699450977287</c:v>
                </c:pt>
                <c:pt idx="51">
                  <c:v>252.49064272427088</c:v>
                </c:pt>
                <c:pt idx="52">
                  <c:v>266.16722763722106</c:v>
                </c:pt>
                <c:pt idx="53">
                  <c:v>279.82797869837384</c:v>
                </c:pt>
                <c:pt idx="54">
                  <c:v>293.47377793906503</c:v>
                </c:pt>
                <c:pt idx="55">
                  <c:v>307.10541864100423</c:v>
                </c:pt>
                <c:pt idx="56">
                  <c:v>284.2644633773408</c:v>
                </c:pt>
                <c:pt idx="57">
                  <c:v>297.22385888152661</c:v>
                </c:pt>
                <c:pt idx="58">
                  <c:v>310.17066123951059</c:v>
                </c:pt>
                <c:pt idx="59">
                  <c:v>323.10547027814778</c:v>
                </c:pt>
                <c:pt idx="60">
                  <c:v>336.02883386480767</c:v>
                </c:pt>
                <c:pt idx="61">
                  <c:v>312.55427347160997</c:v>
                </c:pt>
                <c:pt idx="62">
                  <c:v>324.80655550979117</c:v>
                </c:pt>
                <c:pt idx="63">
                  <c:v>337.0486270594302</c:v>
                </c:pt>
                <c:pt idx="64">
                  <c:v>349.28091133215906</c:v>
                </c:pt>
                <c:pt idx="65">
                  <c:v>361.50379946938716</c:v>
                </c:pt>
                <c:pt idx="66">
                  <c:v>337.38854301296448</c:v>
                </c:pt>
                <c:pt idx="67">
                  <c:v>348.94125427596009</c:v>
                </c:pt>
                <c:pt idx="68">
                  <c:v>360.48557531469925</c:v>
                </c:pt>
                <c:pt idx="69">
                  <c:v>372.02181276517564</c:v>
                </c:pt>
                <c:pt idx="70">
                  <c:v>383.55025268886476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1" zoomScale="80" zoomScaleNormal="80" workbookViewId="0">
      <selection activeCell="E124" sqref="E1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1.97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0.04</v>
      </c>
      <c r="D9" s="36">
        <f t="shared" ref="D9:D18" si="0">C9*$C$5</f>
        <v>7.8799999999999995E-2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0.32</v>
      </c>
      <c r="D10" s="36">
        <f t="shared" si="0"/>
        <v>0.63039999999999996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35</v>
      </c>
      <c r="C11" s="35">
        <v>0.32</v>
      </c>
      <c r="D11" s="36">
        <f t="shared" si="0"/>
        <v>0.63039999999999996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0.28000000000000003</v>
      </c>
      <c r="D12" s="36">
        <f t="shared" si="0"/>
        <v>0.55160000000000009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23</v>
      </c>
      <c r="C13" s="35">
        <v>0.04</v>
      </c>
      <c r="D13" s="36">
        <f t="shared" si="0"/>
        <v>7.8799999999999995E-2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>
        <v>0</v>
      </c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62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76</v>
      </c>
      <c r="C38" s="63">
        <v>2</v>
      </c>
      <c r="D38" s="63">
        <v>21</v>
      </c>
      <c r="E38" s="54"/>
      <c r="F38" s="54"/>
      <c r="G38" s="54"/>
      <c r="H38" s="54">
        <v>1</v>
      </c>
      <c r="I38" s="56">
        <f t="shared" si="1"/>
        <v>4.4000000000000004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95</v>
      </c>
      <c r="C39" s="63">
        <v>3</v>
      </c>
      <c r="D39" s="63">
        <v>21</v>
      </c>
      <c r="E39" s="54">
        <v>0.2</v>
      </c>
      <c r="F39" s="54"/>
      <c r="G39" s="54"/>
      <c r="H39" s="54">
        <v>0.8</v>
      </c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116</v>
      </c>
      <c r="C40" s="63">
        <v>4</v>
      </c>
      <c r="D40" s="63">
        <v>21</v>
      </c>
      <c r="E40" s="54">
        <v>0.3</v>
      </c>
      <c r="F40" s="54"/>
      <c r="G40" s="54"/>
      <c r="H40" s="54">
        <v>0.7</v>
      </c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137</v>
      </c>
      <c r="C41" s="63">
        <v>5</v>
      </c>
      <c r="D41" s="63">
        <v>21</v>
      </c>
      <c r="E41" s="54">
        <v>0.3</v>
      </c>
      <c r="F41" s="54"/>
      <c r="G41" s="54"/>
      <c r="H41" s="54">
        <v>0.7</v>
      </c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157</v>
      </c>
      <c r="C42" s="63">
        <v>6</v>
      </c>
      <c r="D42" s="63">
        <v>21</v>
      </c>
      <c r="E42" s="54">
        <v>0.35</v>
      </c>
      <c r="F42" s="54"/>
      <c r="G42" s="54"/>
      <c r="H42" s="54">
        <v>0.65</v>
      </c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v>176</v>
      </c>
      <c r="C43" s="63">
        <v>7</v>
      </c>
      <c r="D43" s="63">
        <v>21</v>
      </c>
      <c r="E43" s="54">
        <v>0.4</v>
      </c>
      <c r="F43" s="54"/>
      <c r="G43" s="54"/>
      <c r="H43" s="54">
        <v>0.6</v>
      </c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3">
        <v>193</v>
      </c>
      <c r="C44" s="63">
        <v>8</v>
      </c>
      <c r="D44" s="63">
        <v>21</v>
      </c>
      <c r="E44" s="54">
        <v>0.5</v>
      </c>
      <c r="F44" s="54"/>
      <c r="G44" s="54"/>
      <c r="H44" s="54">
        <v>0.5</v>
      </c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63">
        <v>65</v>
      </c>
      <c r="B45" s="63">
        <v>208</v>
      </c>
      <c r="C45" s="63">
        <v>9</v>
      </c>
      <c r="D45" s="63">
        <v>21</v>
      </c>
      <c r="E45" s="93">
        <v>0.6</v>
      </c>
      <c r="F45" s="54"/>
      <c r="G45" s="54"/>
      <c r="H45" s="54">
        <v>0.4</v>
      </c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3">
        <v>221</v>
      </c>
      <c r="C46" s="63"/>
      <c r="D46" s="63">
        <v>221</v>
      </c>
      <c r="E46" s="54">
        <v>0.7</v>
      </c>
      <c r="F46" s="93"/>
      <c r="G46" s="93"/>
      <c r="H46" s="54">
        <v>0.3</v>
      </c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45</v>
      </c>
      <c r="E62" s="54"/>
      <c r="F62" s="54"/>
      <c r="G62" s="54"/>
      <c r="H62" s="54">
        <v>1</v>
      </c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250</v>
      </c>
      <c r="C63" s="63">
        <v>2</v>
      </c>
      <c r="D63" s="63">
        <v>55</v>
      </c>
      <c r="E63" s="54">
        <v>0.15</v>
      </c>
      <c r="F63" s="54"/>
      <c r="G63" s="54"/>
      <c r="H63" s="54">
        <v>0.85</v>
      </c>
      <c r="I63" s="52">
        <f>IF(A63&lt;&gt;0,(B63-(B62-D62))/(A63-A62),"")</f>
        <v>13.7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350</v>
      </c>
      <c r="C64" s="63">
        <v>3</v>
      </c>
      <c r="D64" s="63">
        <v>60</v>
      </c>
      <c r="E64" s="54">
        <v>0.25</v>
      </c>
      <c r="F64" s="54"/>
      <c r="G64" s="54"/>
      <c r="H64" s="54">
        <v>0.75</v>
      </c>
      <c r="I64" s="52">
        <f>IF(A64&lt;&gt;0,(B64-(B63-D63))/(A64-A63),"")</f>
        <v>15.5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465</v>
      </c>
      <c r="C65" s="63">
        <v>4</v>
      </c>
      <c r="D65" s="63">
        <v>60</v>
      </c>
      <c r="E65" s="54">
        <v>0.35</v>
      </c>
      <c r="F65" s="54"/>
      <c r="G65" s="54"/>
      <c r="H65" s="54">
        <v>0.65</v>
      </c>
      <c r="I65" s="52">
        <f>IF(A65&lt;&gt;0,(B65-(B64-D64))/(A65-A64),"")</f>
        <v>17.5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600</v>
      </c>
      <c r="C66" s="63">
        <v>5</v>
      </c>
      <c r="D66" s="63">
        <v>65</v>
      </c>
      <c r="E66" s="54">
        <v>0.35</v>
      </c>
      <c r="F66" s="54"/>
      <c r="G66" s="54"/>
      <c r="H66" s="54">
        <v>0.65</v>
      </c>
      <c r="I66" s="52">
        <f t="shared" ref="I66:I81" si="2">IF(A66&lt;&gt;0,(B66-(B65-D65))/(A66-A65),"")</f>
        <v>19.5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755</v>
      </c>
      <c r="C67" s="63">
        <v>6</v>
      </c>
      <c r="D67" s="63">
        <v>755</v>
      </c>
      <c r="E67" s="54">
        <v>0.8</v>
      </c>
      <c r="F67" s="54"/>
      <c r="G67" s="54"/>
      <c r="H67" s="54">
        <v>0.2</v>
      </c>
      <c r="I67" s="52">
        <f t="shared" si="2"/>
        <v>22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laricio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17</v>
      </c>
      <c r="B88" s="63">
        <v>118</v>
      </c>
      <c r="C88" s="53">
        <v>1</v>
      </c>
      <c r="D88" s="63">
        <v>15</v>
      </c>
      <c r="E88" s="54">
        <v>0.1</v>
      </c>
      <c r="F88" s="54"/>
      <c r="G88" s="54">
        <v>0.9</v>
      </c>
      <c r="H88" s="93"/>
      <c r="I88" s="56">
        <f>IFERROR(B88/A88,"")</f>
        <v>6.9411764705882355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137</v>
      </c>
      <c r="C89" s="53">
        <v>2</v>
      </c>
      <c r="D89" s="63">
        <v>15</v>
      </c>
      <c r="E89" s="54">
        <v>0.1</v>
      </c>
      <c r="F89" s="54"/>
      <c r="G89" s="54">
        <v>0.9</v>
      </c>
      <c r="H89" s="93"/>
      <c r="I89" s="56">
        <f t="shared" ref="I89:I107" si="3">IF(A89&lt;&gt;0,(B89-(B88-D88))/(A89-A88),"")</f>
        <v>11.333333333333334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204</v>
      </c>
      <c r="C90" s="53">
        <v>3</v>
      </c>
      <c r="D90" s="63">
        <v>36</v>
      </c>
      <c r="E90" s="54">
        <v>0.1</v>
      </c>
      <c r="F90" s="54"/>
      <c r="G90" s="54">
        <v>0.9</v>
      </c>
      <c r="H90" s="93"/>
      <c r="I90" s="56">
        <f t="shared" si="3"/>
        <v>16.399999999999999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256</v>
      </c>
      <c r="C91" s="53">
        <v>4</v>
      </c>
      <c r="D91" s="63">
        <v>54</v>
      </c>
      <c r="E91" s="54">
        <v>0.2</v>
      </c>
      <c r="F91" s="54"/>
      <c r="G91" s="54">
        <v>0.8</v>
      </c>
      <c r="H91" s="93"/>
      <c r="I91" s="56">
        <f t="shared" si="3"/>
        <v>17.600000000000001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296</v>
      </c>
      <c r="C92" s="53">
        <v>5</v>
      </c>
      <c r="D92" s="63">
        <v>52</v>
      </c>
      <c r="E92" s="54">
        <v>0.2</v>
      </c>
      <c r="F92" s="54"/>
      <c r="G92" s="54">
        <v>0.8</v>
      </c>
      <c r="H92" s="93"/>
      <c r="I92" s="56">
        <f t="shared" si="3"/>
        <v>18.8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332</v>
      </c>
      <c r="C93" s="53">
        <v>6</v>
      </c>
      <c r="D93" s="63">
        <v>48</v>
      </c>
      <c r="E93" s="54">
        <v>0.25</v>
      </c>
      <c r="F93" s="54"/>
      <c r="G93" s="54">
        <v>0.75</v>
      </c>
      <c r="H93" s="93"/>
      <c r="I93" s="56">
        <f t="shared" si="3"/>
        <v>17.600000000000001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384</v>
      </c>
      <c r="C94" s="53">
        <v>7</v>
      </c>
      <c r="D94" s="63">
        <v>57</v>
      </c>
      <c r="E94" s="54">
        <v>0.25</v>
      </c>
      <c r="F94" s="54"/>
      <c r="G94" s="54">
        <v>0.75</v>
      </c>
      <c r="H94" s="93"/>
      <c r="I94" s="56">
        <f t="shared" si="3"/>
        <v>20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3">
        <v>414</v>
      </c>
      <c r="C95" s="53">
        <v>8</v>
      </c>
      <c r="D95" s="63">
        <v>47</v>
      </c>
      <c r="E95" s="93">
        <v>0.3</v>
      </c>
      <c r="F95" s="93"/>
      <c r="G95" s="93">
        <v>0.7</v>
      </c>
      <c r="H95" s="93"/>
      <c r="I95" s="56">
        <f t="shared" si="3"/>
        <v>17.399999999999999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55</v>
      </c>
      <c r="B96" s="63">
        <v>463</v>
      </c>
      <c r="C96" s="53">
        <v>9</v>
      </c>
      <c r="D96" s="63">
        <v>48</v>
      </c>
      <c r="E96" s="93">
        <v>0.3</v>
      </c>
      <c r="F96" s="93"/>
      <c r="G96" s="93">
        <v>0.7</v>
      </c>
      <c r="H96" s="93"/>
      <c r="I96" s="56">
        <f t="shared" si="3"/>
        <v>19.2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60</v>
      </c>
      <c r="B97" s="63">
        <v>500</v>
      </c>
      <c r="C97" s="53">
        <v>10</v>
      </c>
      <c r="D97" s="63">
        <v>32</v>
      </c>
      <c r="E97" s="93">
        <v>0.3</v>
      </c>
      <c r="F97" s="93"/>
      <c r="G97" s="93">
        <v>0.7</v>
      </c>
      <c r="H97" s="54"/>
      <c r="I97" s="56">
        <f t="shared" si="3"/>
        <v>17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65</v>
      </c>
      <c r="B98" s="63">
        <v>555</v>
      </c>
      <c r="C98" s="63"/>
      <c r="D98" s="63">
        <v>555</v>
      </c>
      <c r="E98" s="93">
        <v>0.8</v>
      </c>
      <c r="F98" s="93"/>
      <c r="G98" s="93">
        <v>0.2</v>
      </c>
      <c r="H98" s="54"/>
      <c r="I98" s="56">
        <f t="shared" si="3"/>
        <v>17.399999999999999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v>115</v>
      </c>
      <c r="C114" s="53"/>
      <c r="D114" s="63">
        <v>0</v>
      </c>
      <c r="E114" s="54"/>
      <c r="F114" s="54"/>
      <c r="G114" s="54"/>
      <c r="H114" s="54"/>
      <c r="I114" s="56">
        <f>IFERROR(B114/A114,"")</f>
        <v>11.5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v>184</v>
      </c>
      <c r="C115" s="53"/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13.8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18</v>
      </c>
      <c r="B116" s="63">
        <v>225</v>
      </c>
      <c r="C116" s="53">
        <v>1</v>
      </c>
      <c r="D116" s="63">
        <v>94</v>
      </c>
      <c r="E116" s="54"/>
      <c r="F116" s="54"/>
      <c r="G116" s="54"/>
      <c r="H116" s="54">
        <v>1</v>
      </c>
      <c r="I116" s="56">
        <f t="shared" si="4"/>
        <v>13.666666666666666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22</v>
      </c>
      <c r="B117" s="63">
        <v>151</v>
      </c>
      <c r="C117" s="53">
        <v>2</v>
      </c>
      <c r="D117" s="63">
        <v>54</v>
      </c>
      <c r="E117" s="54">
        <v>0.1</v>
      </c>
      <c r="F117" s="54"/>
      <c r="G117" s="54"/>
      <c r="H117" s="54">
        <v>0.9</v>
      </c>
      <c r="I117" s="56">
        <f t="shared" si="4"/>
        <v>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27</v>
      </c>
      <c r="B118" s="63">
        <v>130</v>
      </c>
      <c r="C118" s="53">
        <v>3</v>
      </c>
      <c r="D118" s="63">
        <v>38</v>
      </c>
      <c r="E118" s="54">
        <v>0.1</v>
      </c>
      <c r="F118" s="54"/>
      <c r="G118" s="54"/>
      <c r="H118" s="54">
        <v>0.9</v>
      </c>
      <c r="I118" s="56">
        <f t="shared" si="4"/>
        <v>6.6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v>136</v>
      </c>
      <c r="C119" s="53"/>
      <c r="D119" s="63">
        <v>0</v>
      </c>
      <c r="E119" s="54"/>
      <c r="F119" s="54"/>
      <c r="G119" s="54"/>
      <c r="H119" s="54"/>
      <c r="I119" s="56">
        <f t="shared" si="4"/>
        <v>5.5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v>170</v>
      </c>
      <c r="C120" s="63"/>
      <c r="D120" s="63">
        <v>0</v>
      </c>
      <c r="E120" s="93"/>
      <c r="F120" s="93"/>
      <c r="G120" s="93"/>
      <c r="H120" s="93"/>
      <c r="I120" s="56">
        <f t="shared" si="4"/>
        <v>6.8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45</v>
      </c>
      <c r="B121" s="63">
        <v>210</v>
      </c>
      <c r="C121" s="63"/>
      <c r="D121" s="63">
        <v>210</v>
      </c>
      <c r="E121" s="93">
        <v>0.65</v>
      </c>
      <c r="F121" s="93"/>
      <c r="G121" s="93"/>
      <c r="H121" s="93">
        <v>0.35</v>
      </c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sycomore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42</v>
      </c>
      <c r="C140" s="63"/>
      <c r="D140" s="63">
        <v>0</v>
      </c>
      <c r="E140" s="54"/>
      <c r="F140" s="54"/>
      <c r="G140" s="54"/>
      <c r="H140" s="54"/>
      <c r="I140" s="60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62</v>
      </c>
      <c r="C141" s="63">
        <v>1</v>
      </c>
      <c r="D141" s="63">
        <v>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76</v>
      </c>
      <c r="C142" s="63">
        <v>2</v>
      </c>
      <c r="D142" s="63">
        <v>21</v>
      </c>
      <c r="E142" s="54"/>
      <c r="F142" s="54"/>
      <c r="G142" s="54"/>
      <c r="H142" s="54">
        <v>1</v>
      </c>
      <c r="I142" s="60">
        <f t="shared" si="5"/>
        <v>4.4000000000000004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95</v>
      </c>
      <c r="C143" s="63">
        <v>3</v>
      </c>
      <c r="D143" s="63">
        <v>21</v>
      </c>
      <c r="E143" s="54">
        <v>0.2</v>
      </c>
      <c r="F143" s="54"/>
      <c r="G143" s="54"/>
      <c r="H143" s="54">
        <v>0.8</v>
      </c>
      <c r="I143" s="60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116</v>
      </c>
      <c r="C144" s="63">
        <v>4</v>
      </c>
      <c r="D144" s="63">
        <v>21</v>
      </c>
      <c r="E144" s="54">
        <v>0.3</v>
      </c>
      <c r="F144" s="54"/>
      <c r="G144" s="54"/>
      <c r="H144" s="54">
        <v>0.7</v>
      </c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137</v>
      </c>
      <c r="C145" s="63">
        <v>5</v>
      </c>
      <c r="D145" s="63">
        <v>21</v>
      </c>
      <c r="E145" s="54">
        <v>0.3</v>
      </c>
      <c r="F145" s="54"/>
      <c r="G145" s="54"/>
      <c r="H145" s="54">
        <v>0.7</v>
      </c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157</v>
      </c>
      <c r="C146" s="63">
        <v>6</v>
      </c>
      <c r="D146" s="63">
        <v>21</v>
      </c>
      <c r="E146" s="54">
        <v>0.35</v>
      </c>
      <c r="F146" s="54"/>
      <c r="G146" s="54"/>
      <c r="H146" s="54">
        <v>0.65</v>
      </c>
      <c r="I146" s="60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176</v>
      </c>
      <c r="C147" s="63">
        <v>7</v>
      </c>
      <c r="D147" s="63">
        <v>21</v>
      </c>
      <c r="E147" s="54">
        <v>0.4</v>
      </c>
      <c r="F147" s="54"/>
      <c r="G147" s="54"/>
      <c r="H147" s="54">
        <v>0.6</v>
      </c>
      <c r="I147" s="60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193</v>
      </c>
      <c r="C148" s="63">
        <v>8</v>
      </c>
      <c r="D148" s="63">
        <v>21</v>
      </c>
      <c r="E148" s="54">
        <v>0.5</v>
      </c>
      <c r="F148" s="54"/>
      <c r="G148" s="54"/>
      <c r="H148" s="54">
        <v>0.5</v>
      </c>
      <c r="I148" s="60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65</v>
      </c>
      <c r="B149" s="63">
        <v>208</v>
      </c>
      <c r="C149" s="63">
        <v>9</v>
      </c>
      <c r="D149" s="63">
        <v>21</v>
      </c>
      <c r="E149" s="93">
        <v>0.6</v>
      </c>
      <c r="F149" s="54"/>
      <c r="G149" s="54"/>
      <c r="H149" s="54">
        <v>0.4</v>
      </c>
      <c r="I149" s="60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221</v>
      </c>
      <c r="C150" s="63"/>
      <c r="D150" s="63">
        <v>221</v>
      </c>
      <c r="E150" s="54">
        <v>0.7</v>
      </c>
      <c r="F150" s="93"/>
      <c r="G150" s="93"/>
      <c r="H150" s="54">
        <v>0.3</v>
      </c>
      <c r="I150" s="60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Chêne rouge d'Amérique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Cèdre de l'Atlas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Pin laricio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Châtaignier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Erable sycomore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138.78437790044916</v>
      </c>
      <c r="T3" s="62">
        <f>IF('Données projet'!E9&gt;30,$R$33-$H$33,LOOKUP('Données projet'!$E$9,$A$3:$A$203,R3:R203)-LOOKUP('Données projet'!$E$9,$A$3:$A$203,$H$3:$H$203))</f>
        <v>110.31224679643736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256.45505140629194</v>
      </c>
      <c r="AO3" s="62">
        <f>IF('Données projet'!E10&gt;30,$AM$33-$H$33,LOOKUP('Données projet'!$E$10,$A$3:$A$203,AM3:AM203)-LOOKUP('Données projet'!$E$10,$A$3:$A$203,$H$3:$H$203))</f>
        <v>219.6985760545686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279.69031306919914</v>
      </c>
      <c r="BJ3" s="62">
        <f>IF('Données projet'!E11&gt;30,$BH$33-$H$33,LOOKUP('Données projet'!$E$11,$A$3:$A$203,BH3:BH203)-LOOKUP('Données projet'!$E$11,$A$3:$A$203,$H$3:$H$203))</f>
        <v>297.01680128882509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167.14929162269641</v>
      </c>
      <c r="CE3" s="62">
        <f>IF('Données projet'!E12&gt;30,$CC$33-$H$33,LOOKUP('Données projet'!$E$12,$A$3:$A$203,CC3:CC203)-LOOKUP('Données projet'!$E$12,$A$3:$A$203,$H$3:$H$203))</f>
        <v>138.89497526048916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122.85301941603791</v>
      </c>
      <c r="CZ3" s="62">
        <f>IF('Données projet'!E13&gt;30,$CX$33-$H$33,LOOKUP('Données projet'!$E$13,$A$3:$A$203,CX3:CX203)-LOOKUP('Données projet'!$E$13,$A$3:$A$203,$H$3:$H$203))</f>
        <v>97.393976461891157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1.0531132812736255</v>
      </c>
      <c r="P4" s="14">
        <f>EXP(-1.0587+0.8836*LN(O4)+0.284)</f>
        <v>0.48240417112148792</v>
      </c>
      <c r="Q4" s="22">
        <f t="shared" ref="Q4:Q34" si="2">(O4+P4)*0.475*44/12</f>
        <v>2.6743595629214885</v>
      </c>
      <c r="R4" s="62">
        <f t="shared" si="0"/>
        <v>296.00769289625481</v>
      </c>
      <c r="S4" s="62">
        <f ca="1">AVERAGE(OFFSET($R$3,0,0,'Données projet'!$E$9+1,1))-AVERAGE(OFFSET($H$3,0,0,'Données projet'!$E$9+1,1))</f>
        <v>138.78437790044916</v>
      </c>
      <c r="T4" s="62">
        <f>$T$3</f>
        <v>110.31224679643736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294.89641891074018</v>
      </c>
      <c r="AN4" s="62">
        <f ca="1">AVERAGE(OFFSET($AM$3,0,0,'Données projet'!$E$10+1,1))-AVERAGE(OFFSET($H$3,0,0,'Données projet'!$E$10+1,1))</f>
        <v>256.45505140629194</v>
      </c>
      <c r="AO4" s="62">
        <f>$AO$3</f>
        <v>219.6985760545686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6.9411764705882355</v>
      </c>
      <c r="BD4" s="13">
        <f>IF('Données projet'!$A$88&gt;35,BD3+BC4-BL3,IF(A4&lt;'Données projet'!$A$88,$BA$205^A4,IF(A4='Données projet'!$A$88,'Données projet'!$B$88,BD3+BC4-BL3)))</f>
        <v>1.3239616704988877</v>
      </c>
      <c r="BE4" s="14">
        <f>BD4*VLOOKUP('Données projet'!$B$11,Paramètres!$A$1:$I$89,3,0)*VLOOKUP('Données projet'!$B$11,Paramètres!$A$1:$I$89,5,0)</f>
        <v>0.79172907895833489</v>
      </c>
      <c r="BF4" s="14">
        <f>EXP(-1.0587+0.8836*LN(BE4)+0.284)</f>
        <v>0.37491631974909195</v>
      </c>
      <c r="BG4" s="22">
        <f t="shared" ref="BG4:BG67" si="7">(BE4+BF4)*0.475*44/12</f>
        <v>2.031907402748768</v>
      </c>
      <c r="BH4" s="62">
        <f t="shared" ref="BH4:BH67" si="8">BG4+(AY4+AZ4)*44/12</f>
        <v>295.36524073608206</v>
      </c>
      <c r="BI4" s="62">
        <f ca="1">AVERAGE(OFFSET($BH$3,0,0,'Données projet'!$E$11+1,1))-AVERAGE(OFFSET($H$3,0,0,'Données projet'!$E$11+1,1))</f>
        <v>279.69031306919914</v>
      </c>
      <c r="BJ4" s="62">
        <f>$BJ$3</f>
        <v>297.01680128882509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11.5</v>
      </c>
      <c r="BY4" s="13">
        <f>IF('Données projet'!$A$114&gt;35,BY3+BX4-CG3,IF(A4&lt;'Données projet'!$A$114,$BV$205^A4,IF(A4='Données projet'!$A$114,'Données projet'!$B$114,BY3+BX4-CG3)))</f>
        <v>1.6071994829923506</v>
      </c>
      <c r="BZ4" s="14">
        <f>BY4*VLOOKUP('Données projet'!$B$12,Paramètres!$A$1:$I$89,3,0)*VLOOKUP('Données projet'!$B$12,Paramètres!$A$1:$I$89,5,0)</f>
        <v>1.1783986609299915</v>
      </c>
      <c r="CA4" s="14">
        <f>EXP(-1.0587+0.8836*LN(BZ4)+0.284)</f>
        <v>0.53277751568396181</v>
      </c>
      <c r="CB4" s="22">
        <f t="shared" ref="CB4:CB67" si="10">(BZ4+CA4)*0.475*44/12</f>
        <v>2.9802985076026349</v>
      </c>
      <c r="CC4" s="62">
        <f t="shared" ref="CC4:CC67" si="11">CB4+(BT4+BU4)*44/12</f>
        <v>296.31363184093595</v>
      </c>
      <c r="CD4" s="62">
        <f ca="1">AVERAGE(OFFSET($CC$3,0,0,'Données projet'!$E$12+1,1))-AVERAGE(OFFSET($H$3,0,0,'Données projet'!$E$12+1,1))</f>
        <v>167.14929162269641</v>
      </c>
      <c r="CE4" s="62">
        <f>$CE$3</f>
        <v>138.89497526048916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0.95908530973133743</v>
      </c>
      <c r="CV4" s="14">
        <f>EXP(-1.0587+0.8836*LN(CU4)+0.284)</f>
        <v>0.44414126094835304</v>
      </c>
      <c r="CW4" s="22">
        <f t="shared" ref="CW4:CW67" si="13">(CU4+CV4)*0.475*44/12</f>
        <v>2.4439529439337941</v>
      </c>
      <c r="CX4" s="62">
        <f t="shared" ref="CX4:CX67" si="14">CW4+(CO4+CP4)*44/12</f>
        <v>295.77728627726708</v>
      </c>
      <c r="CY4" s="62">
        <f ca="1">AVERAGE(OFFSET($CX$3,0,0,'Données projet'!$E$13+1,1))-AVERAGE(OFFSET($H$3,0,0,'Données projet'!$E$13+1,1))</f>
        <v>122.85301941603791</v>
      </c>
      <c r="CZ4" s="62">
        <f>$CZ$3</f>
        <v>97.393976461891157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1.2695141749025896</v>
      </c>
      <c r="P5" s="14">
        <f t="shared" ref="P5:P68" si="33">EXP(-1.0587+0.8836*LN(O5)+0.284)</f>
        <v>0.56901826609700534</v>
      </c>
      <c r="Q5" s="22">
        <f t="shared" si="2"/>
        <v>3.2021106680742939</v>
      </c>
      <c r="R5" s="62">
        <f t="shared" si="0"/>
        <v>296.5354440014076</v>
      </c>
      <c r="S5" s="62">
        <f ca="1">AVERAGE(OFFSET($R$3,0,0,'Données projet'!$E$9+1,1))-AVERAGE(OFFSET($H$3,0,0,'Données projet'!$E$9+1,1))</f>
        <v>138.78437790044916</v>
      </c>
      <c r="T5" s="62">
        <f t="shared" ref="T5:T68" si="34">$T$3</f>
        <v>110.31224679643736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295.32747390874374</v>
      </c>
      <c r="AN5" s="62">
        <f ca="1">AVERAGE(OFFSET($AM$3,0,0,'Données projet'!$E$10+1,1))-AVERAGE(OFFSET($H$3,0,0,'Données projet'!$E$10+1,1))</f>
        <v>256.45505140629194</v>
      </c>
      <c r="AO5" s="62">
        <f t="shared" ref="AO5:AO68" si="36">$AO$3</f>
        <v>219.6985760545686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6.9411764705882355</v>
      </c>
      <c r="BD5" s="13">
        <f>IF('Données projet'!$A$88&gt;35,BD4+BC5-BL4,IF(A5&lt;'Données projet'!$A$88,$BA$205^A5,IF(A5='Données projet'!$A$88,'Données projet'!$B$88,BD4+BC5-BL4)))</f>
        <v>1.7528745049502052</v>
      </c>
      <c r="BE5" s="14">
        <f>BD5*VLOOKUP('Données projet'!$B$11,Paramètres!$A$1:$I$89,3,0)*VLOOKUP('Données projet'!$B$11,Paramètres!$A$1:$I$89,5,0)</f>
        <v>1.0482189539602227</v>
      </c>
      <c r="BF5" s="14">
        <f t="shared" ref="BF5:BF68" si="37">EXP(-1.0587+0.8836*LN(BE5)+0.284)</f>
        <v>0.48042263342477459</v>
      </c>
      <c r="BG5" s="22">
        <f t="shared" si="7"/>
        <v>2.6623840980288702</v>
      </c>
      <c r="BH5" s="62">
        <f t="shared" si="8"/>
        <v>295.99571743136221</v>
      </c>
      <c r="BI5" s="62">
        <f ca="1">AVERAGE(OFFSET($BH$3,0,0,'Données projet'!$E$11+1,1))-AVERAGE(OFFSET($H$3,0,0,'Données projet'!$E$11+1,1))</f>
        <v>279.69031306919914</v>
      </c>
      <c r="BJ5" s="62">
        <f t="shared" ref="BJ5:BJ68" si="38">$BJ$3</f>
        <v>297.01680128882509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11.5</v>
      </c>
      <c r="BY5" s="13">
        <f>IF('Données projet'!$A$114&gt;35,BY4+BX5-CG4,IF(A5&lt;'Données projet'!$A$114,$BV$205^A5,IF(A5='Données projet'!$A$114,'Données projet'!$B$114,BY4+BX5-CG4)))</f>
        <v>2.5830901781308793</v>
      </c>
      <c r="BZ5" s="14">
        <f>BY5*VLOOKUP('Données projet'!$B$12,Paramètres!$A$1:$I$89,3,0)*VLOOKUP('Données projet'!$B$12,Paramètres!$A$1:$I$89,5,0)</f>
        <v>1.8939217186055606</v>
      </c>
      <c r="CA5" s="14">
        <f t="shared" ref="CA5:CA68" si="39">EXP(-1.0587+0.8836*LN(BZ5)+0.284)</f>
        <v>0.81026886193479808</v>
      </c>
      <c r="CB5" s="22">
        <f t="shared" si="10"/>
        <v>4.709798594441124</v>
      </c>
      <c r="CC5" s="62">
        <f t="shared" si="11"/>
        <v>298.04313192777443</v>
      </c>
      <c r="CD5" s="62">
        <f ca="1">AVERAGE(OFFSET($CC$3,0,0,'Données projet'!$E$12+1,1))-AVERAGE(OFFSET($H$3,0,0,'Données projet'!$E$12+1,1))</f>
        <v>167.14929162269641</v>
      </c>
      <c r="CE5" s="62">
        <f t="shared" ref="CE5:CE68" si="40">$CE$3</f>
        <v>138.89497526048916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1.1561646950005726</v>
      </c>
      <c r="CV5" s="14">
        <f t="shared" ref="CV5:CV68" si="41">EXP(-1.0587+0.8836*LN(CU5)+0.284)</f>
        <v>0.52388537524341527</v>
      </c>
      <c r="CW5" s="22">
        <f t="shared" si="13"/>
        <v>2.9260872056749458</v>
      </c>
      <c r="CX5" s="62">
        <f t="shared" si="14"/>
        <v>296.25942053900826</v>
      </c>
      <c r="CY5" s="62">
        <f ca="1">AVERAGE(OFFSET($CX$3,0,0,'Données projet'!$E$13+1,1))-AVERAGE(OFFSET($H$3,0,0,'Données projet'!$E$13+1,1))</f>
        <v>122.85301941603791</v>
      </c>
      <c r="CZ5" s="62">
        <f t="shared" ref="CZ5:CZ68" si="42">$CZ$3</f>
        <v>97.393976461891157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1.5303825988496398</v>
      </c>
      <c r="P6" s="14">
        <f t="shared" si="33"/>
        <v>0.67118363922790714</v>
      </c>
      <c r="Q6" s="22">
        <f t="shared" si="2"/>
        <v>3.8343945313183934</v>
      </c>
      <c r="R6" s="62">
        <f t="shared" si="0"/>
        <v>297.16772786465168</v>
      </c>
      <c r="S6" s="62">
        <f ca="1">AVERAGE(OFFSET($R$3,0,0,'Données projet'!$E$9+1,1))-AVERAGE(OFFSET($H$3,0,0,'Données projet'!$E$9+1,1))</f>
        <v>138.78437790044916</v>
      </c>
      <c r="T6" s="62">
        <f t="shared" si="34"/>
        <v>110.31224679643736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295.8778838402435</v>
      </c>
      <c r="AN6" s="62">
        <f ca="1">AVERAGE(OFFSET($AM$3,0,0,'Données projet'!$E$10+1,1))-AVERAGE(OFFSET($H$3,0,0,'Données projet'!$E$10+1,1))</f>
        <v>256.45505140629194</v>
      </c>
      <c r="AO6" s="62">
        <f t="shared" si="36"/>
        <v>219.6985760545686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6.9411764705882355</v>
      </c>
      <c r="BD6" s="13">
        <f>IF('Données projet'!$A$88&gt;35,BD5+BC6-BL5,IF(A6&lt;'Données projet'!$A$88,$BA$205^A6,IF(A6='Données projet'!$A$88,'Données projet'!$B$88,BD5+BC6-BL5)))</f>
        <v>2.3207386577487843</v>
      </c>
      <c r="BE6" s="14">
        <f>BD6*VLOOKUP('Données projet'!$B$11,Paramètres!$A$1:$I$89,3,0)*VLOOKUP('Données projet'!$B$11,Paramètres!$A$1:$I$89,5,0)</f>
        <v>1.3878017173337731</v>
      </c>
      <c r="BF6" s="14">
        <f t="shared" si="37"/>
        <v>0.61561979180116611</v>
      </c>
      <c r="BG6" s="22">
        <f t="shared" si="7"/>
        <v>3.4892924617433518</v>
      </c>
      <c r="BH6" s="62">
        <f t="shared" si="8"/>
        <v>296.82262579507665</v>
      </c>
      <c r="BI6" s="62">
        <f ca="1">AVERAGE(OFFSET($BH$3,0,0,'Données projet'!$E$11+1,1))-AVERAGE(OFFSET($H$3,0,0,'Données projet'!$E$11+1,1))</f>
        <v>279.69031306919914</v>
      </c>
      <c r="BJ6" s="62">
        <f t="shared" si="38"/>
        <v>297.01680128882509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11.5</v>
      </c>
      <c r="BY6" s="13">
        <f>IF('Données projet'!$A$114&gt;35,BY5+BX6-CG5,IF(A6&lt;'Données projet'!$A$114,$BV$205^A6,IF(A6='Données projet'!$A$114,'Données projet'!$B$114,BY5+BX6-CG5)))</f>
        <v>4.1515411988145683</v>
      </c>
      <c r="BZ6" s="14">
        <f>BY6*VLOOKUP('Données projet'!$B$12,Paramètres!$A$1:$I$89,3,0)*VLOOKUP('Données projet'!$B$12,Paramètres!$A$1:$I$89,5,0)</f>
        <v>3.0439100069708416</v>
      </c>
      <c r="CA6" s="14">
        <f t="shared" si="39"/>
        <v>1.2322885431422059</v>
      </c>
      <c r="CB6" s="22">
        <f t="shared" si="10"/>
        <v>7.447712474780225</v>
      </c>
      <c r="CC6" s="62">
        <f t="shared" si="11"/>
        <v>300.78104580811356</v>
      </c>
      <c r="CD6" s="62">
        <f ca="1">AVERAGE(OFFSET($CC$3,0,0,'Données projet'!$E$12+1,1))-AVERAGE(OFFSET($H$3,0,0,'Données projet'!$E$12+1,1))</f>
        <v>167.14929162269641</v>
      </c>
      <c r="CE6" s="62">
        <f t="shared" si="40"/>
        <v>138.89497526048916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1.3937412953809218</v>
      </c>
      <c r="CV6" s="14">
        <f t="shared" si="41"/>
        <v>0.61794728507750407</v>
      </c>
      <c r="CW6" s="22">
        <f t="shared" si="13"/>
        <v>3.5036909442984245</v>
      </c>
      <c r="CX6" s="62">
        <f t="shared" si="14"/>
        <v>296.83702427763171</v>
      </c>
      <c r="CY6" s="62">
        <f ca="1">AVERAGE(OFFSET($CX$3,0,0,'Données projet'!$E$13+1,1))-AVERAGE(OFFSET($H$3,0,0,'Données projet'!$E$13+1,1))</f>
        <v>122.85301941603791</v>
      </c>
      <c r="CZ6" s="62">
        <f t="shared" si="42"/>
        <v>97.393976461891157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1.8448560442749571</v>
      </c>
      <c r="P7" s="14">
        <f t="shared" si="33"/>
        <v>0.7916924717675391</v>
      </c>
      <c r="Q7" s="22">
        <f t="shared" si="2"/>
        <v>4.5919886654406801</v>
      </c>
      <c r="R7" s="62">
        <f t="shared" si="0"/>
        <v>297.925321998774</v>
      </c>
      <c r="S7" s="62">
        <f ca="1">AVERAGE(OFFSET($R$3,0,0,'Données projet'!$E$9+1,1))-AVERAGE(OFFSET($H$3,0,0,'Données projet'!$E$9+1,1))</f>
        <v>138.78437790044916</v>
      </c>
      <c r="T7" s="62">
        <f t="shared" si="34"/>
        <v>110.31224679643736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296.58082314457886</v>
      </c>
      <c r="AN7" s="62">
        <f ca="1">AVERAGE(OFFSET($AM$3,0,0,'Données projet'!$E$10+1,1))-AVERAGE(OFFSET($H$3,0,0,'Données projet'!$E$10+1,1))</f>
        <v>256.45505140629194</v>
      </c>
      <c r="AO7" s="62">
        <f t="shared" si="36"/>
        <v>219.6985760545686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6.9411764705882355</v>
      </c>
      <c r="BD7" s="13">
        <f>IF('Données projet'!$A$88&gt;35,BD6+BC7-BL6,IF(A7&lt;'Données projet'!$A$88,$BA$205^A7,IF(A7='Données projet'!$A$88,'Données projet'!$B$88,BD6+BC7-BL6)))</f>
        <v>3.0725690301044271</v>
      </c>
      <c r="BE7" s="14">
        <f>BD7*VLOOKUP('Données projet'!$B$11,Paramètres!$A$1:$I$89,3,0)*VLOOKUP('Données projet'!$B$11,Paramètres!$A$1:$I$89,5,0)</f>
        <v>1.8373962800024475</v>
      </c>
      <c r="BF7" s="14">
        <f t="shared" si="37"/>
        <v>0.78886318355909346</v>
      </c>
      <c r="BG7" s="22">
        <f t="shared" si="7"/>
        <v>4.5740685657030165</v>
      </c>
      <c r="BH7" s="62">
        <f t="shared" si="8"/>
        <v>297.90740189903636</v>
      </c>
      <c r="BI7" s="62">
        <f ca="1">AVERAGE(OFFSET($BH$3,0,0,'Données projet'!$E$11+1,1))-AVERAGE(OFFSET($H$3,0,0,'Données projet'!$E$11+1,1))</f>
        <v>279.69031306919914</v>
      </c>
      <c r="BJ7" s="62">
        <f t="shared" si="38"/>
        <v>297.01680128882509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11.5</v>
      </c>
      <c r="BY7" s="13">
        <f>IF('Données projet'!$A$114&gt;35,BY6+BX7-CG6,IF(A7&lt;'Données projet'!$A$114,$BV$205^A7,IF(A7='Données projet'!$A$114,'Données projet'!$B$114,BY6+BX7-CG6)))</f>
        <v>6.6723548683562175</v>
      </c>
      <c r="BZ7" s="14">
        <f>BY7*VLOOKUP('Données projet'!$B$12,Paramètres!$A$1:$I$89,3,0)*VLOOKUP('Données projet'!$B$12,Paramètres!$A$1:$I$89,5,0)</f>
        <v>4.8921705894787788</v>
      </c>
      <c r="CA7" s="14">
        <f t="shared" si="39"/>
        <v>1.8741125629997808</v>
      </c>
      <c r="CB7" s="22">
        <f t="shared" si="10"/>
        <v>11.784609823900155</v>
      </c>
      <c r="CC7" s="62">
        <f t="shared" si="11"/>
        <v>305.11794315723347</v>
      </c>
      <c r="CD7" s="62">
        <f ca="1">AVERAGE(OFFSET($CC$3,0,0,'Données projet'!$E$12+1,1))-AVERAGE(OFFSET($H$3,0,0,'Données projet'!$E$12+1,1))</f>
        <v>167.14929162269641</v>
      </c>
      <c r="CE7" s="62">
        <f t="shared" si="40"/>
        <v>138.89497526048916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1.6801367546075501</v>
      </c>
      <c r="CV7" s="14">
        <f t="shared" si="41"/>
        <v>0.72889770392470543</v>
      </c>
      <c r="CW7" s="22">
        <f t="shared" si="13"/>
        <v>4.1957350152770116</v>
      </c>
      <c r="CX7" s="62">
        <f t="shared" si="14"/>
        <v>297.52906834861034</v>
      </c>
      <c r="CY7" s="62">
        <f ca="1">AVERAGE(OFFSET($CX$3,0,0,'Données projet'!$E$13+1,1))-AVERAGE(OFFSET($H$3,0,0,'Données projet'!$E$13+1,1))</f>
        <v>122.85301941603791</v>
      </c>
      <c r="CZ7" s="62">
        <f t="shared" si="42"/>
        <v>97.393976461891157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2.2239496362910725</v>
      </c>
      <c r="P8" s="14">
        <f t="shared" si="33"/>
        <v>0.9338382720031817</v>
      </c>
      <c r="Q8" s="22">
        <f t="shared" si="2"/>
        <v>5.4998139402791582</v>
      </c>
      <c r="R8" s="62">
        <f t="shared" si="0"/>
        <v>298.8331472736125</v>
      </c>
      <c r="S8" s="62">
        <f ca="1">AVERAGE(OFFSET($R$3,0,0,'Données projet'!$E$9+1,1))-AVERAGE(OFFSET($H$3,0,0,'Données projet'!$E$9+1,1))</f>
        <v>138.78437790044916</v>
      </c>
      <c r="T8" s="62">
        <f t="shared" si="34"/>
        <v>110.31224679643736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297.47871993550461</v>
      </c>
      <c r="AN8" s="62">
        <f ca="1">AVERAGE(OFFSET($AM$3,0,0,'Données projet'!$E$10+1,1))-AVERAGE(OFFSET($H$3,0,0,'Données projet'!$E$10+1,1))</f>
        <v>256.45505140629194</v>
      </c>
      <c r="AO8" s="62">
        <f t="shared" si="36"/>
        <v>219.6985760545686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6.9411764705882355</v>
      </c>
      <c r="BD8" s="13">
        <f>IF('Données projet'!$A$88&gt;35,BD7+BC8-BL7,IF(A8&lt;'Données projet'!$A$88,$BA$205^A8,IF(A8='Données projet'!$A$88,'Données projet'!$B$88,BD7+BC8-BL7)))</f>
        <v>4.0679636258202043</v>
      </c>
      <c r="BE8" s="14">
        <f>BD8*VLOOKUP('Données projet'!$B$11,Paramètres!$A$1:$I$89,3,0)*VLOOKUP('Données projet'!$B$11,Paramètres!$A$1:$I$89,5,0)</f>
        <v>2.4326422482404824</v>
      </c>
      <c r="BF8" s="14">
        <f t="shared" si="37"/>
        <v>1.0108595120931088</v>
      </c>
      <c r="BG8" s="22">
        <f t="shared" si="7"/>
        <v>5.9974322325810041</v>
      </c>
      <c r="BH8" s="62">
        <f t="shared" si="8"/>
        <v>299.33076556591431</v>
      </c>
      <c r="BI8" s="62">
        <f ca="1">AVERAGE(OFFSET($BH$3,0,0,'Données projet'!$E$11+1,1))-AVERAGE(OFFSET($H$3,0,0,'Données projet'!$E$11+1,1))</f>
        <v>279.69031306919914</v>
      </c>
      <c r="BJ8" s="62">
        <f t="shared" si="38"/>
        <v>297.01680128882509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11.5</v>
      </c>
      <c r="BY8" s="13">
        <f>IF('Données projet'!$A$114&gt;35,BY7+BX8-CG7,IF(A8&lt;'Données projet'!$A$114,$BV$205^A8,IF(A8='Données projet'!$A$114,'Données projet'!$B$114,BY7+BX8-CG7)))</f>
        <v>10.723805294763606</v>
      </c>
      <c r="BZ8" s="14">
        <f>BY8*VLOOKUP('Données projet'!$B$12,Paramètres!$A$1:$I$89,3,0)*VLOOKUP('Données projet'!$B$12,Paramètres!$A$1:$I$89,5,0)</f>
        <v>7.8626940421206752</v>
      </c>
      <c r="CA8" s="14">
        <f t="shared" si="39"/>
        <v>2.8502236090239195</v>
      </c>
      <c r="CB8" s="22">
        <f t="shared" si="10"/>
        <v>18.658331575743503</v>
      </c>
      <c r="CC8" s="62">
        <f t="shared" si="11"/>
        <v>311.9916649090768</v>
      </c>
      <c r="CD8" s="62">
        <f ca="1">AVERAGE(OFFSET($CC$3,0,0,'Données projet'!$E$12+1,1))-AVERAGE(OFFSET($H$3,0,0,'Données projet'!$E$12+1,1))</f>
        <v>167.14929162269641</v>
      </c>
      <c r="CE8" s="62">
        <f t="shared" si="40"/>
        <v>138.89497526048916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2.0253827044793695</v>
      </c>
      <c r="CV8" s="14">
        <f t="shared" si="41"/>
        <v>0.85976890847586118</v>
      </c>
      <c r="CW8" s="22">
        <f t="shared" si="13"/>
        <v>5.0249723925636935</v>
      </c>
      <c r="CX8" s="62">
        <f t="shared" si="14"/>
        <v>298.35830572589703</v>
      </c>
      <c r="CY8" s="62">
        <f ca="1">AVERAGE(OFFSET($CX$3,0,0,'Données projet'!$E$13+1,1))-AVERAGE(OFFSET($H$3,0,0,'Données projet'!$E$13+1,1))</f>
        <v>122.85301941603791</v>
      </c>
      <c r="CZ8" s="62">
        <f t="shared" si="42"/>
        <v>97.393976461891157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2.6809419629828031</v>
      </c>
      <c r="P9" s="14">
        <f t="shared" si="33"/>
        <v>1.1015058868893037</v>
      </c>
      <c r="Q9" s="22">
        <f t="shared" si="2"/>
        <v>6.5877633385272532</v>
      </c>
      <c r="R9" s="62">
        <f t="shared" si="0"/>
        <v>299.9210966718606</v>
      </c>
      <c r="S9" s="62">
        <f ca="1">AVERAGE(OFFSET($R$3,0,0,'Données projet'!$E$9+1,1))-AVERAGE(OFFSET($H$3,0,0,'Données projet'!$E$9+1,1))</f>
        <v>138.78437790044916</v>
      </c>
      <c r="T9" s="62">
        <f t="shared" si="34"/>
        <v>110.31224679643736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298.62584576955311</v>
      </c>
      <c r="AN9" s="62">
        <f ca="1">AVERAGE(OFFSET($AM$3,0,0,'Données projet'!$E$10+1,1))-AVERAGE(OFFSET($H$3,0,0,'Données projet'!$E$10+1,1))</f>
        <v>256.45505140629194</v>
      </c>
      <c r="AO9" s="62">
        <f t="shared" si="36"/>
        <v>219.6985760545686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6.9411764705882355</v>
      </c>
      <c r="BD9" s="13">
        <f>IF('Données projet'!$A$88&gt;35,BD8+BC9-BL8,IF(A9&lt;'Données projet'!$A$88,$BA$205^A9,IF(A9='Données projet'!$A$88,'Données projet'!$B$88,BD8+BC9-BL8)))</f>
        <v>5.38582791756963</v>
      </c>
      <c r="BE9" s="14">
        <f>BD9*VLOOKUP('Données projet'!$B$11,Paramètres!$A$1:$I$89,3,0)*VLOOKUP('Données projet'!$B$11,Paramètres!$A$1:$I$89,5,0)</f>
        <v>3.2207250947066388</v>
      </c>
      <c r="BF9" s="14">
        <f t="shared" si="37"/>
        <v>1.2953284859599137</v>
      </c>
      <c r="BG9" s="22">
        <f t="shared" si="7"/>
        <v>7.8654599863275783</v>
      </c>
      <c r="BH9" s="62">
        <f t="shared" si="8"/>
        <v>301.19879331966087</v>
      </c>
      <c r="BI9" s="62">
        <f ca="1">AVERAGE(OFFSET($BH$3,0,0,'Données projet'!$E$11+1,1))-AVERAGE(OFFSET($H$3,0,0,'Données projet'!$E$11+1,1))</f>
        <v>279.69031306919914</v>
      </c>
      <c r="BJ9" s="62">
        <f t="shared" si="38"/>
        <v>297.01680128882509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11.5</v>
      </c>
      <c r="BY9" s="13">
        <f>IF('Données projet'!$A$114&gt;35,BY8+BX9-CG8,IF(A9&lt;'Données projet'!$A$114,$BV$205^A9,IF(A9='Données projet'!$A$114,'Données projet'!$B$114,BY8+BX9-CG8)))</f>
        <v>17.235294325454703</v>
      </c>
      <c r="BZ9" s="14">
        <f>BY9*VLOOKUP('Données projet'!$B$12,Paramètres!$A$1:$I$89,3,0)*VLOOKUP('Données projet'!$B$12,Paramètres!$A$1:$I$89,5,0)</f>
        <v>12.636917799423388</v>
      </c>
      <c r="CA9" s="14">
        <f t="shared" si="39"/>
        <v>4.3347314253281013</v>
      </c>
      <c r="CB9" s="22">
        <f t="shared" si="10"/>
        <v>29.558955733108835</v>
      </c>
      <c r="CC9" s="62">
        <f t="shared" si="11"/>
        <v>322.89228906644217</v>
      </c>
      <c r="CD9" s="62">
        <f ca="1">AVERAGE(OFFSET($CC$3,0,0,'Données projet'!$E$12+1,1))-AVERAGE(OFFSET($H$3,0,0,'Données projet'!$E$12+1,1))</f>
        <v>167.14929162269641</v>
      </c>
      <c r="CE9" s="62">
        <f t="shared" si="40"/>
        <v>138.89497526048916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2.4415721448593386</v>
      </c>
      <c r="CV9" s="14">
        <f t="shared" si="41"/>
        <v>1.0141376108081865</v>
      </c>
      <c r="CW9" s="22">
        <f t="shared" si="13"/>
        <v>6.0186944911209395</v>
      </c>
      <c r="CX9" s="62">
        <f t="shared" si="14"/>
        <v>299.35202782445424</v>
      </c>
      <c r="CY9" s="62">
        <f ca="1">AVERAGE(OFFSET($CX$3,0,0,'Données projet'!$E$13+1,1))-AVERAGE(OFFSET($H$3,0,0,'Données projet'!$E$13+1,1))</f>
        <v>122.85301941603791</v>
      </c>
      <c r="CZ9" s="62">
        <f t="shared" si="42"/>
        <v>97.393976461891157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3.2318401872034968</v>
      </c>
      <c r="P10" s="14">
        <f t="shared" si="33"/>
        <v>1.2992776749758848</v>
      </c>
      <c r="Q10" s="22">
        <f t="shared" si="2"/>
        <v>7.8916969432957558</v>
      </c>
      <c r="R10" s="62">
        <f t="shared" si="0"/>
        <v>301.22503027662907</v>
      </c>
      <c r="S10" s="62">
        <f ca="1">AVERAGE(OFFSET($R$3,0,0,'Données projet'!$E$9+1,1))-AVERAGE(OFFSET($H$3,0,0,'Données projet'!$E$9+1,1))</f>
        <v>138.78437790044916</v>
      </c>
      <c r="T10" s="62">
        <f t="shared" si="34"/>
        <v>110.31224679643736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300.09163240970821</v>
      </c>
      <c r="AN10" s="62">
        <f ca="1">AVERAGE(OFFSET($AM$3,0,0,'Données projet'!$E$10+1,1))-AVERAGE(OFFSET($H$3,0,0,'Données projet'!$E$10+1,1))</f>
        <v>256.45505140629194</v>
      </c>
      <c r="AO10" s="62">
        <f t="shared" si="36"/>
        <v>219.6985760545686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6.9411764705882355</v>
      </c>
      <c r="BD10" s="13">
        <f>IF('Données projet'!$A$88&gt;35,BD9+BC10-BL9,IF(A10&lt;'Données projet'!$A$88,$BA$205^A10,IF(A10='Données projet'!$A$88,'Données projet'!$B$88,BD9+BC10-BL9)))</f>
        <v>7.130629726765032</v>
      </c>
      <c r="BE10" s="14">
        <f>BD10*VLOOKUP('Données projet'!$B$11,Paramètres!$A$1:$I$89,3,0)*VLOOKUP('Données projet'!$B$11,Paramètres!$A$1:$I$89,5,0)</f>
        <v>4.26411657660549</v>
      </c>
      <c r="BF10" s="14">
        <f t="shared" si="37"/>
        <v>1.6598507175986843</v>
      </c>
      <c r="BG10" s="22">
        <f t="shared" si="7"/>
        <v>10.317576370738935</v>
      </c>
      <c r="BH10" s="62">
        <f t="shared" si="8"/>
        <v>303.65090970407226</v>
      </c>
      <c r="BI10" s="62">
        <f ca="1">AVERAGE(OFFSET($BH$3,0,0,'Données projet'!$E$11+1,1))-AVERAGE(OFFSET($H$3,0,0,'Données projet'!$E$11+1,1))</f>
        <v>279.69031306919914</v>
      </c>
      <c r="BJ10" s="62">
        <f t="shared" si="38"/>
        <v>297.01680128882509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11.5</v>
      </c>
      <c r="BY10" s="13">
        <f>IF('Données projet'!$A$114&gt;35,BY9+BX10-CG9,IF(A10&lt;'Données projet'!$A$114,$BV$205^A10,IF(A10='Données projet'!$A$114,'Données projet'!$B$114,BY9+BX10-CG9)))</f>
        <v>27.700556129091794</v>
      </c>
      <c r="BZ10" s="14">
        <f>BY10*VLOOKUP('Données projet'!$B$12,Paramètres!$A$1:$I$89,3,0)*VLOOKUP('Données projet'!$B$12,Paramètres!$A$1:$I$89,5,0)</f>
        <v>20.310047753850103</v>
      </c>
      <c r="CA10" s="14">
        <f t="shared" si="39"/>
        <v>6.5924289133797958</v>
      </c>
      <c r="CB10" s="22">
        <f t="shared" si="10"/>
        <v>46.855146862092077</v>
      </c>
      <c r="CC10" s="62">
        <f t="shared" si="11"/>
        <v>340.18848019542537</v>
      </c>
      <c r="CD10" s="62">
        <f ca="1">AVERAGE(OFFSET($CC$3,0,0,'Données projet'!$E$12+1,1))-AVERAGE(OFFSET($H$3,0,0,'Données projet'!$E$12+1,1))</f>
        <v>167.14929162269641</v>
      </c>
      <c r="CE10" s="62">
        <f t="shared" si="40"/>
        <v>138.89497526048916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2.9432830276317556</v>
      </c>
      <c r="CV10" s="14">
        <f t="shared" si="41"/>
        <v>1.1962227099825538</v>
      </c>
      <c r="CW10" s="22">
        <f t="shared" si="13"/>
        <v>7.2096391596782547</v>
      </c>
      <c r="CX10" s="62">
        <f t="shared" si="14"/>
        <v>300.54297249301158</v>
      </c>
      <c r="CY10" s="62">
        <f ca="1">AVERAGE(OFFSET($CX$3,0,0,'Données projet'!$E$13+1,1))-AVERAGE(OFFSET($H$3,0,0,'Données projet'!$E$13+1,1))</f>
        <v>122.85301941603791</v>
      </c>
      <c r="CZ10" s="62">
        <f t="shared" si="42"/>
        <v>97.393976461891157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3.8959407327127313</v>
      </c>
      <c r="P11" s="14">
        <f t="shared" si="33"/>
        <v>1.5325587423396034</v>
      </c>
      <c r="Q11" s="22">
        <f t="shared" si="2"/>
        <v>9.4546365857161501</v>
      </c>
      <c r="R11" s="62">
        <f t="shared" si="0"/>
        <v>302.78796991904949</v>
      </c>
      <c r="S11" s="62">
        <f ca="1">AVERAGE(OFFSET($R$3,0,0,'Données projet'!$E$9+1,1))-AVERAGE(OFFSET($H$3,0,0,'Données projet'!$E$9+1,1))</f>
        <v>138.78437790044916</v>
      </c>
      <c r="T11" s="62">
        <f t="shared" si="34"/>
        <v>110.31224679643736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301.96492023616713</v>
      </c>
      <c r="AN11" s="62">
        <f ca="1">AVERAGE(OFFSET($AM$3,0,0,'Données projet'!$E$10+1,1))-AVERAGE(OFFSET($H$3,0,0,'Données projet'!$E$10+1,1))</f>
        <v>256.45505140629194</v>
      </c>
      <c r="AO11" s="62">
        <f t="shared" si="36"/>
        <v>219.6985760545686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6.9411764705882355</v>
      </c>
      <c r="BD11" s="13">
        <f>IF('Données projet'!$A$88&gt;35,BD10+BC11-BL10,IF(A11&lt;'Données projet'!$A$88,$BA$205^A11,IF(A11='Données projet'!$A$88,'Données projet'!$B$88,BD10+BC11-BL10)))</f>
        <v>9.4406804447568593</v>
      </c>
      <c r="BE11" s="14">
        <f>BD11*VLOOKUP('Données projet'!$B$11,Paramètres!$A$1:$I$89,3,0)*VLOOKUP('Données projet'!$B$11,Paramètres!$A$1:$I$89,5,0)</f>
        <v>5.6455269059646023</v>
      </c>
      <c r="BF11" s="14">
        <f t="shared" si="37"/>
        <v>2.1269542317454508</v>
      </c>
      <c r="BG11" s="22">
        <f t="shared" si="7"/>
        <v>13.53707131484501</v>
      </c>
      <c r="BH11" s="62">
        <f t="shared" si="8"/>
        <v>306.87040464817835</v>
      </c>
      <c r="BI11" s="62">
        <f ca="1">AVERAGE(OFFSET($BH$3,0,0,'Données projet'!$E$11+1,1))-AVERAGE(OFFSET($H$3,0,0,'Données projet'!$E$11+1,1))</f>
        <v>279.69031306919914</v>
      </c>
      <c r="BJ11" s="62">
        <f t="shared" si="38"/>
        <v>297.01680128882509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11.5</v>
      </c>
      <c r="BY11" s="13">
        <f>IF('Données projet'!$A$114&gt;35,BY10+BX11-CG10,IF(A11&lt;'Données projet'!$A$114,$BV$205^A11,IF(A11='Données projet'!$A$114,'Données projet'!$B$114,BY10+BX11-CG10)))</f>
        <v>44.520319489276915</v>
      </c>
      <c r="BZ11" s="14">
        <f>BY11*VLOOKUP('Données projet'!$B$12,Paramètres!$A$1:$I$89,3,0)*VLOOKUP('Données projet'!$B$12,Paramètres!$A$1:$I$89,5,0)</f>
        <v>32.642298249537831</v>
      </c>
      <c r="CA11" s="14">
        <f t="shared" si="39"/>
        <v>10.026023463420534</v>
      </c>
      <c r="CB11" s="22">
        <f t="shared" si="10"/>
        <v>74.31399365006915</v>
      </c>
      <c r="CC11" s="62">
        <f t="shared" si="11"/>
        <v>367.64732698340248</v>
      </c>
      <c r="CD11" s="62">
        <f ca="1">AVERAGE(OFFSET($CC$3,0,0,'Données projet'!$E$12+1,1))-AVERAGE(OFFSET($H$3,0,0,'Données projet'!$E$12+1,1))</f>
        <v>167.14929162269641</v>
      </c>
      <c r="CE11" s="62">
        <f t="shared" si="40"/>
        <v>138.89497526048916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3.5480888815776659</v>
      </c>
      <c r="CV11" s="14">
        <f t="shared" si="41"/>
        <v>1.4110005946211317</v>
      </c>
      <c r="CW11" s="22">
        <f t="shared" si="13"/>
        <v>8.6370808377129062</v>
      </c>
      <c r="CX11" s="62">
        <f t="shared" si="14"/>
        <v>301.97041417104623</v>
      </c>
      <c r="CY11" s="62">
        <f ca="1">AVERAGE(OFFSET($CX$3,0,0,'Données projet'!$E$13+1,1))-AVERAGE(OFFSET($H$3,0,0,'Données projet'!$E$13+1,1))</f>
        <v>122.85301941603791</v>
      </c>
      <c r="CZ11" s="62">
        <f t="shared" si="42"/>
        <v>97.393976461891157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4.6965051839224783</v>
      </c>
      <c r="P12" s="14">
        <f t="shared" si="33"/>
        <v>1.8077246642178633</v>
      </c>
      <c r="Q12" s="22">
        <f t="shared" si="2"/>
        <v>11.328200318844425</v>
      </c>
      <c r="R12" s="62">
        <f t="shared" si="0"/>
        <v>304.66153365217775</v>
      </c>
      <c r="S12" s="62">
        <f ca="1">AVERAGE(OFFSET($R$3,0,0,'Données projet'!$E$9+1,1))-AVERAGE(OFFSET($H$3,0,0,'Données projet'!$E$9+1,1))</f>
        <v>138.78437790044916</v>
      </c>
      <c r="T12" s="62">
        <f t="shared" si="34"/>
        <v>110.31224679643736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304.35940071300303</v>
      </c>
      <c r="AN12" s="62">
        <f ca="1">AVERAGE(OFFSET($AM$3,0,0,'Données projet'!$E$10+1,1))-AVERAGE(OFFSET($H$3,0,0,'Données projet'!$E$10+1,1))</f>
        <v>256.45505140629194</v>
      </c>
      <c r="AO12" s="62">
        <f t="shared" si="36"/>
        <v>219.6985760545686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6.9411764705882355</v>
      </c>
      <c r="BD12" s="13">
        <f>IF('Données projet'!$A$88&gt;35,BD11+BC12-BL11,IF(A12&lt;'Données projet'!$A$88,$BA$205^A12,IF(A12='Données projet'!$A$88,'Données projet'!$B$88,BD11+BC12-BL11)))</f>
        <v>12.499099052286473</v>
      </c>
      <c r="BE12" s="14">
        <f>BD12*VLOOKUP('Données projet'!$B$11,Paramètres!$A$1:$I$89,3,0)*VLOOKUP('Données projet'!$B$11,Paramètres!$A$1:$I$89,5,0)</f>
        <v>7.474461233267311</v>
      </c>
      <c r="BF12" s="14">
        <f t="shared" si="37"/>
        <v>2.7255067314033421</v>
      </c>
      <c r="BG12" s="22">
        <f t="shared" si="7"/>
        <v>17.764944205134721</v>
      </c>
      <c r="BH12" s="62">
        <f t="shared" si="8"/>
        <v>311.09827753846804</v>
      </c>
      <c r="BI12" s="62">
        <f ca="1">AVERAGE(OFFSET($BH$3,0,0,'Données projet'!$E$11+1,1))-AVERAGE(OFFSET($H$3,0,0,'Données projet'!$E$11+1,1))</f>
        <v>279.69031306919914</v>
      </c>
      <c r="BJ12" s="62">
        <f t="shared" si="38"/>
        <v>297.01680128882509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11.5</v>
      </c>
      <c r="BY12" s="13">
        <f>IF('Données projet'!$A$114&gt;35,BY11+BX12-CG11,IF(A12&lt;'Données projet'!$A$114,$BV$205^A12,IF(A12='Données projet'!$A$114,'Données projet'!$B$114,BY11+BX12-CG11)))</f>
        <v>71.553034465820133</v>
      </c>
      <c r="BZ12" s="14">
        <f>BY12*VLOOKUP('Données projet'!$B$12,Paramètres!$A$1:$I$89,3,0)*VLOOKUP('Données projet'!$B$12,Paramètres!$A$1:$I$89,5,0)</f>
        <v>52.462684870339316</v>
      </c>
      <c r="CA12" s="14">
        <f t="shared" si="39"/>
        <v>15.247968208658939</v>
      </c>
      <c r="CB12" s="22">
        <f t="shared" si="10"/>
        <v>117.92938744592196</v>
      </c>
      <c r="CC12" s="62">
        <f t="shared" si="11"/>
        <v>411.26272077925529</v>
      </c>
      <c r="CD12" s="62">
        <f ca="1">AVERAGE(OFFSET($CC$3,0,0,'Données projet'!$E$12+1,1))-AVERAGE(OFFSET($H$3,0,0,'Données projet'!$E$12+1,1))</f>
        <v>167.14929162269641</v>
      </c>
      <c r="CE12" s="62">
        <f t="shared" si="40"/>
        <v>138.89497526048916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4.2771743639293991</v>
      </c>
      <c r="CV12" s="14">
        <f t="shared" si="41"/>
        <v>1.6643411476866403</v>
      </c>
      <c r="CW12" s="22">
        <f t="shared" si="13"/>
        <v>10.348139516064602</v>
      </c>
      <c r="CX12" s="62">
        <f t="shared" si="14"/>
        <v>303.68147284939789</v>
      </c>
      <c r="CY12" s="62">
        <f ca="1">AVERAGE(OFFSET($CX$3,0,0,'Données projet'!$E$13+1,1))-AVERAGE(OFFSET($H$3,0,0,'Données projet'!$E$13+1,1))</f>
        <v>122.85301941603791</v>
      </c>
      <c r="CZ12" s="62">
        <f t="shared" si="42"/>
        <v>97.393976461891157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5.6615750741291127</v>
      </c>
      <c r="P13" s="14">
        <f t="shared" si="33"/>
        <v>2.1322957295802305</v>
      </c>
      <c r="Q13" s="22">
        <f t="shared" si="2"/>
        <v>13.574324983127106</v>
      </c>
      <c r="R13" s="62">
        <f t="shared" si="0"/>
        <v>306.90765831646041</v>
      </c>
      <c r="S13" s="62">
        <f ca="1">AVERAGE(OFFSET($R$3,0,0,'Données projet'!$E$9+1,1))-AVERAGE(OFFSET($H$3,0,0,'Données projet'!$E$9+1,1))</f>
        <v>138.78437790044916</v>
      </c>
      <c r="T13" s="62">
        <f t="shared" si="34"/>
        <v>110.31224679643736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307.42058941449875</v>
      </c>
      <c r="AN13" s="62">
        <f ca="1">AVERAGE(OFFSET($AM$3,0,0,'Données projet'!$E$10+1,1))-AVERAGE(OFFSET($H$3,0,0,'Données projet'!$E$10+1,1))</f>
        <v>256.45505140629194</v>
      </c>
      <c r="AO13" s="62">
        <f t="shared" si="36"/>
        <v>219.6985760545686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6.9411764705882355</v>
      </c>
      <c r="BD13" s="13">
        <f>IF('Données projet'!$A$88&gt;35,BD12+BC13-BL12,IF(A13&lt;'Données projet'!$A$88,$BA$205^A13,IF(A13='Données projet'!$A$88,'Données projet'!$B$88,BD12+BC13-BL12)))</f>
        <v>16.548328060996262</v>
      </c>
      <c r="BE13" s="14">
        <f>BD13*VLOOKUP('Données projet'!$B$11,Paramètres!$A$1:$I$89,3,0)*VLOOKUP('Données projet'!$B$11,Paramètres!$A$1:$I$89,5,0)</f>
        <v>9.8959001804757651</v>
      </c>
      <c r="BF13" s="14">
        <f t="shared" si="37"/>
        <v>3.4924996655094662</v>
      </c>
      <c r="BG13" s="22">
        <f t="shared" si="7"/>
        <v>23.318129731757608</v>
      </c>
      <c r="BH13" s="62">
        <f t="shared" si="8"/>
        <v>316.65146306509092</v>
      </c>
      <c r="BI13" s="62">
        <f ca="1">AVERAGE(OFFSET($BH$3,0,0,'Données projet'!$E$11+1,1))-AVERAGE(OFFSET($H$3,0,0,'Données projet'!$E$11+1,1))</f>
        <v>279.69031306919914</v>
      </c>
      <c r="BJ13" s="62">
        <f t="shared" si="38"/>
        <v>297.01680128882509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>
        <f>VLOOKUP(A13,'Données projet'!$A$113:$I$133,2,0)</f>
        <v>115</v>
      </c>
      <c r="BW13" s="13">
        <f>VLOOKUP(A13,'Données projet'!$A$113:$I$133,9,0)</f>
        <v>11.5</v>
      </c>
      <c r="BX13" s="13">
        <f t="array" ref="BX13">INDEX(BW:BW,MIN(IF(ISNUMBER(BW13:BW209),ROW(BW13:BW209),"")))</f>
        <v>11.5</v>
      </c>
      <c r="BY13" s="13">
        <f>IF('Données projet'!$A$114&gt;35,BY12+BX13-CG12,IF(A13&lt;'Données projet'!$A$114,$BV$205^A13,IF(A13='Données projet'!$A$114,'Données projet'!$B$114,BY12+BX13-CG12)))</f>
        <v>115</v>
      </c>
      <c r="BZ13" s="14">
        <f>BY13*VLOOKUP('Données projet'!$B$12,Paramètres!$A$1:$I$89,3,0)*VLOOKUP('Données projet'!$B$12,Paramètres!$A$1:$I$89,5,0)</f>
        <v>84.317999999999998</v>
      </c>
      <c r="CA13" s="14">
        <f t="shared" si="39"/>
        <v>23.189705803157239</v>
      </c>
      <c r="CB13" s="22">
        <f t="shared" si="10"/>
        <v>187.24258760716552</v>
      </c>
      <c r="CC13" s="62">
        <f t="shared" si="11"/>
        <v>480.5759209404988</v>
      </c>
      <c r="CD13" s="62">
        <f ca="1">AVERAGE(OFFSET($CC$3,0,0,'Données projet'!$E$12+1,1))-AVERAGE(OFFSET($H$3,0,0,'Données projet'!$E$12+1,1))</f>
        <v>167.14929162269641</v>
      </c>
      <c r="CE13" s="62">
        <f t="shared" si="40"/>
        <v>138.89497526048916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5.1560772996532975</v>
      </c>
      <c r="CV13" s="14">
        <f t="shared" si="41"/>
        <v>1.9631681704759778</v>
      </c>
      <c r="CW13" s="22">
        <f t="shared" si="13"/>
        <v>12.39935252714182</v>
      </c>
      <c r="CX13" s="62">
        <f t="shared" si="14"/>
        <v>305.73268586047516</v>
      </c>
      <c r="CY13" s="62">
        <f ca="1">AVERAGE(OFFSET($CX$3,0,0,'Données projet'!$E$13+1,1))-AVERAGE(OFFSET($H$3,0,0,'Données projet'!$E$13+1,1))</f>
        <v>122.85301941603791</v>
      </c>
      <c r="CZ13" s="62">
        <f t="shared" si="42"/>
        <v>97.393976461891157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6.8249541019838356</v>
      </c>
      <c r="P14" s="14">
        <f t="shared" si="33"/>
        <v>2.515142470744169</v>
      </c>
      <c r="Q14" s="22">
        <f t="shared" si="2"/>
        <v>16.267334864167939</v>
      </c>
      <c r="R14" s="62">
        <f t="shared" si="0"/>
        <v>309.60066819750125</v>
      </c>
      <c r="S14" s="62">
        <f ca="1">AVERAGE(OFFSET($R$3,0,0,'Données projet'!$E$9+1,1))-AVERAGE(OFFSET($H$3,0,0,'Données projet'!$E$9+1,1))</f>
        <v>138.78437790044916</v>
      </c>
      <c r="T14" s="62">
        <f t="shared" si="34"/>
        <v>110.31224679643736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311.33476117897868</v>
      </c>
      <c r="AN14" s="62">
        <f ca="1">AVERAGE(OFFSET($AM$3,0,0,'Données projet'!$E$10+1,1))-AVERAGE(OFFSET($H$3,0,0,'Données projet'!$E$10+1,1))</f>
        <v>256.45505140629194</v>
      </c>
      <c r="AO14" s="62">
        <f t="shared" si="36"/>
        <v>219.6985760545686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6.9411764705882355</v>
      </c>
      <c r="BD14" s="13">
        <f>IF('Données projet'!$A$88&gt;35,BD13+BC14-BL13,IF(A14&lt;'Données projet'!$A$88,$BA$205^A14,IF(A14='Données projet'!$A$88,'Données projet'!$B$88,BD13+BC14-BL13)))</f>
        <v>21.909352063600231</v>
      </c>
      <c r="BE14" s="14">
        <f>BD14*VLOOKUP('Données projet'!$B$11,Paramètres!$A$1:$I$89,3,0)*VLOOKUP('Données projet'!$B$11,Paramètres!$A$1:$I$89,5,0)</f>
        <v>13.101792534032938</v>
      </c>
      <c r="BF14" s="14">
        <f t="shared" si="37"/>
        <v>4.4753343563761101</v>
      </c>
      <c r="BG14" s="22">
        <f t="shared" si="7"/>
        <v>30.613496000795752</v>
      </c>
      <c r="BH14" s="62">
        <f t="shared" si="8"/>
        <v>323.94682933412906</v>
      </c>
      <c r="BI14" s="62">
        <f ca="1">AVERAGE(OFFSET($BH$3,0,0,'Données projet'!$E$11+1,1))-AVERAGE(OFFSET($H$3,0,0,'Données projet'!$E$11+1,1))</f>
        <v>279.69031306919914</v>
      </c>
      <c r="BJ14" s="62">
        <f t="shared" si="38"/>
        <v>297.01680128882509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13.8</v>
      </c>
      <c r="BY14" s="13">
        <f>IF('Données projet'!$A$114&gt;35,BY13+BX14-CG13,IF(A14&lt;'Données projet'!$A$114,$BV$205^A14,IF(A14='Données projet'!$A$114,'Données projet'!$B$114,BY13+BX14-CG13)))</f>
        <v>128.80000000000001</v>
      </c>
      <c r="BZ14" s="14">
        <f>BY14*VLOOKUP('Données projet'!$B$12,Paramètres!$A$1:$I$89,3,0)*VLOOKUP('Données projet'!$B$12,Paramètres!$A$1:$I$89,5,0)</f>
        <v>94.436160000000001</v>
      </c>
      <c r="CA14" s="14">
        <f t="shared" si="39"/>
        <v>25.632105611020013</v>
      </c>
      <c r="CB14" s="22">
        <f t="shared" si="10"/>
        <v>209.11889593919318</v>
      </c>
      <c r="CC14" s="62">
        <f t="shared" si="11"/>
        <v>502.45222927252649</v>
      </c>
      <c r="CD14" s="62">
        <f ca="1">AVERAGE(OFFSET($CC$3,0,0,'Données projet'!$E$12+1,1))-AVERAGE(OFFSET($H$3,0,0,'Données projet'!$E$12+1,1))</f>
        <v>167.14929162269641</v>
      </c>
      <c r="CE14" s="62">
        <f t="shared" si="40"/>
        <v>138.89497526048916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6.2155832000209923</v>
      </c>
      <c r="CV14" s="14">
        <f t="shared" si="41"/>
        <v>2.3156486102184797</v>
      </c>
      <c r="CW14" s="22">
        <f t="shared" si="13"/>
        <v>14.85856206950041</v>
      </c>
      <c r="CX14" s="62">
        <f t="shared" si="14"/>
        <v>308.19189540283372</v>
      </c>
      <c r="CY14" s="62">
        <f ca="1">AVERAGE(OFFSET($CX$3,0,0,'Données projet'!$E$13+1,1))-AVERAGE(OFFSET($H$3,0,0,'Données projet'!$E$13+1,1))</f>
        <v>122.85301941603791</v>
      </c>
      <c r="CZ14" s="62">
        <f t="shared" si="42"/>
        <v>97.393976461891157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8.2273921804968939</v>
      </c>
      <c r="P15" s="14">
        <f t="shared" si="33"/>
        <v>2.9667280951626824</v>
      </c>
      <c r="Q15" s="22">
        <f t="shared" si="2"/>
        <v>19.496426146773764</v>
      </c>
      <c r="R15" s="62">
        <f t="shared" si="0"/>
        <v>312.8297594801071</v>
      </c>
      <c r="S15" s="62">
        <f ca="1">AVERAGE(OFFSET($R$3,0,0,'Données projet'!$E$9+1,1))-AVERAGE(OFFSET($H$3,0,0,'Données projet'!$E$9+1,1))</f>
        <v>138.78437790044916</v>
      </c>
      <c r="T15" s="62">
        <f t="shared" si="34"/>
        <v>110.31224679643736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316.3404009375538</v>
      </c>
      <c r="AN15" s="62">
        <f ca="1">AVERAGE(OFFSET($AM$3,0,0,'Données projet'!$E$10+1,1))-AVERAGE(OFFSET($H$3,0,0,'Données projet'!$E$10+1,1))</f>
        <v>256.45505140629194</v>
      </c>
      <c r="AO15" s="62">
        <f t="shared" si="36"/>
        <v>219.6985760545686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6.9411764705882355</v>
      </c>
      <c r="BD15" s="13">
        <f>IF('Données projet'!$A$88&gt;35,BD14+BC15-BL14,IF(A15&lt;'Données projet'!$A$88,$BA$205^A15,IF(A15='Données projet'!$A$88,'Données projet'!$B$88,BD14+BC15-BL14)))</f>
        <v>29.007142357672414</v>
      </c>
      <c r="BE15" s="14">
        <f>BD15*VLOOKUP('Données projet'!$B$11,Paramètres!$A$1:$I$89,3,0)*VLOOKUP('Données projet'!$B$11,Paramètres!$A$1:$I$89,5,0)</f>
        <v>17.346271129888105</v>
      </c>
      <c r="BF15" s="14">
        <f t="shared" si="37"/>
        <v>5.7347514730366376</v>
      </c>
      <c r="BG15" s="22">
        <f t="shared" si="7"/>
        <v>40.19944770009392</v>
      </c>
      <c r="BH15" s="62">
        <f t="shared" si="8"/>
        <v>333.53278103342723</v>
      </c>
      <c r="BI15" s="62">
        <f ca="1">AVERAGE(OFFSET($BH$3,0,0,'Données projet'!$E$11+1,1))-AVERAGE(OFFSET($H$3,0,0,'Données projet'!$E$11+1,1))</f>
        <v>279.69031306919914</v>
      </c>
      <c r="BJ15" s="62">
        <f t="shared" si="38"/>
        <v>297.01680128882509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13.8</v>
      </c>
      <c r="BY15" s="13">
        <f>IF('Données projet'!$A$114&gt;35,BY14+BX15-CG14,IF(A15&lt;'Données projet'!$A$114,$BV$205^A15,IF(A15='Données projet'!$A$114,'Données projet'!$B$114,BY14+BX15-CG14)))</f>
        <v>142.60000000000002</v>
      </c>
      <c r="BZ15" s="14">
        <f>BY15*VLOOKUP('Données projet'!$B$12,Paramètres!$A$1:$I$89,3,0)*VLOOKUP('Données projet'!$B$12,Paramètres!$A$1:$I$89,5,0)</f>
        <v>104.55432000000002</v>
      </c>
      <c r="CA15" s="14">
        <f t="shared" si="39"/>
        <v>28.044173158356262</v>
      </c>
      <c r="CB15" s="22">
        <f t="shared" si="10"/>
        <v>230.94237558413718</v>
      </c>
      <c r="CC15" s="62">
        <f t="shared" si="11"/>
        <v>524.27570891747052</v>
      </c>
      <c r="CD15" s="62">
        <f ca="1">AVERAGE(OFFSET($CC$3,0,0,'Données projet'!$E$12+1,1))-AVERAGE(OFFSET($H$3,0,0,'Données projet'!$E$12+1,1))</f>
        <v>167.14929162269641</v>
      </c>
      <c r="CE15" s="62">
        <f t="shared" si="40"/>
        <v>138.89497526048916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7.4928035929525265</v>
      </c>
      <c r="CV15" s="14">
        <f t="shared" si="41"/>
        <v>2.7314157628720532</v>
      </c>
      <c r="CW15" s="22">
        <f t="shared" si="13"/>
        <v>17.80718204472781</v>
      </c>
      <c r="CX15" s="62">
        <f t="shared" si="14"/>
        <v>311.14051537806114</v>
      </c>
      <c r="CY15" s="62">
        <f ca="1">AVERAGE(OFFSET($CX$3,0,0,'Données projet'!$E$13+1,1))-AVERAGE(OFFSET($H$3,0,0,'Données projet'!$E$13+1,1))</f>
        <v>122.85301941603791</v>
      </c>
      <c r="CZ15" s="62">
        <f t="shared" si="42"/>
        <v>97.393976461891157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9.9180127925000576</v>
      </c>
      <c r="P16" s="14">
        <f t="shared" si="33"/>
        <v>3.4993944450484582</v>
      </c>
      <c r="Q16" s="22">
        <f t="shared" si="2"/>
        <v>23.36865093873033</v>
      </c>
      <c r="R16" s="62">
        <f t="shared" si="0"/>
        <v>316.70198427206367</v>
      </c>
      <c r="S16" s="62">
        <f ca="1">AVERAGE(OFFSET($R$3,0,0,'Données projet'!$E$9+1,1))-AVERAGE(OFFSET($H$3,0,0,'Données projet'!$E$9+1,1))</f>
        <v>138.78437790044916</v>
      </c>
      <c r="T16" s="62">
        <f t="shared" si="34"/>
        <v>110.31224679643736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322.74288029609767</v>
      </c>
      <c r="AN16" s="62">
        <f ca="1">AVERAGE(OFFSET($AM$3,0,0,'Données projet'!$E$10+1,1))-AVERAGE(OFFSET($H$3,0,0,'Données projet'!$E$10+1,1))</f>
        <v>256.45505140629194</v>
      </c>
      <c r="AO16" s="62">
        <f t="shared" si="36"/>
        <v>219.6985760545686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6.9411764705882355</v>
      </c>
      <c r="BD16" s="13">
        <f>IF('Données projet'!$A$88&gt;35,BD15+BC16-BL15,IF(A16&lt;'Données projet'!$A$88,$BA$205^A16,IF(A16='Données projet'!$A$88,'Données projet'!$B$88,BD15+BC16-BL15)))</f>
        <v>38.404344652263013</v>
      </c>
      <c r="BE16" s="14">
        <f>BD16*VLOOKUP('Données projet'!$B$11,Paramètres!$A$1:$I$89,3,0)*VLOOKUP('Données projet'!$B$11,Paramètres!$A$1:$I$89,5,0)</f>
        <v>22.965798102053284</v>
      </c>
      <c r="BF16" s="14">
        <f t="shared" si="37"/>
        <v>7.3485848963755025</v>
      </c>
      <c r="BG16" s="22">
        <f t="shared" si="7"/>
        <v>52.797550388930141</v>
      </c>
      <c r="BH16" s="62">
        <f t="shared" si="8"/>
        <v>346.13088372226343</v>
      </c>
      <c r="BI16" s="62">
        <f ca="1">AVERAGE(OFFSET($BH$3,0,0,'Données projet'!$E$11+1,1))-AVERAGE(OFFSET($H$3,0,0,'Données projet'!$E$11+1,1))</f>
        <v>279.69031306919914</v>
      </c>
      <c r="BJ16" s="62">
        <f t="shared" si="38"/>
        <v>297.01680128882509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13.8</v>
      </c>
      <c r="BY16" s="13">
        <f>IF('Données projet'!$A$114&gt;35,BY15+BX16-CG15,IF(A16&lt;'Données projet'!$A$114,$BV$205^A16,IF(A16='Données projet'!$A$114,'Données projet'!$B$114,BY15+BX16-CG15)))</f>
        <v>156.40000000000003</v>
      </c>
      <c r="BZ16" s="14">
        <f>BY16*VLOOKUP('Données projet'!$B$12,Paramètres!$A$1:$I$89,3,0)*VLOOKUP('Données projet'!$B$12,Paramètres!$A$1:$I$89,5,0)</f>
        <v>114.67248000000002</v>
      </c>
      <c r="CA16" s="14">
        <f t="shared" si="39"/>
        <v>30.42917784146039</v>
      </c>
      <c r="CB16" s="22">
        <f t="shared" si="10"/>
        <v>252.71872074054355</v>
      </c>
      <c r="CC16" s="62">
        <f t="shared" si="11"/>
        <v>546.05205407387689</v>
      </c>
      <c r="CD16" s="62">
        <f ca="1">AVERAGE(OFFSET($CC$3,0,0,'Données projet'!$E$12+1,1))-AVERAGE(OFFSET($H$3,0,0,'Données projet'!$E$12+1,1))</f>
        <v>167.14929162269641</v>
      </c>
      <c r="CE16" s="62">
        <f t="shared" si="40"/>
        <v>138.89497526048916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9.0324759360268381</v>
      </c>
      <c r="CV16" s="14">
        <f t="shared" si="41"/>
        <v>3.2218325512531081</v>
      </c>
      <c r="CW16" s="22">
        <f t="shared" si="13"/>
        <v>21.342920615345903</v>
      </c>
      <c r="CX16" s="62">
        <f t="shared" si="14"/>
        <v>314.67625394867923</v>
      </c>
      <c r="CY16" s="62">
        <f ca="1">AVERAGE(OFFSET($CX$3,0,0,'Données projet'!$E$13+1,1))-AVERAGE(OFFSET($H$3,0,0,'Données projet'!$E$13+1,1))</f>
        <v>122.85301941603791</v>
      </c>
      <c r="CZ16" s="62">
        <f t="shared" si="42"/>
        <v>97.393976461891157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11.956033648836456</v>
      </c>
      <c r="P17" s="14">
        <f t="shared" si="33"/>
        <v>4.1276993001155038</v>
      </c>
      <c r="Q17" s="22">
        <f t="shared" si="2"/>
        <v>28.012501552757996</v>
      </c>
      <c r="R17" s="62">
        <f t="shared" si="0"/>
        <v>321.34583488609132</v>
      </c>
      <c r="S17" s="62">
        <f ca="1">AVERAGE(OFFSET($R$3,0,0,'Données projet'!$E$9+1,1))-AVERAGE(OFFSET($H$3,0,0,'Données projet'!$E$9+1,1))</f>
        <v>138.78437790044916</v>
      </c>
      <c r="T17" s="62">
        <f t="shared" si="34"/>
        <v>110.31224679643736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330.93327083690383</v>
      </c>
      <c r="AN17" s="62">
        <f ca="1">AVERAGE(OFFSET($AM$3,0,0,'Données projet'!$E$10+1,1))-AVERAGE(OFFSET($H$3,0,0,'Données projet'!$E$10+1,1))</f>
        <v>256.45505140629194</v>
      </c>
      <c r="AO17" s="62">
        <f t="shared" si="36"/>
        <v>219.6985760545686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6.9411764705882355</v>
      </c>
      <c r="BD17" s="13">
        <f>IF('Données projet'!$A$88&gt;35,BD16+BC17-BL16,IF(A17&lt;'Données projet'!$A$88,$BA$205^A17,IF(A17='Données projet'!$A$88,'Données projet'!$B$88,BD16+BC17-BL16)))</f>
        <v>50.845880300225161</v>
      </c>
      <c r="BE17" s="14">
        <f>BD17*VLOOKUP('Données projet'!$B$11,Paramètres!$A$1:$I$89,3,0)*VLOOKUP('Données projet'!$B$11,Paramètres!$A$1:$I$89,5,0)</f>
        <v>30.405836419534648</v>
      </c>
      <c r="BF17" s="14">
        <f t="shared" si="37"/>
        <v>9.4165719705798292</v>
      </c>
      <c r="BG17" s="22">
        <f t="shared" si="7"/>
        <v>69.357361279449364</v>
      </c>
      <c r="BH17" s="62">
        <f t="shared" si="8"/>
        <v>362.69069461278269</v>
      </c>
      <c r="BI17" s="62">
        <f ca="1">AVERAGE(OFFSET($BH$3,0,0,'Données projet'!$E$11+1,1))-AVERAGE(OFFSET($H$3,0,0,'Données projet'!$E$11+1,1))</f>
        <v>279.69031306919914</v>
      </c>
      <c r="BJ17" s="62">
        <f t="shared" si="38"/>
        <v>297.01680128882509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13.8</v>
      </c>
      <c r="BY17" s="13">
        <f>IF('Données projet'!$A$114&gt;35,BY16+BX17-CG16,IF(A17&lt;'Données projet'!$A$114,$BV$205^A17,IF(A17='Données projet'!$A$114,'Données projet'!$B$114,BY16+BX17-CG16)))</f>
        <v>170.20000000000005</v>
      </c>
      <c r="BZ17" s="14">
        <f>BY17*VLOOKUP('Données projet'!$B$12,Paramètres!$A$1:$I$89,3,0)*VLOOKUP('Données projet'!$B$12,Paramètres!$A$1:$I$89,5,0)</f>
        <v>124.79064000000002</v>
      </c>
      <c r="CA17" s="14">
        <f t="shared" si="39"/>
        <v>32.789779085419845</v>
      </c>
      <c r="CB17" s="22">
        <f t="shared" si="10"/>
        <v>274.45256324043959</v>
      </c>
      <c r="CC17" s="62">
        <f t="shared" si="11"/>
        <v>567.7858965737729</v>
      </c>
      <c r="CD17" s="62">
        <f ca="1">AVERAGE(OFFSET($CC$3,0,0,'Données projet'!$E$12+1,1))-AVERAGE(OFFSET($H$3,0,0,'Données projet'!$E$12+1,1))</f>
        <v>167.14929162269641</v>
      </c>
      <c r="CE17" s="62">
        <f t="shared" si="40"/>
        <v>138.89497526048916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10.888530644476058</v>
      </c>
      <c r="CV17" s="14">
        <f t="shared" si="41"/>
        <v>3.8003020738957156</v>
      </c>
      <c r="CW17" s="22">
        <f t="shared" si="13"/>
        <v>25.583050317830839</v>
      </c>
      <c r="CX17" s="62">
        <f t="shared" si="14"/>
        <v>318.91638365116415</v>
      </c>
      <c r="CY17" s="62">
        <f ca="1">AVERAGE(OFFSET($CX$3,0,0,'Données projet'!$E$13+1,1))-AVERAGE(OFFSET($H$3,0,0,'Données projet'!$E$13+1,1))</f>
        <v>122.85301941603791</v>
      </c>
      <c r="CZ17" s="62">
        <f t="shared" si="42"/>
        <v>97.393976461891157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14.412840919120923</v>
      </c>
      <c r="P18" s="14">
        <f t="shared" si="33"/>
        <v>4.8688142419275326</v>
      </c>
      <c r="Q18" s="22">
        <f t="shared" si="2"/>
        <v>33.58221607215939</v>
      </c>
      <c r="R18" s="62">
        <f t="shared" si="0"/>
        <v>326.9155494054927</v>
      </c>
      <c r="S18" s="62">
        <f ca="1">AVERAGE(OFFSET($R$3,0,0,'Données projet'!$E$9+1,1))-AVERAGE(OFFSET($H$3,0,0,'Données projet'!$E$9+1,1))</f>
        <v>138.78437790044916</v>
      </c>
      <c r="T18" s="62">
        <f t="shared" si="34"/>
        <v>110.31224679643736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341.41246294557129</v>
      </c>
      <c r="AN18" s="62">
        <f ca="1">AVERAGE(OFFSET($AM$3,0,0,'Données projet'!$E$10+1,1))-AVERAGE(OFFSET($H$3,0,0,'Données projet'!$E$10+1,1))</f>
        <v>256.45505140629194</v>
      </c>
      <c r="AO18" s="62">
        <f t="shared" si="36"/>
        <v>219.6985760545686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6.9411764705882355</v>
      </c>
      <c r="BD18" s="13">
        <f>IF('Données projet'!$A$88&gt;35,BD17+BC18-BL17,IF(A18&lt;'Données projet'!$A$88,$BA$205^A18,IF(A18='Données projet'!$A$88,'Données projet'!$B$88,BD17+BC18-BL17)))</f>
        <v>67.317996620272581</v>
      </c>
      <c r="BE18" s="14">
        <f>BD18*VLOOKUP('Données projet'!$B$11,Paramètres!$A$1:$I$89,3,0)*VLOOKUP('Données projet'!$B$11,Paramètres!$A$1:$I$89,5,0)</f>
        <v>40.256161978923011</v>
      </c>
      <c r="BF18" s="14">
        <f t="shared" si="37"/>
        <v>12.066517421720839</v>
      </c>
      <c r="BG18" s="22">
        <f t="shared" si="7"/>
        <v>91.128666622788032</v>
      </c>
      <c r="BH18" s="62">
        <f t="shared" si="8"/>
        <v>384.46199995612136</v>
      </c>
      <c r="BI18" s="62">
        <f ca="1">AVERAGE(OFFSET($BH$3,0,0,'Données projet'!$E$11+1,1))-AVERAGE(OFFSET($H$3,0,0,'Données projet'!$E$11+1,1))</f>
        <v>279.69031306919914</v>
      </c>
      <c r="BJ18" s="62">
        <f t="shared" si="38"/>
        <v>297.01680128882509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184</v>
      </c>
      <c r="BW18" s="13">
        <f>VLOOKUP(A18,'Données projet'!$A$113:$I$133,9,0)</f>
        <v>13.8</v>
      </c>
      <c r="BX18" s="13">
        <f t="array" ref="BX18">INDEX(BW:BW,MIN(IF(ISNUMBER(BW18:BW214),ROW(BW18:BW214),"")))</f>
        <v>13.8</v>
      </c>
      <c r="BY18" s="13">
        <f>IF('Données projet'!$A$114&gt;35,BY17+BX18-CG17,IF(A18&lt;'Données projet'!$A$114,$BV$205^A18,IF(A18='Données projet'!$A$114,'Données projet'!$B$114,BY17+BX18-CG17)))</f>
        <v>184.00000000000006</v>
      </c>
      <c r="BZ18" s="14">
        <f>BY18*VLOOKUP('Données projet'!$B$12,Paramètres!$A$1:$I$89,3,0)*VLOOKUP('Données projet'!$B$12,Paramètres!$A$1:$I$89,5,0)</f>
        <v>134.90880000000004</v>
      </c>
      <c r="CA18" s="14">
        <f t="shared" si="39"/>
        <v>35.128180500859067</v>
      </c>
      <c r="CB18" s="22">
        <f t="shared" si="10"/>
        <v>296.14774103899623</v>
      </c>
      <c r="CC18" s="62">
        <f t="shared" si="11"/>
        <v>589.48107437232954</v>
      </c>
      <c r="CD18" s="62">
        <f ca="1">AVERAGE(OFFSET($CC$3,0,0,'Données projet'!$E$12+1,1))-AVERAGE(OFFSET($H$3,0,0,'Données projet'!$E$12+1,1))</f>
        <v>167.14929162269641</v>
      </c>
      <c r="CE18" s="62">
        <f t="shared" si="40"/>
        <v>138.89497526048916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13.125980122770837</v>
      </c>
      <c r="CV18" s="14">
        <f t="shared" si="41"/>
        <v>4.4826339119451912</v>
      </c>
      <c r="CW18" s="22">
        <f t="shared" si="13"/>
        <v>30.668336110463745</v>
      </c>
      <c r="CX18" s="62">
        <f t="shared" si="14"/>
        <v>324.00166944379708</v>
      </c>
      <c r="CY18" s="62">
        <f ca="1">AVERAGE(OFFSET($CX$3,0,0,'Données projet'!$E$13+1,1))-AVERAGE(OFFSET($H$3,0,0,'Données projet'!$E$13+1,1))</f>
        <v>122.85301941603791</v>
      </c>
      <c r="CZ18" s="62">
        <f t="shared" si="42"/>
        <v>97.393976461891157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17.374489689572126</v>
      </c>
      <c r="P19" s="14">
        <f t="shared" si="33"/>
        <v>5.7429939534919701</v>
      </c>
      <c r="Q19" s="22">
        <f t="shared" si="2"/>
        <v>40.262950678336637</v>
      </c>
      <c r="R19" s="62">
        <f t="shared" si="0"/>
        <v>333.59628401166992</v>
      </c>
      <c r="S19" s="62">
        <f ca="1">AVERAGE(OFFSET($R$3,0,0,'Données projet'!$E$9+1,1))-AVERAGE(OFFSET($H$3,0,0,'Données projet'!$E$9+1,1))</f>
        <v>138.78437790044916</v>
      </c>
      <c r="T19" s="62">
        <f t="shared" si="34"/>
        <v>110.31224679643736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354.82208993415543</v>
      </c>
      <c r="AN19" s="62">
        <f ca="1">AVERAGE(OFFSET($AM$3,0,0,'Données projet'!$E$10+1,1))-AVERAGE(OFFSET($H$3,0,0,'Données projet'!$E$10+1,1))</f>
        <v>256.45505140629194</v>
      </c>
      <c r="AO19" s="62">
        <f t="shared" si="36"/>
        <v>219.6985760545686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6.9411764705882355</v>
      </c>
      <c r="BD19" s="13">
        <f>IF('Données projet'!$A$88&gt;35,BD18+BC19-BL18,IF(A19&lt;'Données projet'!$A$88,$BA$205^A19,IF(A19='Données projet'!$A$88,'Données projet'!$B$88,BD18+BC19-BL18)))</f>
        <v>89.126447260014572</v>
      </c>
      <c r="BE19" s="14">
        <f>BD19*VLOOKUP('Données projet'!$B$11,Paramètres!$A$1:$I$89,3,0)*VLOOKUP('Données projet'!$B$11,Paramètres!$A$1:$I$89,5,0)</f>
        <v>53.297615461488718</v>
      </c>
      <c r="BF19" s="14">
        <f t="shared" si="37"/>
        <v>15.46219188294774</v>
      </c>
      <c r="BG19" s="22">
        <f t="shared" si="7"/>
        <v>119.75666445822681</v>
      </c>
      <c r="BH19" s="62">
        <f t="shared" si="8"/>
        <v>413.08999779156011</v>
      </c>
      <c r="BI19" s="62">
        <f ca="1">AVERAGE(OFFSET($BH$3,0,0,'Données projet'!$E$11+1,1))-AVERAGE(OFFSET($H$3,0,0,'Données projet'!$E$11+1,1))</f>
        <v>279.69031306919914</v>
      </c>
      <c r="BJ19" s="62">
        <f t="shared" si="38"/>
        <v>297.01680128882509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13.666666666666666</v>
      </c>
      <c r="BY19" s="13">
        <f>IF('Données projet'!$A$114&gt;35,BY18+BX19-CG18,IF(A19&lt;'Données projet'!$A$114,$BV$205^A19,IF(A19='Données projet'!$A$114,'Données projet'!$B$114,BY18+BX19-CG18)))</f>
        <v>197.66666666666671</v>
      </c>
      <c r="BZ19" s="14">
        <f>BY19*VLOOKUP('Données projet'!$B$12,Paramètres!$A$1:$I$89,3,0)*VLOOKUP('Données projet'!$B$12,Paramètres!$A$1:$I$89,5,0)</f>
        <v>144.92920000000004</v>
      </c>
      <c r="CA19" s="14">
        <f t="shared" si="39"/>
        <v>37.423931852603523</v>
      </c>
      <c r="CB19" s="22">
        <f t="shared" si="10"/>
        <v>317.59837130995112</v>
      </c>
      <c r="CC19" s="62">
        <f t="shared" si="11"/>
        <v>610.93170464328443</v>
      </c>
      <c r="CD19" s="62">
        <f ca="1">AVERAGE(OFFSET($CC$3,0,0,'Données projet'!$E$12+1,1))-AVERAGE(OFFSET($H$3,0,0,'Données projet'!$E$12+1,1))</f>
        <v>167.14929162269641</v>
      </c>
      <c r="CE19" s="62">
        <f t="shared" si="40"/>
        <v>138.89497526048916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15.823195967288902</v>
      </c>
      <c r="CV19" s="14">
        <f t="shared" si="41"/>
        <v>5.2874762052592743</v>
      </c>
      <c r="CW19" s="22">
        <f t="shared" si="13"/>
        <v>36.767754033854736</v>
      </c>
      <c r="CX19" s="62">
        <f t="shared" si="14"/>
        <v>330.10108736718803</v>
      </c>
      <c r="CY19" s="62">
        <f ca="1">AVERAGE(OFFSET($CX$3,0,0,'Données projet'!$E$13+1,1))-AVERAGE(OFFSET($H$3,0,0,'Données projet'!$E$13+1,1))</f>
        <v>122.85301941603791</v>
      </c>
      <c r="CZ19" s="62">
        <f t="shared" si="42"/>
        <v>97.393976461891157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20.944718231959794</v>
      </c>
      <c r="P20" s="14">
        <f t="shared" si="33"/>
        <v>6.7741297800648796</v>
      </c>
      <c r="Q20" s="22">
        <f t="shared" si="2"/>
        <v>48.276993620942967</v>
      </c>
      <c r="R20" s="62">
        <f t="shared" si="0"/>
        <v>341.61032695427627</v>
      </c>
      <c r="S20" s="62">
        <f ca="1">AVERAGE(OFFSET($R$3,0,0,'Données projet'!$E$9+1,1))-AVERAGE(OFFSET($H$3,0,0,'Données projet'!$E$9+1,1))</f>
        <v>138.78437790044916</v>
      </c>
      <c r="T20" s="62">
        <f t="shared" si="34"/>
        <v>110.31224679643736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371.98418210076898</v>
      </c>
      <c r="AN20" s="62">
        <f ca="1">AVERAGE(OFFSET($AM$3,0,0,'Données projet'!$E$10+1,1))-AVERAGE(OFFSET($H$3,0,0,'Données projet'!$E$10+1,1))</f>
        <v>256.45505140629194</v>
      </c>
      <c r="AO20" s="62">
        <f t="shared" si="36"/>
        <v>219.6985760545686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>
        <f>VLOOKUP(A20,'Données projet'!$A$87:$I$107,2,0)</f>
        <v>118</v>
      </c>
      <c r="BB20" s="13">
        <f>VLOOKUP(A20,'Données projet'!$A$87:$I$107,9,0)</f>
        <v>6.9411764705882355</v>
      </c>
      <c r="BC20" s="13">
        <f t="array" ref="BC20">INDEX(BB:BB,MIN(IF(ISNUMBER(BB20:BB216),ROW(BB20:BB216),"")))</f>
        <v>6.9411764705882355</v>
      </c>
      <c r="BD20" s="13">
        <f>IF('Données projet'!$A$88&gt;35,BD19+BC20-BL19,IF(A20&lt;'Données projet'!$A$88,$BA$205^A20,IF(A20='Données projet'!$A$88,'Données projet'!$B$88,BD19+BC20-BL19)))</f>
        <v>118</v>
      </c>
      <c r="BE20" s="14">
        <f>BD20*VLOOKUP('Données projet'!$B$11,Paramètres!$A$1:$I$89,3,0)*VLOOKUP('Données projet'!$B$11,Paramètres!$A$1:$I$89,5,0)</f>
        <v>70.564000000000007</v>
      </c>
      <c r="BF20" s="14">
        <f t="shared" si="37"/>
        <v>19.813453167086163</v>
      </c>
      <c r="BG20" s="22">
        <f t="shared" si="7"/>
        <v>157.40739759934175</v>
      </c>
      <c r="BH20" s="62">
        <f t="shared" si="8"/>
        <v>450.74073093267509</v>
      </c>
      <c r="BI20" s="62">
        <f ca="1">AVERAGE(OFFSET($BH$3,0,0,'Données projet'!$E$11+1,1))-AVERAGE(OFFSET($H$3,0,0,'Données projet'!$E$11+1,1))</f>
        <v>279.69031306919914</v>
      </c>
      <c r="BJ20" s="62">
        <f t="shared" si="38"/>
        <v>297.01680128882509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15</v>
      </c>
      <c r="BM20" s="17">
        <f>IF(ISNA(VLOOKUP(A20,'Données projet'!$A$87:$I$107,5,0)),0%,VLOOKUP(A20,'Données projet'!$A$87:$I$107,5,0)*VLOOKUP('Données projet'!$B$11,Paramètres!$A$1:$I$89,7,0))</f>
        <v>4.5000000000000005E-2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0.9</v>
      </c>
      <c r="BP20" s="23">
        <f>EXP(-LN(2)/35)*BP19+(1-EXP(-LN(2)/35))/(LN(2)/35)*BL20*BM20*VLOOKUP('Données projet'!$B$11,Paramètres!$A$1:$I$89,3,0)*0.475*44/12</f>
        <v>0.53546774243817052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9.1405113379311604</v>
      </c>
      <c r="BS20" s="24">
        <f t="shared" si="9"/>
        <v>9.6759790803693306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13.666666666666666</v>
      </c>
      <c r="BY20" s="13">
        <f>IF('Données projet'!$A$114&gt;35,BY19+BX20-CG19,IF(A20&lt;'Données projet'!$A$114,$BV$205^A20,IF(A20='Données projet'!$A$114,'Données projet'!$B$114,BY19+BX20-CG19)))</f>
        <v>211.33333333333337</v>
      </c>
      <c r="BZ20" s="14">
        <f>BY20*VLOOKUP('Données projet'!$B$12,Paramètres!$A$1:$I$89,3,0)*VLOOKUP('Données projet'!$B$12,Paramètres!$A$1:$I$89,5,0)</f>
        <v>154.94960000000003</v>
      </c>
      <c r="CA20" s="14">
        <f t="shared" si="39"/>
        <v>39.701265909428457</v>
      </c>
      <c r="CB20" s="22">
        <f t="shared" si="10"/>
        <v>339.0169247922546</v>
      </c>
      <c r="CC20" s="62">
        <f t="shared" si="11"/>
        <v>632.35025812558797</v>
      </c>
      <c r="CD20" s="62">
        <f ca="1">AVERAGE(OFFSET($CC$3,0,0,'Données projet'!$E$12+1,1))-AVERAGE(OFFSET($H$3,0,0,'Données projet'!$E$12+1,1))</f>
        <v>167.14929162269641</v>
      </c>
      <c r="CE20" s="62">
        <f t="shared" si="40"/>
        <v>138.89497526048916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19.074654104106241</v>
      </c>
      <c r="CV20" s="14">
        <f t="shared" si="41"/>
        <v>6.2368253063635022</v>
      </c>
      <c r="CW20" s="22">
        <f t="shared" si="13"/>
        <v>44.084159973234797</v>
      </c>
      <c r="CX20" s="62">
        <f t="shared" si="14"/>
        <v>337.41749330656813</v>
      </c>
      <c r="CY20" s="62">
        <f ca="1">AVERAGE(OFFSET($CX$3,0,0,'Données projet'!$E$13+1,1))-AVERAGE(OFFSET($H$3,0,0,'Données projet'!$E$13+1,1))</f>
        <v>122.85301941603791</v>
      </c>
      <c r="CZ20" s="62">
        <f t="shared" si="42"/>
        <v>97.393976461891157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25.248581665076358</v>
      </c>
      <c r="P21" s="14">
        <f t="shared" si="33"/>
        <v>7.9904026799923065</v>
      </c>
      <c r="Q21" s="22">
        <f t="shared" si="2"/>
        <v>57.891231067661259</v>
      </c>
      <c r="R21" s="62">
        <f t="shared" si="0"/>
        <v>351.22456440099455</v>
      </c>
      <c r="S21" s="62">
        <f ca="1">AVERAGE(OFFSET($R$3,0,0,'Données projet'!$E$9+1,1))-AVERAGE(OFFSET($H$3,0,0,'Données projet'!$E$9+1,1))</f>
        <v>138.78437790044916</v>
      </c>
      <c r="T21" s="62">
        <f t="shared" si="34"/>
        <v>110.31224679643736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393.95202082891387</v>
      </c>
      <c r="AN21" s="62">
        <f ca="1">AVERAGE(OFFSET($AM$3,0,0,'Données projet'!$E$10+1,1))-AVERAGE(OFFSET($H$3,0,0,'Données projet'!$E$10+1,1))</f>
        <v>256.45505140629194</v>
      </c>
      <c r="AO21" s="62">
        <f t="shared" si="36"/>
        <v>219.6985760545686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11.333333333333334</v>
      </c>
      <c r="BD21" s="13">
        <f>IF('Données projet'!$A$88&gt;35,BD20+BC21-BL20,IF(A21&lt;'Données projet'!$A$88,$BA$205^A21,IF(A21='Données projet'!$A$88,'Données projet'!$B$88,BD20+BC21-BL20)))</f>
        <v>114.33333333333334</v>
      </c>
      <c r="BE21" s="14">
        <f>BD21*VLOOKUP('Données projet'!$B$11,Paramètres!$A$1:$I$89,3,0)*VLOOKUP('Données projet'!$B$11,Paramètres!$A$1:$I$89,5,0)</f>
        <v>68.37133333333334</v>
      </c>
      <c r="BF21" s="14">
        <f t="shared" si="37"/>
        <v>19.268449754335993</v>
      </c>
      <c r="BG21" s="22">
        <f t="shared" si="7"/>
        <v>152.63928887769075</v>
      </c>
      <c r="BH21" s="62">
        <f t="shared" si="8"/>
        <v>445.97262221102403</v>
      </c>
      <c r="BI21" s="62">
        <f ca="1">AVERAGE(OFFSET($BH$3,0,0,'Données projet'!$E$11+1,1))-AVERAGE(OFFSET($H$3,0,0,'Données projet'!$E$11+1,1))</f>
        <v>279.69031306919914</v>
      </c>
      <c r="BJ21" s="62">
        <f t="shared" si="38"/>
        <v>297.01680128882509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0.52496754661203149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6.4633175505636462</v>
      </c>
      <c r="BS21" s="24">
        <f t="shared" si="9"/>
        <v>6.9882850971756776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>
        <f>VLOOKUP(A21,'Données projet'!$A$113:$I$133,2,0)</f>
        <v>225</v>
      </c>
      <c r="BW21" s="13">
        <f>VLOOKUP(A21,'Données projet'!$A$113:$I$133,9,0)</f>
        <v>13.666666666666666</v>
      </c>
      <c r="BX21" s="13">
        <f t="array" ref="BX21">INDEX(BW:BW,MIN(IF(ISNUMBER(BW21:BW217),ROW(BW21:BW217),"")))</f>
        <v>13.666666666666666</v>
      </c>
      <c r="BY21" s="13">
        <f>IF('Données projet'!$A$114&gt;35,BY20+BX21-CG20,IF(A21&lt;'Données projet'!$A$114,$BV$205^A21,IF(A21='Données projet'!$A$114,'Données projet'!$B$114,BY20+BX21-CG20)))</f>
        <v>225.00000000000003</v>
      </c>
      <c r="BZ21" s="14">
        <f>BY21*VLOOKUP('Données projet'!$B$12,Paramètres!$A$1:$I$89,3,0)*VLOOKUP('Données projet'!$B$12,Paramètres!$A$1:$I$89,5,0)</f>
        <v>164.97000000000003</v>
      </c>
      <c r="CA21" s="14">
        <f t="shared" si="39"/>
        <v>41.961509246867301</v>
      </c>
      <c r="CB21" s="22">
        <f t="shared" si="10"/>
        <v>360.40571193829396</v>
      </c>
      <c r="CC21" s="62">
        <f t="shared" si="11"/>
        <v>653.73904527162722</v>
      </c>
      <c r="CD21" s="62">
        <f ca="1">AVERAGE(OFFSET($CC$3,0,0,'Données projet'!$E$12+1,1))-AVERAGE(OFFSET($H$3,0,0,'Données projet'!$E$12+1,1))</f>
        <v>167.14929162269641</v>
      </c>
      <c r="CE21" s="62">
        <f t="shared" si="40"/>
        <v>138.89497526048916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94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22.994244016408821</v>
      </c>
      <c r="CV21" s="14">
        <f t="shared" si="41"/>
        <v>7.3566269411114646</v>
      </c>
      <c r="CW21" s="22">
        <f t="shared" si="13"/>
        <v>52.861100251014498</v>
      </c>
      <c r="CX21" s="62">
        <f t="shared" si="14"/>
        <v>346.19443358434779</v>
      </c>
      <c r="CY21" s="62">
        <f ca="1">AVERAGE(OFFSET($CX$3,0,0,'Données projet'!$E$13+1,1))-AVERAGE(OFFSET($H$3,0,0,'Données projet'!$E$13+1,1))</f>
        <v>122.85301941603791</v>
      </c>
      <c r="CZ21" s="62">
        <f t="shared" si="42"/>
        <v>97.393976461891157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30.436832285729924</v>
      </c>
      <c r="P22" s="14">
        <f t="shared" si="33"/>
        <v>9.4250534107447788</v>
      </c>
      <c r="Q22" s="22">
        <f t="shared" si="2"/>
        <v>69.42611758802677</v>
      </c>
      <c r="R22" s="62">
        <f t="shared" si="0"/>
        <v>362.7594509213601</v>
      </c>
      <c r="S22" s="62">
        <f ca="1">AVERAGE(OFFSET($R$3,0,0,'Données projet'!$E$9+1,1))-AVERAGE(OFFSET($H$3,0,0,'Données projet'!$E$9+1,1))</f>
        <v>138.78437790044916</v>
      </c>
      <c r="T22" s="62">
        <f t="shared" si="34"/>
        <v>110.31224679643736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422.07536317537841</v>
      </c>
      <c r="AN22" s="62">
        <f ca="1">AVERAGE(OFFSET($AM$3,0,0,'Données projet'!$E$10+1,1))-AVERAGE(OFFSET($H$3,0,0,'Données projet'!$E$10+1,1))</f>
        <v>256.45505140629194</v>
      </c>
      <c r="AO22" s="62">
        <f t="shared" si="36"/>
        <v>219.6985760545686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11.333333333333334</v>
      </c>
      <c r="BD22" s="13">
        <f>IF('Données projet'!$A$88&gt;35,BD21+BC22-BL21,IF(A22&lt;'Données projet'!$A$88,$BA$205^A22,IF(A22='Données projet'!$A$88,'Données projet'!$B$88,BD21+BC22-BL21)))</f>
        <v>125.66666666666667</v>
      </c>
      <c r="BE22" s="14">
        <f>BD22*VLOOKUP('Données projet'!$B$11,Paramètres!$A$1:$I$89,3,0)*VLOOKUP('Données projet'!$B$11,Paramètres!$A$1:$I$89,5,0)</f>
        <v>75.148666666666671</v>
      </c>
      <c r="BF22" s="14">
        <f t="shared" si="37"/>
        <v>20.946723857947624</v>
      </c>
      <c r="BG22" s="22">
        <f t="shared" si="7"/>
        <v>167.36613849703656</v>
      </c>
      <c r="BH22" s="62">
        <f t="shared" si="8"/>
        <v>460.69947183036987</v>
      </c>
      <c r="BI22" s="62">
        <f ca="1">AVERAGE(OFFSET($BH$3,0,0,'Données projet'!$E$11+1,1))-AVERAGE(OFFSET($H$3,0,0,'Données projet'!$E$11+1,1))</f>
        <v>279.69031306919914</v>
      </c>
      <c r="BJ22" s="62">
        <f t="shared" si="38"/>
        <v>297.01680128882509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0.51467325322155599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4.5702556689655811</v>
      </c>
      <c r="BS22" s="24">
        <f t="shared" si="9"/>
        <v>5.084928922187137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</v>
      </c>
      <c r="BY22" s="13">
        <f>IF('Données projet'!$A$114&gt;35,BY21+BX22-CG21,IF(A22&lt;'Données projet'!$A$114,$BV$205^A22,IF(A22='Données projet'!$A$114,'Données projet'!$B$114,BY21+BX22-CG21)))</f>
        <v>136.00000000000003</v>
      </c>
      <c r="BZ22" s="14">
        <f>BY22*VLOOKUP('Données projet'!$B$12,Paramètres!$A$1:$I$89,3,0)*VLOOKUP('Données projet'!$B$12,Paramètres!$A$1:$I$89,5,0)</f>
        <v>99.71520000000001</v>
      </c>
      <c r="CA22" s="14">
        <f t="shared" si="39"/>
        <v>26.894136617382181</v>
      </c>
      <c r="CB22" s="22">
        <f t="shared" si="10"/>
        <v>220.51126127527394</v>
      </c>
      <c r="CC22" s="62">
        <f t="shared" si="11"/>
        <v>513.84459460860728</v>
      </c>
      <c r="CD22" s="62">
        <f ca="1">AVERAGE(OFFSET($CC$3,0,0,'Données projet'!$E$12+1,1))-AVERAGE(OFFSET($H$3,0,0,'Données projet'!$E$12+1,1))</f>
        <v>167.14929162269641</v>
      </c>
      <c r="CE22" s="62">
        <f t="shared" si="40"/>
        <v>138.89497526048916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27.719257974504032</v>
      </c>
      <c r="CV22" s="14">
        <f t="shared" si="41"/>
        <v>8.6774853057801415</v>
      </c>
      <c r="CW22" s="22">
        <f t="shared" si="13"/>
        <v>63.39099454649493</v>
      </c>
      <c r="CX22" s="62">
        <f t="shared" si="14"/>
        <v>356.72432787982825</v>
      </c>
      <c r="CY22" s="62">
        <f ca="1">AVERAGE(OFFSET($CX$3,0,0,'Données projet'!$E$13+1,1))-AVERAGE(OFFSET($H$3,0,0,'Données projet'!$E$13+1,1))</f>
        <v>122.85301941603791</v>
      </c>
      <c r="CZ22" s="62">
        <f t="shared" si="42"/>
        <v>97.393976461891157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36.691200000000009</v>
      </c>
      <c r="P23" s="14">
        <f t="shared" si="33"/>
        <v>11.117290999341371</v>
      </c>
      <c r="Q23" s="22">
        <f t="shared" si="2"/>
        <v>83.266455157186229</v>
      </c>
      <c r="R23" s="62">
        <f t="shared" si="0"/>
        <v>376.59978849051953</v>
      </c>
      <c r="S23" s="62">
        <f ca="1">AVERAGE(OFFSET($R$3,0,0,'Données projet'!$E$9+1,1))-AVERAGE(OFFSET($H$3,0,0,'Données projet'!$E$9+1,1))</f>
        <v>138.78437790044916</v>
      </c>
      <c r="T23" s="62">
        <f t="shared" si="34"/>
        <v>110.31224679643736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458.08410667645524</v>
      </c>
      <c r="AN23" s="62">
        <f ca="1">AVERAGE(OFFSET($AM$3,0,0,'Données projet'!$E$10+1,1))-AVERAGE(OFFSET($H$3,0,0,'Données projet'!$E$10+1,1))</f>
        <v>256.45505140629194</v>
      </c>
      <c r="AO23" s="62">
        <f t="shared" si="36"/>
        <v>219.6985760545686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45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137</v>
      </c>
      <c r="BB23" s="13">
        <f>VLOOKUP(A23,'Données projet'!$A$87:$I$107,9,0)</f>
        <v>11.333333333333334</v>
      </c>
      <c r="BC23" s="13">
        <f t="array" ref="BC23">INDEX(BB:BB,MIN(IF(ISNUMBER(BB23:BB219),ROW(BB23:BB219),"")))</f>
        <v>11.333333333333334</v>
      </c>
      <c r="BD23" s="13">
        <f>IF('Données projet'!$A$88&gt;35,BD22+BC23-BL22,IF(A23&lt;'Données projet'!$A$88,$BA$205^A23,IF(A23='Données projet'!$A$88,'Données projet'!$B$88,BD22+BC23-BL22)))</f>
        <v>137</v>
      </c>
      <c r="BE23" s="14">
        <f>BD23*VLOOKUP('Données projet'!$B$11,Paramètres!$A$1:$I$89,3,0)*VLOOKUP('Données projet'!$B$11,Paramètres!$A$1:$I$89,5,0)</f>
        <v>81.926000000000002</v>
      </c>
      <c r="BF23" s="14">
        <f t="shared" si="37"/>
        <v>22.607447146245146</v>
      </c>
      <c r="BG23" s="22">
        <f t="shared" si="7"/>
        <v>182.06242044637693</v>
      </c>
      <c r="BH23" s="62">
        <f t="shared" si="8"/>
        <v>475.39575377971028</v>
      </c>
      <c r="BI23" s="62">
        <f ca="1">AVERAGE(OFFSET($BH$3,0,0,'Données projet'!$E$11+1,1))-AVERAGE(OFFSET($H$3,0,0,'Données projet'!$E$11+1,1))</f>
        <v>279.69031306919914</v>
      </c>
      <c r="BJ23" s="62">
        <f t="shared" si="38"/>
        <v>297.01680128882509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15</v>
      </c>
      <c r="BM23" s="17">
        <f>IF(ISNA(VLOOKUP(A23,'Données projet'!$A$87:$I$107,5,0)),0%,VLOOKUP(A23,'Données projet'!$A$87:$I$107,5,0)*VLOOKUP('Données projet'!$B$11,Paramètres!$A$1:$I$89,7,0))</f>
        <v>4.5000000000000005E-2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0.9</v>
      </c>
      <c r="BP23" s="23">
        <f>EXP(-LN(2)/35)*BP22+(1-EXP(-LN(2)/35))/(LN(2)/35)*BL23*BM23*VLOOKUP('Données projet'!$B$11,Paramètres!$A$1:$I$89,3,0)*0.475*44/12</f>
        <v>1.0400485670837392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12.372170113212984</v>
      </c>
      <c r="BS23" s="24">
        <f t="shared" si="9"/>
        <v>13.412218680296723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</v>
      </c>
      <c r="BY23" s="13">
        <f>IF('Données projet'!$A$114&gt;35,BY22+BX23-CG22,IF(A23&lt;'Données projet'!$A$114,$BV$205^A23,IF(A23='Données projet'!$A$114,'Données projet'!$B$114,BY22+BX23-CG22)))</f>
        <v>141.00000000000003</v>
      </c>
      <c r="BZ23" s="14">
        <f>BY23*VLOOKUP('Données projet'!$B$12,Paramètres!$A$1:$I$89,3,0)*VLOOKUP('Données projet'!$B$12,Paramètres!$A$1:$I$89,5,0)</f>
        <v>103.38120000000002</v>
      </c>
      <c r="CA23" s="14">
        <f t="shared" si="39"/>
        <v>27.765956260923325</v>
      </c>
      <c r="CB23" s="22">
        <f t="shared" si="10"/>
        <v>228.41463048777482</v>
      </c>
      <c r="CC23" s="62">
        <f t="shared" si="11"/>
        <v>521.7479638211081</v>
      </c>
      <c r="CD23" s="62">
        <f ca="1">AVERAGE(OFFSET($CC$3,0,0,'Données projet'!$E$12+1,1))-AVERAGE(OFFSET($H$3,0,0,'Données projet'!$E$12+1,1))</f>
        <v>167.14929162269641</v>
      </c>
      <c r="CE23" s="62">
        <f t="shared" si="40"/>
        <v>138.89497526048916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33.415200000000006</v>
      </c>
      <c r="CV23" s="14">
        <f t="shared" si="41"/>
        <v>10.235499480235138</v>
      </c>
      <c r="CW23" s="22">
        <f t="shared" si="13"/>
        <v>76.024968261409541</v>
      </c>
      <c r="CX23" s="62">
        <f t="shared" si="14"/>
        <v>369.35830159474284</v>
      </c>
      <c r="CY23" s="62">
        <f ca="1">AVERAGE(OFFSET($CX$3,0,0,'Données projet'!$E$13+1,1))-AVERAGE(OFFSET($H$3,0,0,'Données projet'!$E$13+1,1))</f>
        <v>122.85301941603791</v>
      </c>
      <c r="CZ23" s="62">
        <f t="shared" si="42"/>
        <v>97.393976461891157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</v>
      </c>
      <c r="N24" s="14">
        <f>IF('Données projet'!$A$36&gt;35,N23+M24-V23,IF(A24&lt;'Données projet'!$A$36,$K$205^A24,IF(A24='Données projet'!$A$36,'Données projet'!$B$36,N23+M24-V23)))</f>
        <v>46</v>
      </c>
      <c r="O24" s="14">
        <f>N24*VLOOKUP('Données projet'!$B$9,Paramètres!$A$1:$I$89,3,0)*VLOOKUP('Données projet'!$B$9,Paramètres!$A$1:$I$89,5,0)</f>
        <v>40.185600000000001</v>
      </c>
      <c r="P24" s="14">
        <f t="shared" si="33"/>
        <v>12.047826945473735</v>
      </c>
      <c r="Q24" s="22">
        <f t="shared" si="2"/>
        <v>90.973218596700079</v>
      </c>
      <c r="R24" s="62">
        <f t="shared" si="0"/>
        <v>384.30655193003338</v>
      </c>
      <c r="S24" s="62">
        <f ca="1">AVERAGE(OFFSET($R$3,0,0,'Données projet'!$E$9+1,1))-AVERAGE(OFFSET($H$3,0,0,'Données projet'!$E$9+1,1))</f>
        <v>138.78437790044916</v>
      </c>
      <c r="T24" s="62">
        <f t="shared" si="34"/>
        <v>110.31224679643736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13.7</v>
      </c>
      <c r="AI24" s="14">
        <f>IF('Données projet'!$A$62&gt;35,AI23+AH24-AQ23,IF(A24&lt;'Données projet'!$A$62,$AF$205^A24,IF(A24='Données projet'!$A$62,'Données projet'!$B$62,AI23+AH24-AQ23)))</f>
        <v>126.69999999999999</v>
      </c>
      <c r="AJ24" s="14">
        <f>AI24*VLOOKUP('Données projet'!$B$10,Paramètres!$A$1:$I$89,3,0)*VLOOKUP('Données projet'!$B$10,Paramètres!$A$1:$I$89,5,0)</f>
        <v>59.295599999999993</v>
      </c>
      <c r="AK24" s="14">
        <f t="shared" si="35"/>
        <v>16.990052370780411</v>
      </c>
      <c r="AL24" s="22">
        <f t="shared" si="4"/>
        <v>132.86417787910921</v>
      </c>
      <c r="AM24" s="62">
        <f t="shared" si="5"/>
        <v>426.19751121244252</v>
      </c>
      <c r="AN24" s="62">
        <f ca="1">AVERAGE(OFFSET($AM$3,0,0,'Données projet'!$E$10+1,1))-AVERAGE(OFFSET($H$3,0,0,'Données projet'!$E$10+1,1))</f>
        <v>256.45505140629194</v>
      </c>
      <c r="AO24" s="62">
        <f t="shared" si="36"/>
        <v>219.6985760545686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16.399999999999999</v>
      </c>
      <c r="BD24" s="13">
        <f>IF('Données projet'!$A$88&gt;35,BD23+BC24-BL23,IF(A24&lt;'Données projet'!$A$88,$BA$205^A24,IF(A24='Données projet'!$A$88,'Données projet'!$B$88,BD23+BC24-BL23)))</f>
        <v>138.4</v>
      </c>
      <c r="BE24" s="14">
        <f>BD24*VLOOKUP('Données projet'!$B$11,Paramètres!$A$1:$I$89,3,0)*VLOOKUP('Données projet'!$B$11,Paramètres!$A$1:$I$89,5,0)</f>
        <v>82.763200000000012</v>
      </c>
      <c r="BF24" s="14">
        <f t="shared" si="37"/>
        <v>22.811459894537176</v>
      </c>
      <c r="BG24" s="22">
        <f t="shared" si="7"/>
        <v>183.8758659829856</v>
      </c>
      <c r="BH24" s="62">
        <f t="shared" si="8"/>
        <v>477.20919931631892</v>
      </c>
      <c r="BI24" s="62">
        <f ca="1">AVERAGE(OFFSET($BH$3,0,0,'Données projet'!$E$11+1,1))-AVERAGE(OFFSET($H$3,0,0,'Données projet'!$E$11+1,1))</f>
        <v>279.69031306919914</v>
      </c>
      <c r="BJ24" s="62">
        <f t="shared" si="38"/>
        <v>297.01680128882509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1.0196538490502145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8.7484453850464377</v>
      </c>
      <c r="BS24" s="24">
        <f t="shared" si="9"/>
        <v>9.7680992340966526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</v>
      </c>
      <c r="BY24" s="13">
        <f>IF('Données projet'!$A$114&gt;35,BY23+BX24-CG23,IF(A24&lt;'Données projet'!$A$114,$BV$205^A24,IF(A24='Données projet'!$A$114,'Données projet'!$B$114,BY23+BX24-CG23)))</f>
        <v>146.00000000000003</v>
      </c>
      <c r="BZ24" s="14">
        <f>BY24*VLOOKUP('Données projet'!$B$12,Paramètres!$A$1:$I$89,3,0)*VLOOKUP('Données projet'!$B$12,Paramètres!$A$1:$I$89,5,0)</f>
        <v>107.0472</v>
      </c>
      <c r="CA24" s="14">
        <f t="shared" si="39"/>
        <v>28.634183951187907</v>
      </c>
      <c r="CB24" s="22">
        <f t="shared" si="10"/>
        <v>236.3117437149856</v>
      </c>
      <c r="CC24" s="62">
        <f t="shared" si="11"/>
        <v>529.64507704831885</v>
      </c>
      <c r="CD24" s="62">
        <f ca="1">AVERAGE(OFFSET($CC$3,0,0,'Données projet'!$E$12+1,1))-AVERAGE(OFFSET($H$3,0,0,'Données projet'!$E$12+1,1))</f>
        <v>167.14929162269641</v>
      </c>
      <c r="CE24" s="62">
        <f t="shared" si="40"/>
        <v>138.89497526048916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</v>
      </c>
      <c r="CT24" s="13">
        <f>IF('Données projet'!$A$140&gt;35,CT23+CS24-DB23,IF(A24&lt;'Données projet'!$A$140,$CQ$205^A24,IF(A24='Données projet'!$A$140,'Données projet'!$B$140,CT23+CS24-DB23)))</f>
        <v>46</v>
      </c>
      <c r="CU24" s="18">
        <f>CT24*VLOOKUP('Données projet'!$B$13,Paramètres!$A$1:$I$89,3,0)*VLOOKUP('Données projet'!$B$13,Paramètres!$A$1:$I$89,5,0)</f>
        <v>36.5976</v>
      </c>
      <c r="CV24" s="14">
        <f t="shared" si="41"/>
        <v>11.092227993821965</v>
      </c>
      <c r="CW24" s="22">
        <f t="shared" si="13"/>
        <v>83.059783755906594</v>
      </c>
      <c r="CX24" s="62">
        <f t="shared" si="14"/>
        <v>376.39311708923992</v>
      </c>
      <c r="CY24" s="62">
        <f ca="1">AVERAGE(OFFSET($CX$3,0,0,'Données projet'!$E$13+1,1))-AVERAGE(OFFSET($H$3,0,0,'Données projet'!$E$13+1,1))</f>
        <v>122.85301941603791</v>
      </c>
      <c r="CZ24" s="62">
        <f t="shared" si="42"/>
        <v>97.393976461891157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</v>
      </c>
      <c r="N25" s="14">
        <f>IF('Données projet'!$A$36&gt;35,N24+M25-V24,IF(A25&lt;'Données projet'!$A$36,$K$205^A25,IF(A25='Données projet'!$A$36,'Données projet'!$B$36,N24+M25-V24)))</f>
        <v>50</v>
      </c>
      <c r="O25" s="14">
        <f>N25*VLOOKUP('Données projet'!$B$9,Paramètres!$A$1:$I$89,3,0)*VLOOKUP('Données projet'!$B$9,Paramètres!$A$1:$I$89,5,0)</f>
        <v>43.680000000000007</v>
      </c>
      <c r="P25" s="14">
        <f t="shared" si="33"/>
        <v>12.968979282088577</v>
      </c>
      <c r="Q25" s="22">
        <f t="shared" si="2"/>
        <v>98.663638916304294</v>
      </c>
      <c r="R25" s="62">
        <f t="shared" si="0"/>
        <v>391.99697224963762</v>
      </c>
      <c r="S25" s="62">
        <f ca="1">AVERAGE(OFFSET($R$3,0,0,'Données projet'!$E$9+1,1))-AVERAGE(OFFSET($H$3,0,0,'Données projet'!$E$9+1,1))</f>
        <v>138.78437790044916</v>
      </c>
      <c r="T25" s="62">
        <f t="shared" si="34"/>
        <v>110.31224679643736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13.7</v>
      </c>
      <c r="AI25" s="14">
        <f>IF('Données projet'!$A$62&gt;35,AI24+AH25-AQ24,IF(A25&lt;'Données projet'!$A$62,$AF$205^A25,IF(A25='Données projet'!$A$62,'Données projet'!$B$62,AI24+AH25-AQ24)))</f>
        <v>140.39999999999998</v>
      </c>
      <c r="AJ25" s="14">
        <f>AI25*VLOOKUP('Données projet'!$B$10,Paramètres!$A$1:$I$89,3,0)*VLOOKUP('Données projet'!$B$10,Paramètres!$A$1:$I$89,5,0)</f>
        <v>65.707199999999986</v>
      </c>
      <c r="AK25" s="14">
        <f t="shared" si="35"/>
        <v>18.603509358951122</v>
      </c>
      <c r="AL25" s="22">
        <f t="shared" si="4"/>
        <v>146.84115213350648</v>
      </c>
      <c r="AM25" s="62">
        <f t="shared" si="5"/>
        <v>440.17448546683977</v>
      </c>
      <c r="AN25" s="62">
        <f ca="1">AVERAGE(OFFSET($AM$3,0,0,'Données projet'!$E$10+1,1))-AVERAGE(OFFSET($H$3,0,0,'Données projet'!$E$10+1,1))</f>
        <v>256.45505140629194</v>
      </c>
      <c r="AO25" s="62">
        <f t="shared" si="36"/>
        <v>219.6985760545686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16.399999999999999</v>
      </c>
      <c r="BD25" s="13">
        <f>IF('Données projet'!$A$88&gt;35,BD24+BC25-BL24,IF(A25&lt;'Données projet'!$A$88,$BA$205^A25,IF(A25='Données projet'!$A$88,'Données projet'!$B$88,BD24+BC25-BL24)))</f>
        <v>154.80000000000001</v>
      </c>
      <c r="BE25" s="14">
        <f>BD25*VLOOKUP('Données projet'!$B$11,Paramètres!$A$1:$I$89,3,0)*VLOOKUP('Données projet'!$B$11,Paramètres!$A$1:$I$89,5,0)</f>
        <v>92.570400000000021</v>
      </c>
      <c r="BF25" s="14">
        <f t="shared" si="37"/>
        <v>25.184123943972491</v>
      </c>
      <c r="BG25" s="22">
        <f t="shared" si="7"/>
        <v>205.0891292024188</v>
      </c>
      <c r="BH25" s="62">
        <f t="shared" si="8"/>
        <v>498.42246253575212</v>
      </c>
      <c r="BI25" s="62">
        <f ca="1">AVERAGE(OFFSET($BH$3,0,0,'Données projet'!$E$11+1,1))-AVERAGE(OFFSET($H$3,0,0,'Données projet'!$E$11+1,1))</f>
        <v>279.69031306919914</v>
      </c>
      <c r="BJ25" s="62">
        <f t="shared" si="38"/>
        <v>297.01680128882509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0.99965905899777752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6.1860850566064931</v>
      </c>
      <c r="BS25" s="24">
        <f t="shared" si="9"/>
        <v>7.1857441156042707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>
        <f>VLOOKUP(A25,'Données projet'!$A$113:$I$133,2,0)</f>
        <v>151</v>
      </c>
      <c r="BW25" s="13">
        <f>VLOOKUP(A25,'Données projet'!$A$113:$I$133,9,0)</f>
        <v>5</v>
      </c>
      <c r="BX25" s="13">
        <f t="array" ref="BX25">INDEX(BW:BW,MIN(IF(ISNUMBER(BW25:BW221),ROW(BW25:BW221),"")))</f>
        <v>5</v>
      </c>
      <c r="BY25" s="13">
        <f>IF('Données projet'!$A$114&gt;35,BY24+BX25-CG24,IF(A25&lt;'Données projet'!$A$114,$BV$205^A25,IF(A25='Données projet'!$A$114,'Données projet'!$B$114,BY24+BX25-CG24)))</f>
        <v>151.00000000000003</v>
      </c>
      <c r="BZ25" s="14">
        <f>BY25*VLOOKUP('Données projet'!$B$12,Paramètres!$A$1:$I$89,3,0)*VLOOKUP('Données projet'!$B$12,Paramètres!$A$1:$I$89,5,0)</f>
        <v>110.71320000000003</v>
      </c>
      <c r="CA25" s="14">
        <f t="shared" si="39"/>
        <v>29.498956799987518</v>
      </c>
      <c r="CB25" s="22">
        <f t="shared" si="10"/>
        <v>244.20283975997833</v>
      </c>
      <c r="CC25" s="62">
        <f t="shared" si="11"/>
        <v>537.53617309331162</v>
      </c>
      <c r="CD25" s="62">
        <f ca="1">AVERAGE(OFFSET($CC$3,0,0,'Données projet'!$E$12+1,1))-AVERAGE(OFFSET($H$3,0,0,'Données projet'!$E$12+1,1))</f>
        <v>167.14929162269641</v>
      </c>
      <c r="CE25" s="62">
        <f t="shared" si="40"/>
        <v>138.89497526048916</v>
      </c>
      <c r="CF25" s="16">
        <f>IF(ISNA(VLOOKUP(A25,'Données projet'!$A$113:$I$133,3,0)),0,VLOOKUP(A25,'Données projet'!$A$113:$I$133,3,0))</f>
        <v>2</v>
      </c>
      <c r="CG25" s="16">
        <f>IF(ISNA(VLOOKUP(A25,'Données projet'!$A$113:$I$133,4,0)),0,VLOOKUP(A25,'Données projet'!$A$113:$I$133,4,0))</f>
        <v>54</v>
      </c>
      <c r="CH25" s="17">
        <f>IF(ISNA(VLOOKUP(A25,'Données projet'!$A$113:$I$133,5,0)),0%,VLOOKUP(A25,'Données projet'!$A$113:$I$133,5,0)*VLOOKUP('Données projet'!$B$12,Paramètres!$A$1:$I$89,7,0))</f>
        <v>4.3000000000000003E-2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1.8820527086392038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1.8820527086392038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</v>
      </c>
      <c r="CT25" s="13">
        <f>IF('Données projet'!$A$140&gt;35,CT24+CS25-DB24,IF(A25&lt;'Données projet'!$A$140,$CQ$205^A25,IF(A25='Données projet'!$A$140,'Données projet'!$B$140,CT24+CS25-DB24)))</f>
        <v>50</v>
      </c>
      <c r="CU25" s="18">
        <f>CT25*VLOOKUP('Données projet'!$B$13,Paramètres!$A$1:$I$89,3,0)*VLOOKUP('Données projet'!$B$13,Paramètres!$A$1:$I$89,5,0)</f>
        <v>39.78</v>
      </c>
      <c r="CV25" s="14">
        <f t="shared" si="41"/>
        <v>11.940317178785925</v>
      </c>
      <c r="CW25" s="22">
        <f t="shared" si="13"/>
        <v>90.079552419718823</v>
      </c>
      <c r="CX25" s="62">
        <f t="shared" si="14"/>
        <v>383.41288575305214</v>
      </c>
      <c r="CY25" s="62">
        <f ca="1">AVERAGE(OFFSET($CX$3,0,0,'Données projet'!$E$13+1,1))-AVERAGE(OFFSET($H$3,0,0,'Données projet'!$E$13+1,1))</f>
        <v>122.85301941603791</v>
      </c>
      <c r="CZ25" s="62">
        <f t="shared" si="42"/>
        <v>97.393976461891157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</v>
      </c>
      <c r="N26" s="14">
        <f>IF('Données projet'!$A$36&gt;35,N25+M26-V25,IF(A26&lt;'Données projet'!$A$36,$K$205^A26,IF(A26='Données projet'!$A$36,'Données projet'!$B$36,N25+M26-V25)))</f>
        <v>54</v>
      </c>
      <c r="O26" s="14">
        <f>N26*VLOOKUP('Données projet'!$B$9,Paramètres!$A$1:$I$89,3,0)*VLOOKUP('Données projet'!$B$9,Paramètres!$A$1:$I$89,5,0)</f>
        <v>47.174400000000006</v>
      </c>
      <c r="P26" s="14">
        <f t="shared" si="33"/>
        <v>13.881584044427933</v>
      </c>
      <c r="Q26" s="22">
        <f t="shared" si="2"/>
        <v>106.33917221071198</v>
      </c>
      <c r="R26" s="62">
        <f t="shared" si="0"/>
        <v>399.67250554404529</v>
      </c>
      <c r="S26" s="62">
        <f ca="1">AVERAGE(OFFSET($R$3,0,0,'Données projet'!$E$9+1,1))-AVERAGE(OFFSET($H$3,0,0,'Données projet'!$E$9+1,1))</f>
        <v>138.78437790044916</v>
      </c>
      <c r="T26" s="62">
        <f t="shared" si="34"/>
        <v>110.31224679643736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13.7</v>
      </c>
      <c r="AI26" s="14">
        <f>IF('Données projet'!$A$62&gt;35,AI25+AH26-AQ25,IF(A26&lt;'Données projet'!$A$62,$AF$205^A26,IF(A26='Données projet'!$A$62,'Données projet'!$B$62,AI25+AH26-AQ25)))</f>
        <v>154.09999999999997</v>
      </c>
      <c r="AJ26" s="14">
        <f>AI26*VLOOKUP('Données projet'!$B$10,Paramètres!$A$1:$I$89,3,0)*VLOOKUP('Données projet'!$B$10,Paramètres!$A$1:$I$89,5,0)</f>
        <v>72.118799999999979</v>
      </c>
      <c r="AK26" s="14">
        <f t="shared" si="35"/>
        <v>20.198713641862817</v>
      </c>
      <c r="AL26" s="22">
        <f t="shared" si="4"/>
        <v>160.78633625957769</v>
      </c>
      <c r="AM26" s="62">
        <f t="shared" si="5"/>
        <v>454.11966959291101</v>
      </c>
      <c r="AN26" s="62">
        <f ca="1">AVERAGE(OFFSET($AM$3,0,0,'Données projet'!$E$10+1,1))-AVERAGE(OFFSET($H$3,0,0,'Données projet'!$E$10+1,1))</f>
        <v>256.45505140629194</v>
      </c>
      <c r="AO26" s="62">
        <f t="shared" si="36"/>
        <v>219.6985760545686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16.399999999999999</v>
      </c>
      <c r="BD26" s="13">
        <f>IF('Données projet'!$A$88&gt;35,BD25+BC26-BL25,IF(A26&lt;'Données projet'!$A$88,$BA$205^A26,IF(A26='Données projet'!$A$88,'Données projet'!$B$88,BD25+BC26-BL25)))</f>
        <v>171.20000000000002</v>
      </c>
      <c r="BE26" s="14">
        <f>BD26*VLOOKUP('Données projet'!$B$11,Paramètres!$A$1:$I$89,3,0)*VLOOKUP('Données projet'!$B$11,Paramètres!$A$1:$I$89,5,0)</f>
        <v>102.37760000000002</v>
      </c>
      <c r="BF26" s="14">
        <f t="shared" si="37"/>
        <v>27.527651005505614</v>
      </c>
      <c r="BG26" s="22">
        <f t="shared" si="7"/>
        <v>226.25164550125564</v>
      </c>
      <c r="BH26" s="62">
        <f t="shared" si="8"/>
        <v>519.58497883458892</v>
      </c>
      <c r="BI26" s="62">
        <f ca="1">AVERAGE(OFFSET($BH$3,0,0,'Données projet'!$E$11+1,1))-AVERAGE(OFFSET($H$3,0,0,'Données projet'!$E$11+1,1))</f>
        <v>279.69031306919914</v>
      </c>
      <c r="BJ26" s="62">
        <f t="shared" si="38"/>
        <v>297.01680128882509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0.98005635458265106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4.3742226925232197</v>
      </c>
      <c r="BS26" s="24">
        <f t="shared" si="9"/>
        <v>5.3542790471058712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6.6</v>
      </c>
      <c r="BY26" s="13">
        <f>IF('Données projet'!$A$114&gt;35,BY25+BX26-CG25,IF(A26&lt;'Données projet'!$A$114,$BV$205^A26,IF(A26='Données projet'!$A$114,'Données projet'!$B$114,BY25+BX26-CG25)))</f>
        <v>103.60000000000002</v>
      </c>
      <c r="BZ26" s="14">
        <f>BY26*VLOOKUP('Données projet'!$B$12,Paramètres!$A$1:$I$89,3,0)*VLOOKUP('Données projet'!$B$12,Paramètres!$A$1:$I$89,5,0)</f>
        <v>75.959520000000012</v>
      </c>
      <c r="CA26" s="14">
        <f t="shared" si="39"/>
        <v>21.146305742114752</v>
      </c>
      <c r="CB26" s="22">
        <f t="shared" si="10"/>
        <v>169.1259798341832</v>
      </c>
      <c r="CC26" s="62">
        <f t="shared" si="11"/>
        <v>462.45931316751648</v>
      </c>
      <c r="CD26" s="62">
        <f ca="1">AVERAGE(OFFSET($CC$3,0,0,'Données projet'!$E$12+1,1))-AVERAGE(OFFSET($H$3,0,0,'Données projet'!$E$12+1,1))</f>
        <v>167.14929162269641</v>
      </c>
      <c r="CE26" s="62">
        <f t="shared" si="40"/>
        <v>138.89497526048916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1.8451468029615918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1.8451468029615918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</v>
      </c>
      <c r="CT26" s="13">
        <f>IF('Données projet'!$A$140&gt;35,CT25+CS26-DB25,IF(A26&lt;'Données projet'!$A$140,$CQ$205^A26,IF(A26='Données projet'!$A$140,'Données projet'!$B$140,CT25+CS26-DB25)))</f>
        <v>54</v>
      </c>
      <c r="CU26" s="18">
        <f>CT26*VLOOKUP('Données projet'!$B$13,Paramètres!$A$1:$I$89,3,0)*VLOOKUP('Données projet'!$B$13,Paramètres!$A$1:$I$89,5,0)</f>
        <v>42.962400000000002</v>
      </c>
      <c r="CV26" s="14">
        <f t="shared" si="41"/>
        <v>12.780536758460324</v>
      </c>
      <c r="CW26" s="22">
        <f t="shared" si="13"/>
        <v>97.085614854318393</v>
      </c>
      <c r="CX26" s="62">
        <f t="shared" si="14"/>
        <v>390.41894818765172</v>
      </c>
      <c r="CY26" s="62">
        <f ca="1">AVERAGE(OFFSET($CX$3,0,0,'Données projet'!$E$13+1,1))-AVERAGE(OFFSET($H$3,0,0,'Données projet'!$E$13+1,1))</f>
        <v>122.85301941603791</v>
      </c>
      <c r="CZ26" s="62">
        <f t="shared" si="42"/>
        <v>97.393976461891157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</v>
      </c>
      <c r="N27" s="14">
        <f>IF('Données projet'!$A$36&gt;35,N26+M27-V26,IF(A27&lt;'Données projet'!$A$36,$K$205^A27,IF(A27='Données projet'!$A$36,'Données projet'!$B$36,N26+M27-V26)))</f>
        <v>58</v>
      </c>
      <c r="O27" s="14">
        <f>N27*VLOOKUP('Données projet'!$B$9,Paramètres!$A$1:$I$89,3,0)*VLOOKUP('Données projet'!$B$9,Paramètres!$A$1:$I$89,5,0)</f>
        <v>50.668800000000005</v>
      </c>
      <c r="P27" s="14">
        <f t="shared" si="33"/>
        <v>14.78634638451612</v>
      </c>
      <c r="Q27" s="22">
        <f t="shared" si="2"/>
        <v>114.00104661969891</v>
      </c>
      <c r="R27" s="62">
        <f t="shared" si="0"/>
        <v>407.33437995303223</v>
      </c>
      <c r="S27" s="62">
        <f ca="1">AVERAGE(OFFSET($R$3,0,0,'Données projet'!$E$9+1,1))-AVERAGE(OFFSET($H$3,0,0,'Données projet'!$E$9+1,1))</f>
        <v>138.78437790044916</v>
      </c>
      <c r="T27" s="62">
        <f t="shared" si="34"/>
        <v>110.31224679643736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13.7</v>
      </c>
      <c r="AI27" s="14">
        <f>IF('Données projet'!$A$62&gt;35,AI26+AH27-AQ26,IF(A27&lt;'Données projet'!$A$62,$AF$205^A27,IF(A27='Données projet'!$A$62,'Données projet'!$B$62,AI26+AH27-AQ26)))</f>
        <v>167.79999999999995</v>
      </c>
      <c r="AJ27" s="14">
        <f>AI27*VLOOKUP('Données projet'!$B$10,Paramètres!$A$1:$I$89,3,0)*VLOOKUP('Données projet'!$B$10,Paramètres!$A$1:$I$89,5,0)</f>
        <v>78.530399999999972</v>
      </c>
      <c r="AK27" s="14">
        <f t="shared" si="35"/>
        <v>21.777472470229416</v>
      </c>
      <c r="AL27" s="22">
        <f t="shared" si="4"/>
        <v>174.70287788564951</v>
      </c>
      <c r="AM27" s="62">
        <f t="shared" si="5"/>
        <v>468.03621121898283</v>
      </c>
      <c r="AN27" s="62">
        <f ca="1">AVERAGE(OFFSET($AM$3,0,0,'Données projet'!$E$10+1,1))-AVERAGE(OFFSET($H$3,0,0,'Données projet'!$E$10+1,1))</f>
        <v>256.45505140629194</v>
      </c>
      <c r="AO27" s="62">
        <f t="shared" si="36"/>
        <v>219.6985760545686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16.399999999999999</v>
      </c>
      <c r="BD27" s="13">
        <f>IF('Données projet'!$A$88&gt;35,BD26+BC27-BL26,IF(A27&lt;'Données projet'!$A$88,$BA$205^A27,IF(A27='Données projet'!$A$88,'Données projet'!$B$88,BD26+BC27-BL26)))</f>
        <v>187.60000000000002</v>
      </c>
      <c r="BE27" s="14">
        <f>BD27*VLOOKUP('Données projet'!$B$11,Paramètres!$A$1:$I$89,3,0)*VLOOKUP('Données projet'!$B$11,Paramètres!$A$1:$I$89,5,0)</f>
        <v>112.18480000000002</v>
      </c>
      <c r="BF27" s="14">
        <f t="shared" si="37"/>
        <v>29.845149809641946</v>
      </c>
      <c r="BG27" s="22">
        <f t="shared" si="7"/>
        <v>247.36882925179307</v>
      </c>
      <c r="BH27" s="62">
        <f t="shared" si="8"/>
        <v>540.70216258512642</v>
      </c>
      <c r="BI27" s="62">
        <f ca="1">AVERAGE(OFFSET($BH$3,0,0,'Données projet'!$E$11+1,1))-AVERAGE(OFFSET($H$3,0,0,'Données projet'!$E$11+1,1))</f>
        <v>279.69031306919914</v>
      </c>
      <c r="BJ27" s="62">
        <f t="shared" si="38"/>
        <v>297.01680128882509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0.96083804724463617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3.0930425283032474</v>
      </c>
      <c r="BS27" s="24">
        <f t="shared" si="9"/>
        <v>4.0538805755478835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6.6</v>
      </c>
      <c r="BY27" s="13">
        <f>IF('Données projet'!$A$114&gt;35,BY26+BX27-CG26,IF(A27&lt;'Données projet'!$A$114,$BV$205^A27,IF(A27='Données projet'!$A$114,'Données projet'!$B$114,BY26+BX27-CG26)))</f>
        <v>110.20000000000002</v>
      </c>
      <c r="BZ27" s="14">
        <f>BY27*VLOOKUP('Données projet'!$B$12,Paramètres!$A$1:$I$89,3,0)*VLOOKUP('Données projet'!$B$12,Paramètres!$A$1:$I$89,5,0)</f>
        <v>80.798640000000006</v>
      </c>
      <c r="CA27" s="14">
        <f t="shared" si="39"/>
        <v>22.332342724937131</v>
      </c>
      <c r="CB27" s="22">
        <f t="shared" si="10"/>
        <v>179.61979491259885</v>
      </c>
      <c r="CC27" s="62">
        <f t="shared" si="11"/>
        <v>472.95312824593213</v>
      </c>
      <c r="CD27" s="62">
        <f ca="1">AVERAGE(OFFSET($CC$3,0,0,'Données projet'!$E$12+1,1))-AVERAGE(OFFSET($H$3,0,0,'Données projet'!$E$12+1,1))</f>
        <v>167.14929162269641</v>
      </c>
      <c r="CE27" s="62">
        <f t="shared" si="40"/>
        <v>138.89497526048916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1.8089645995839381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1.8089645995839381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</v>
      </c>
      <c r="CT27" s="13">
        <f>IF('Données projet'!$A$140&gt;35,CT26+CS27-DB26,IF(A27&lt;'Données projet'!$A$140,$CQ$205^A27,IF(A27='Données projet'!$A$140,'Données projet'!$B$140,CT26+CS27-DB26)))</f>
        <v>58</v>
      </c>
      <c r="CU27" s="18">
        <f>CT27*VLOOKUP('Données projet'!$B$13,Paramètres!$A$1:$I$89,3,0)*VLOOKUP('Données projet'!$B$13,Paramètres!$A$1:$I$89,5,0)</f>
        <v>46.144800000000004</v>
      </c>
      <c r="CV27" s="14">
        <f t="shared" si="41"/>
        <v>13.613535954240806</v>
      </c>
      <c r="CW27" s="22">
        <f t="shared" si="13"/>
        <v>104.07910178696939</v>
      </c>
      <c r="CX27" s="62">
        <f t="shared" si="14"/>
        <v>397.41243512030269</v>
      </c>
      <c r="CY27" s="62">
        <f ca="1">AVERAGE(OFFSET($CX$3,0,0,'Données projet'!$E$13+1,1))-AVERAGE(OFFSET($H$3,0,0,'Données projet'!$E$13+1,1))</f>
        <v>122.85301941603791</v>
      </c>
      <c r="CZ27" s="62">
        <f t="shared" si="42"/>
        <v>97.393976461891157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62</v>
      </c>
      <c r="L28" s="13">
        <f>VLOOKUP(A28,'Données projet'!$A$35:$I$55,9,0)</f>
        <v>4</v>
      </c>
      <c r="M28" s="13">
        <f t="array" ref="M28">INDEX(L:L,MIN(IF(ISNUMBER(L28:L224),ROW(L28:L224),"")))</f>
        <v>4</v>
      </c>
      <c r="N28" s="14">
        <f>IF('Données projet'!$A$36&gt;35,N27+M28-V27,IF(A28&lt;'Données projet'!$A$36,$K$205^A28,IF(A28='Données projet'!$A$36,'Données projet'!$B$36,N27+M28-V27)))</f>
        <v>62</v>
      </c>
      <c r="O28" s="14">
        <f>N28*VLOOKUP('Données projet'!$B$9,Paramètres!$A$1:$I$89,3,0)*VLOOKUP('Données projet'!$B$9,Paramètres!$A$1:$I$89,5,0)</f>
        <v>54.16320000000001</v>
      </c>
      <c r="P28" s="14">
        <f t="shared" si="33"/>
        <v>15.68386868558329</v>
      </c>
      <c r="Q28" s="22">
        <f t="shared" si="2"/>
        <v>121.65031129405757</v>
      </c>
      <c r="R28" s="62">
        <f t="shared" si="0"/>
        <v>414.9836446273909</v>
      </c>
      <c r="S28" s="62">
        <f ca="1">AVERAGE(OFFSET($R$3,0,0,'Données projet'!$E$9+1,1))-AVERAGE(OFFSET($H$3,0,0,'Données projet'!$E$9+1,1))</f>
        <v>138.78437790044916</v>
      </c>
      <c r="T28" s="62">
        <f t="shared" si="34"/>
        <v>110.31224679643736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13.7</v>
      </c>
      <c r="AI28" s="14">
        <f>IF('Données projet'!$A$62&gt;35,AI27+AH28-AQ27,IF(A28&lt;'Données projet'!$A$62,$AF$205^A28,IF(A28='Données projet'!$A$62,'Données projet'!$B$62,AI27+AH28-AQ27)))</f>
        <v>181.49999999999994</v>
      </c>
      <c r="AJ28" s="14">
        <f>AI28*VLOOKUP('Données projet'!$B$10,Paramètres!$A$1:$I$89,3,0)*VLOOKUP('Données projet'!$B$10,Paramètres!$A$1:$I$89,5,0)</f>
        <v>84.941999999999965</v>
      </c>
      <c r="AK28" s="14">
        <f t="shared" si="35"/>
        <v>23.341281179886199</v>
      </c>
      <c r="AL28" s="22">
        <f t="shared" si="4"/>
        <v>188.59338138830171</v>
      </c>
      <c r="AM28" s="62">
        <f t="shared" si="5"/>
        <v>481.92671472163499</v>
      </c>
      <c r="AN28" s="62">
        <f ca="1">AVERAGE(OFFSET($AM$3,0,0,'Données projet'!$E$10+1,1))-AVERAGE(OFFSET($H$3,0,0,'Données projet'!$E$10+1,1))</f>
        <v>256.45505140629194</v>
      </c>
      <c r="AO28" s="62">
        <f t="shared" si="36"/>
        <v>219.6985760545686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204</v>
      </c>
      <c r="BB28" s="13">
        <f>VLOOKUP(A28,'Données projet'!$A$87:$I$107,9,0)</f>
        <v>16.399999999999999</v>
      </c>
      <c r="BC28" s="13">
        <f t="array" ref="BC28">INDEX(BB:BB,MIN(IF(ISNUMBER(BB28:BB224),ROW(BB28:BB224),"")))</f>
        <v>16.399999999999999</v>
      </c>
      <c r="BD28" s="13">
        <f>IF('Données projet'!$A$88&gt;35,BD27+BC28-BL27,IF(A28&lt;'Données projet'!$A$88,$BA$205^A28,IF(A28='Données projet'!$A$88,'Données projet'!$B$88,BD27+BC28-BL27)))</f>
        <v>204.00000000000003</v>
      </c>
      <c r="BE28" s="14">
        <f>BD28*VLOOKUP('Données projet'!$B$11,Paramètres!$A$1:$I$89,3,0)*VLOOKUP('Données projet'!$B$11,Paramètres!$A$1:$I$89,5,0)</f>
        <v>121.99200000000003</v>
      </c>
      <c r="BF28" s="14">
        <f t="shared" si="37"/>
        <v>32.139154469866327</v>
      </c>
      <c r="BG28" s="22">
        <f t="shared" si="7"/>
        <v>268.44509403501723</v>
      </c>
      <c r="BH28" s="62">
        <f t="shared" si="8"/>
        <v>561.77842736835055</v>
      </c>
      <c r="BI28" s="62">
        <f ca="1">AVERAGE(OFFSET($BH$3,0,0,'Données projet'!$E$11+1,1))-AVERAGE(OFFSET($H$3,0,0,'Données projet'!$E$11+1,1))</f>
        <v>279.69031306919914</v>
      </c>
      <c r="BJ28" s="62">
        <f t="shared" si="38"/>
        <v>297.01680128882509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36</v>
      </c>
      <c r="BM28" s="17">
        <f>IF(ISNA(VLOOKUP(A28,'Données projet'!$A$87:$I$107,5,0)),0%,VLOOKUP(A28,'Données projet'!$A$87:$I$107,5,0)*VLOOKUP('Données projet'!$B$11,Paramètres!$A$1:$I$89,7,0))</f>
        <v>4.5000000000000005E-2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0.9</v>
      </c>
      <c r="BP28" s="23">
        <f>EXP(-LN(2)/35)*BP27+(1-EXP(-LN(2)/35))/(LN(2)/35)*BL28*BM28*VLOOKUP('Données projet'!$B$11,Paramètres!$A$1:$I$89,3,0)*0.475*44/12</f>
        <v>2.2271191810431188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24.12433855729639</v>
      </c>
      <c r="BS28" s="24">
        <f t="shared" si="9"/>
        <v>26.351457738339509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6.6</v>
      </c>
      <c r="BY28" s="13">
        <f>IF('Données projet'!$A$114&gt;35,BY27+BX28-CG27,IF(A28&lt;'Données projet'!$A$114,$BV$205^A28,IF(A28='Données projet'!$A$114,'Données projet'!$B$114,BY27+BX28-CG27)))</f>
        <v>116.80000000000001</v>
      </c>
      <c r="BZ28" s="14">
        <f>BY28*VLOOKUP('Données projet'!$B$12,Paramètres!$A$1:$I$89,3,0)*VLOOKUP('Données projet'!$B$12,Paramètres!$A$1:$I$89,5,0)</f>
        <v>85.63776</v>
      </c>
      <c r="CA28" s="14">
        <f t="shared" si="39"/>
        <v>23.510135010014299</v>
      </c>
      <c r="CB28" s="22">
        <f t="shared" si="10"/>
        <v>190.09925047577488</v>
      </c>
      <c r="CC28" s="62">
        <f t="shared" si="11"/>
        <v>483.43258380910822</v>
      </c>
      <c r="CD28" s="62">
        <f ca="1">AVERAGE(OFFSET($CC$3,0,0,'Données projet'!$E$12+1,1))-AVERAGE(OFFSET($H$3,0,0,'Données projet'!$E$12+1,1))</f>
        <v>167.14929162269641</v>
      </c>
      <c r="CE28" s="62">
        <f t="shared" si="40"/>
        <v>138.89497526048916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1.773491907145555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1.773491907145555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62</v>
      </c>
      <c r="CR28" s="13">
        <f>VLOOKUP(A28,'Données projet'!$A$139:$I$159,9,0)</f>
        <v>4</v>
      </c>
      <c r="CS28" s="13">
        <f t="array" ref="CS28">INDEX(CR:CR,MIN(IF(ISNUMBER(CR28:CR224),ROW(CR28:CR224),"")))</f>
        <v>4</v>
      </c>
      <c r="CT28" s="13">
        <f>IF('Données projet'!$A$140&gt;35,CT27+CS28-DB27,IF(A28&lt;'Données projet'!$A$140,$CQ$205^A28,IF(A28='Données projet'!$A$140,'Données projet'!$B$140,CT27+CS28-DB27)))</f>
        <v>62</v>
      </c>
      <c r="CU28" s="18">
        <f>CT28*VLOOKUP('Données projet'!$B$13,Paramètres!$A$1:$I$89,3,0)*VLOOKUP('Données projet'!$B$13,Paramètres!$A$1:$I$89,5,0)</f>
        <v>49.327200000000005</v>
      </c>
      <c r="CV28" s="14">
        <f t="shared" si="41"/>
        <v>14.439869370053771</v>
      </c>
      <c r="CW28" s="22">
        <f t="shared" si="13"/>
        <v>111.06097915284364</v>
      </c>
      <c r="CX28" s="62">
        <f t="shared" si="14"/>
        <v>404.39431248617694</v>
      </c>
      <c r="CY28" s="62">
        <f ca="1">AVERAGE(OFFSET($CX$3,0,0,'Données projet'!$E$13+1,1))-AVERAGE(OFFSET($H$3,0,0,'Données projet'!$E$13+1,1))</f>
        <v>122.85301941603791</v>
      </c>
      <c r="CZ28" s="62">
        <f t="shared" si="42"/>
        <v>97.393976461891157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4.4000000000000004</v>
      </c>
      <c r="N29" s="14">
        <f>IF('Données projet'!$A$36&gt;35,N28+M29-V28,IF(A29&lt;'Données projet'!$A$36,$K$205^A29,IF(A29='Données projet'!$A$36,'Données projet'!$B$36,N28+M29-V28)))</f>
        <v>58.400000000000006</v>
      </c>
      <c r="O29" s="14">
        <f>N29*VLOOKUP('Données projet'!$B$9,Paramètres!$A$1:$I$89,3,0)*VLOOKUP('Données projet'!$B$9,Paramètres!$A$1:$I$89,5,0)</f>
        <v>51.018240000000013</v>
      </c>
      <c r="P29" s="14">
        <f t="shared" si="33"/>
        <v>14.876415246363534</v>
      </c>
      <c r="Q29" s="22">
        <f t="shared" si="2"/>
        <v>114.76652455408316</v>
      </c>
      <c r="R29" s="62">
        <f t="shared" si="0"/>
        <v>408.09985788741648</v>
      </c>
      <c r="S29" s="62">
        <f ca="1">AVERAGE(OFFSET($R$3,0,0,'Données projet'!$E$9+1,1))-AVERAGE(OFFSET($H$3,0,0,'Données projet'!$E$9+1,1))</f>
        <v>138.78437790044916</v>
      </c>
      <c r="T29" s="62">
        <f t="shared" si="34"/>
        <v>110.31224679643736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13.7</v>
      </c>
      <c r="AI29" s="14">
        <f>IF('Données projet'!$A$62&gt;35,AI28+AH29-AQ28,IF(A29&lt;'Données projet'!$A$62,$AF$205^A29,IF(A29='Données projet'!$A$62,'Données projet'!$B$62,AI28+AH29-AQ28)))</f>
        <v>195.19999999999993</v>
      </c>
      <c r="AJ29" s="14">
        <f>AI29*VLOOKUP('Données projet'!$B$10,Paramètres!$A$1:$I$89,3,0)*VLOOKUP('Données projet'!$B$10,Paramètres!$A$1:$I$89,5,0)</f>
        <v>91.353599999999972</v>
      </c>
      <c r="AK29" s="14">
        <f t="shared" si="35"/>
        <v>24.891396550187423</v>
      </c>
      <c r="AL29" s="22">
        <f t="shared" si="4"/>
        <v>202.46003565824302</v>
      </c>
      <c r="AM29" s="62">
        <f t="shared" si="5"/>
        <v>495.79336899157636</v>
      </c>
      <c r="AN29" s="62">
        <f ca="1">AVERAGE(OFFSET($AM$3,0,0,'Données projet'!$E$10+1,1))-AVERAGE(OFFSET($H$3,0,0,'Données projet'!$E$10+1,1))</f>
        <v>256.45505140629194</v>
      </c>
      <c r="AO29" s="62">
        <f t="shared" si="36"/>
        <v>219.6985760545686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17.600000000000001</v>
      </c>
      <c r="BD29" s="13">
        <f>IF('Données projet'!$A$88&gt;35,BD28+BC29-BL28,IF(A29&lt;'Données projet'!$A$88,$BA$205^A29,IF(A29='Données projet'!$A$88,'Données projet'!$B$88,BD28+BC29-BL28)))</f>
        <v>185.60000000000002</v>
      </c>
      <c r="BE29" s="14">
        <f>BD29*VLOOKUP('Données projet'!$B$11,Paramètres!$A$1:$I$89,3,0)*VLOOKUP('Données projet'!$B$11,Paramètres!$A$1:$I$89,5,0)</f>
        <v>110.98880000000003</v>
      </c>
      <c r="BF29" s="14">
        <f t="shared" si="37"/>
        <v>29.56383208945169</v>
      </c>
      <c r="BG29" s="22">
        <f t="shared" si="7"/>
        <v>244.79583422246174</v>
      </c>
      <c r="BH29" s="62">
        <f t="shared" si="8"/>
        <v>538.12916755579499</v>
      </c>
      <c r="BI29" s="62">
        <f ca="1">AVERAGE(OFFSET($BH$3,0,0,'Données projet'!$E$11+1,1))-AVERAGE(OFFSET($H$3,0,0,'Données projet'!$E$11+1,1))</f>
        <v>279.69031306919914</v>
      </c>
      <c r="BJ29" s="62">
        <f t="shared" si="38"/>
        <v>297.01680128882509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2.1834467323114319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17.05848338550437</v>
      </c>
      <c r="BS29" s="24">
        <f t="shared" si="9"/>
        <v>19.241930117815802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6.6</v>
      </c>
      <c r="BY29" s="13">
        <f>IF('Données projet'!$A$114&gt;35,BY28+BX29-CG28,IF(A29&lt;'Données projet'!$A$114,$BV$205^A29,IF(A29='Données projet'!$A$114,'Données projet'!$B$114,BY28+BX29-CG28)))</f>
        <v>123.4</v>
      </c>
      <c r="BZ29" s="14">
        <f>BY29*VLOOKUP('Données projet'!$B$12,Paramètres!$A$1:$I$89,3,0)*VLOOKUP('Données projet'!$B$12,Paramètres!$A$1:$I$89,5,0)</f>
        <v>90.476879999999994</v>
      </c>
      <c r="CA29" s="14">
        <f t="shared" si="39"/>
        <v>24.680201568735427</v>
      </c>
      <c r="CB29" s="22">
        <f t="shared" si="10"/>
        <v>200.56525039888083</v>
      </c>
      <c r="CC29" s="62">
        <f t="shared" si="11"/>
        <v>493.89858373221415</v>
      </c>
      <c r="CD29" s="62">
        <f ca="1">AVERAGE(OFFSET($CC$3,0,0,'Données projet'!$E$12+1,1))-AVERAGE(OFFSET($H$3,0,0,'Données projet'!$E$12+1,1))</f>
        <v>167.14929162269641</v>
      </c>
      <c r="CE29" s="62">
        <f t="shared" si="40"/>
        <v>138.89497526048916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1.7387148125696827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1.7387148125696827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4.4000000000000004</v>
      </c>
      <c r="CT29" s="13">
        <f>IF('Données projet'!$A$140&gt;35,CT28+CS29-DB28,IF(A29&lt;'Données projet'!$A$140,$CQ$205^A29,IF(A29='Données projet'!$A$140,'Données projet'!$B$140,CT28+CS29-DB28)))</f>
        <v>58.400000000000006</v>
      </c>
      <c r="CU29" s="18">
        <f>CT29*VLOOKUP('Données projet'!$B$13,Paramètres!$A$1:$I$89,3,0)*VLOOKUP('Données projet'!$B$13,Paramètres!$A$1:$I$89,5,0)</f>
        <v>46.463040000000007</v>
      </c>
      <c r="CV29" s="14">
        <f t="shared" si="41"/>
        <v>13.696460813244604</v>
      </c>
      <c r="CW29" s="22">
        <f t="shared" si="13"/>
        <v>104.77779724973436</v>
      </c>
      <c r="CX29" s="62">
        <f t="shared" si="14"/>
        <v>398.11113058306768</v>
      </c>
      <c r="CY29" s="62">
        <f ca="1">AVERAGE(OFFSET($CX$3,0,0,'Données projet'!$E$13+1,1))-AVERAGE(OFFSET($H$3,0,0,'Données projet'!$E$13+1,1))</f>
        <v>122.85301941603791</v>
      </c>
      <c r="CZ29" s="62">
        <f t="shared" si="42"/>
        <v>97.393976461891157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4.4000000000000004</v>
      </c>
      <c r="N30" s="14">
        <f>IF('Données projet'!$A$36&gt;35,N29+M30-V29,IF(A30&lt;'Données projet'!$A$36,$K$205^A30,IF(A30='Données projet'!$A$36,'Données projet'!$B$36,N29+M30-V29)))</f>
        <v>62.800000000000004</v>
      </c>
      <c r="O30" s="14">
        <f>N30*VLOOKUP('Données projet'!$B$9,Paramètres!$A$1:$I$89,3,0)*VLOOKUP('Données projet'!$B$9,Paramètres!$A$1:$I$89,5,0)</f>
        <v>54.862080000000013</v>
      </c>
      <c r="P30" s="14">
        <f t="shared" si="33"/>
        <v>15.862551380979047</v>
      </c>
      <c r="Q30" s="22">
        <f t="shared" si="2"/>
        <v>123.17873298853853</v>
      </c>
      <c r="R30" s="62">
        <f t="shared" si="0"/>
        <v>416.51206632187183</v>
      </c>
      <c r="S30" s="62">
        <f ca="1">AVERAGE(OFFSET($R$3,0,0,'Données projet'!$E$9+1,1))-AVERAGE(OFFSET($H$3,0,0,'Données projet'!$E$9+1,1))</f>
        <v>138.78437790044916</v>
      </c>
      <c r="T30" s="62">
        <f t="shared" si="34"/>
        <v>110.31224679643736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13.7</v>
      </c>
      <c r="AI30" s="14">
        <f>IF('Données projet'!$A$62&gt;35,AI29+AH30-AQ29,IF(A30&lt;'Données projet'!$A$62,$AF$205^A30,IF(A30='Données projet'!$A$62,'Données projet'!$B$62,AI29+AH30-AQ29)))</f>
        <v>208.89999999999992</v>
      </c>
      <c r="AJ30" s="14">
        <f>AI30*VLOOKUP('Données projet'!$B$10,Paramètres!$A$1:$I$89,3,0)*VLOOKUP('Données projet'!$B$10,Paramètres!$A$1:$I$89,5,0)</f>
        <v>97.765199999999965</v>
      </c>
      <c r="AK30" s="14">
        <f t="shared" si="35"/>
        <v>26.428888956102274</v>
      </c>
      <c r="AL30" s="22">
        <f t="shared" si="4"/>
        <v>216.30470493187804</v>
      </c>
      <c r="AM30" s="62">
        <f t="shared" si="5"/>
        <v>509.63803826521132</v>
      </c>
      <c r="AN30" s="62">
        <f ca="1">AVERAGE(OFFSET($AM$3,0,0,'Données projet'!$E$10+1,1))-AVERAGE(OFFSET($H$3,0,0,'Données projet'!$E$10+1,1))</f>
        <v>256.45505140629194</v>
      </c>
      <c r="AO30" s="62">
        <f t="shared" si="36"/>
        <v>219.6985760545686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17.600000000000001</v>
      </c>
      <c r="BD30" s="13">
        <f>IF('Données projet'!$A$88&gt;35,BD29+BC30-BL29,IF(A30&lt;'Données projet'!$A$88,$BA$205^A30,IF(A30='Données projet'!$A$88,'Données projet'!$B$88,BD29+BC30-BL29)))</f>
        <v>203.20000000000002</v>
      </c>
      <c r="BE30" s="14">
        <f>BD30*VLOOKUP('Données projet'!$B$11,Paramètres!$A$1:$I$89,3,0)*VLOOKUP('Données projet'!$B$11,Paramètres!$A$1:$I$89,5,0)</f>
        <v>121.51360000000001</v>
      </c>
      <c r="BF30" s="14">
        <f t="shared" si="37"/>
        <v>32.027763694063836</v>
      </c>
      <c r="BG30" s="22">
        <f t="shared" si="7"/>
        <v>267.41787510049454</v>
      </c>
      <c r="BH30" s="62">
        <f t="shared" si="8"/>
        <v>560.75120843382786</v>
      </c>
      <c r="BI30" s="62">
        <f ca="1">AVERAGE(OFFSET($BH$3,0,0,'Données projet'!$E$11+1,1))-AVERAGE(OFFSET($H$3,0,0,'Données projet'!$E$11+1,1))</f>
        <v>279.69031306919914</v>
      </c>
      <c r="BJ30" s="62">
        <f t="shared" si="38"/>
        <v>297.01680128882509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2.1406306736618101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12.062169278648197</v>
      </c>
      <c r="BS30" s="24">
        <f t="shared" si="9"/>
        <v>14.202799952310007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>
        <f>VLOOKUP(A30,'Données projet'!$A$113:$I$133,2,0)</f>
        <v>130</v>
      </c>
      <c r="BW30" s="13">
        <f>VLOOKUP(A30,'Données projet'!$A$113:$I$133,9,0)</f>
        <v>6.6</v>
      </c>
      <c r="BX30" s="13">
        <f t="array" ref="BX30">INDEX(BW:BW,MIN(IF(ISNUMBER(BW30:BW226),ROW(BW30:BW226),"")))</f>
        <v>6.6</v>
      </c>
      <c r="BY30" s="13">
        <f>IF('Données projet'!$A$114&gt;35,BY29+BX30-CG29,IF(A30&lt;'Données projet'!$A$114,$BV$205^A30,IF(A30='Données projet'!$A$114,'Données projet'!$B$114,BY29+BX30-CG29)))</f>
        <v>130</v>
      </c>
      <c r="BZ30" s="14">
        <f>BY30*VLOOKUP('Données projet'!$B$12,Paramètres!$A$1:$I$89,3,0)*VLOOKUP('Données projet'!$B$12,Paramètres!$A$1:$I$89,5,0)</f>
        <v>95.315999999999988</v>
      </c>
      <c r="CA30" s="14">
        <f t="shared" si="39"/>
        <v>25.843002723192381</v>
      </c>
      <c r="CB30" s="22">
        <f t="shared" si="10"/>
        <v>211.01859640956005</v>
      </c>
      <c r="CC30" s="62">
        <f t="shared" si="11"/>
        <v>504.35192974289339</v>
      </c>
      <c r="CD30" s="62">
        <f ca="1">AVERAGE(OFFSET($CC$3,0,0,'Données projet'!$E$12+1,1))-AVERAGE(OFFSET($H$3,0,0,'Données projet'!$E$12+1,1))</f>
        <v>167.14929162269641</v>
      </c>
      <c r="CE30" s="62">
        <f t="shared" si="40"/>
        <v>138.89497526048916</v>
      </c>
      <c r="CF30" s="16">
        <f>IF(ISNA(VLOOKUP(A30,'Données projet'!$A$113:$I$133,3,0)),0,VLOOKUP(A30,'Données projet'!$A$113:$I$133,3,0))</f>
        <v>3</v>
      </c>
      <c r="CG30" s="16">
        <f>IF(ISNA(VLOOKUP(A30,'Données projet'!$A$113:$I$133,4,0)),0,VLOOKUP(A30,'Données projet'!$A$113:$I$133,4,0))</f>
        <v>38</v>
      </c>
      <c r="CH30" s="17">
        <f>IF(ISNA(VLOOKUP(A30,'Données projet'!$A$113:$I$133,5,0)),0%,VLOOKUP(A30,'Données projet'!$A$113:$I$133,5,0)*VLOOKUP('Données projet'!$B$12,Paramètres!$A$1:$I$89,7,0))</f>
        <v>4.3000000000000003E-2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3.0290271372415054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3.0290271372415054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4.4000000000000004</v>
      </c>
      <c r="CT30" s="13">
        <f>IF('Données projet'!$A$140&gt;35,CT29+CS30-DB29,IF(A30&lt;'Données projet'!$A$140,$CQ$205^A30,IF(A30='Données projet'!$A$140,'Données projet'!$B$140,CT29+CS30-DB29)))</f>
        <v>62.800000000000004</v>
      </c>
      <c r="CU30" s="18">
        <f>CT30*VLOOKUP('Données projet'!$B$13,Paramètres!$A$1:$I$89,3,0)*VLOOKUP('Données projet'!$B$13,Paramètres!$A$1:$I$89,5,0)</f>
        <v>49.963680000000011</v>
      </c>
      <c r="CV30" s="14">
        <f t="shared" si="41"/>
        <v>14.604379468418438</v>
      </c>
      <c r="CW30" s="22">
        <f t="shared" si="13"/>
        <v>112.45603690749546</v>
      </c>
      <c r="CX30" s="62">
        <f t="shared" si="14"/>
        <v>405.78937024082876</v>
      </c>
      <c r="CY30" s="62">
        <f ca="1">AVERAGE(OFFSET($CX$3,0,0,'Données projet'!$E$13+1,1))-AVERAGE(OFFSET($H$3,0,0,'Données projet'!$E$13+1,1))</f>
        <v>122.85301941603791</v>
      </c>
      <c r="CZ30" s="62">
        <f t="shared" si="42"/>
        <v>97.393976461891157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4.4000000000000004</v>
      </c>
      <c r="N31" s="14">
        <f>IF('Données projet'!$A$36&gt;35,N30+M31-V30,IF(A31&lt;'Données projet'!$A$36,$K$205^A31,IF(A31='Données projet'!$A$36,'Données projet'!$B$36,N30+M31-V30)))</f>
        <v>67.2</v>
      </c>
      <c r="O31" s="14">
        <f>N31*VLOOKUP('Données projet'!$B$9,Paramètres!$A$1:$I$89,3,0)*VLOOKUP('Données projet'!$B$9,Paramètres!$A$1:$I$89,5,0)</f>
        <v>58.705920000000013</v>
      </c>
      <c r="P31" s="14">
        <f t="shared" si="33"/>
        <v>16.840670952033793</v>
      </c>
      <c r="Q31" s="22">
        <f t="shared" si="2"/>
        <v>131.57697924145887</v>
      </c>
      <c r="R31" s="62">
        <f t="shared" si="0"/>
        <v>424.91031257479221</v>
      </c>
      <c r="S31" s="62">
        <f ca="1">AVERAGE(OFFSET($R$3,0,0,'Données projet'!$E$9+1,1))-AVERAGE(OFFSET($H$3,0,0,'Données projet'!$E$9+1,1))</f>
        <v>138.78437790044916</v>
      </c>
      <c r="T31" s="62">
        <f t="shared" si="34"/>
        <v>110.31224679643736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13.7</v>
      </c>
      <c r="AI31" s="14">
        <f>IF('Données projet'!$A$62&gt;35,AI30+AH31-AQ30,IF(A31&lt;'Données projet'!$A$62,$AF$205^A31,IF(A31='Données projet'!$A$62,'Données projet'!$B$62,AI30+AH31-AQ30)))</f>
        <v>222.59999999999991</v>
      </c>
      <c r="AJ31" s="14">
        <f>AI31*VLOOKUP('Données projet'!$B$10,Paramètres!$A$1:$I$89,3,0)*VLOOKUP('Données projet'!$B$10,Paramètres!$A$1:$I$89,5,0)</f>
        <v>104.17679999999996</v>
      </c>
      <c r="AK31" s="14">
        <f t="shared" si="35"/>
        <v>27.954680438322864</v>
      </c>
      <c r="AL31" s="22">
        <f t="shared" si="4"/>
        <v>230.12899509674557</v>
      </c>
      <c r="AM31" s="62">
        <f t="shared" si="5"/>
        <v>523.46232843007886</v>
      </c>
      <c r="AN31" s="62">
        <f ca="1">AVERAGE(OFFSET($AM$3,0,0,'Données projet'!$E$10+1,1))-AVERAGE(OFFSET($H$3,0,0,'Données projet'!$E$10+1,1))</f>
        <v>256.45505140629194</v>
      </c>
      <c r="AO31" s="62">
        <f t="shared" si="36"/>
        <v>219.6985760545686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17.600000000000001</v>
      </c>
      <c r="BD31" s="13">
        <f>IF('Données projet'!$A$88&gt;35,BD30+BC31-BL30,IF(A31&lt;'Données projet'!$A$88,$BA$205^A31,IF(A31='Données projet'!$A$88,'Données projet'!$B$88,BD30+BC31-BL30)))</f>
        <v>220.8</v>
      </c>
      <c r="BE31" s="14">
        <f>BD31*VLOOKUP('Données projet'!$B$11,Paramètres!$A$1:$I$89,3,0)*VLOOKUP('Données projet'!$B$11,Paramètres!$A$1:$I$89,5,0)</f>
        <v>132.03840000000002</v>
      </c>
      <c r="BF31" s="14">
        <f t="shared" si="37"/>
        <v>34.466946374534373</v>
      </c>
      <c r="BG31" s="22">
        <f t="shared" si="7"/>
        <v>289.99681160231404</v>
      </c>
      <c r="BH31" s="62">
        <f t="shared" si="8"/>
        <v>583.33014493564735</v>
      </c>
      <c r="BI31" s="62">
        <f ca="1">AVERAGE(OFFSET($BH$3,0,0,'Données projet'!$E$11+1,1))-AVERAGE(OFFSET($H$3,0,0,'Données projet'!$E$11+1,1))</f>
        <v>279.69031306919914</v>
      </c>
      <c r="BJ31" s="62">
        <f t="shared" si="38"/>
        <v>297.01680128882509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2.0986542118070903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8.529241692752187</v>
      </c>
      <c r="BS31" s="24">
        <f t="shared" si="9"/>
        <v>10.627895904559278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5.5</v>
      </c>
      <c r="BY31" s="13">
        <f>IF('Données projet'!$A$114&gt;35,BY30+BX31-CG30,IF(A31&lt;'Données projet'!$A$114,$BV$205^A31,IF(A31='Données projet'!$A$114,'Données projet'!$B$114,BY30+BX31-CG30)))</f>
        <v>97.5</v>
      </c>
      <c r="BZ31" s="14">
        <f>BY31*VLOOKUP('Données projet'!$B$12,Paramètres!$A$1:$I$89,3,0)*VLOOKUP('Données projet'!$B$12,Paramètres!$A$1:$I$89,5,0)</f>
        <v>71.486999999999995</v>
      </c>
      <c r="CA31" s="14">
        <f t="shared" si="39"/>
        <v>20.042279102156858</v>
      </c>
      <c r="CB31" s="22">
        <f t="shared" si="10"/>
        <v>159.41349443625651</v>
      </c>
      <c r="CC31" s="62">
        <f t="shared" si="11"/>
        <v>452.7468277695898</v>
      </c>
      <c r="CD31" s="62">
        <f ca="1">AVERAGE(OFFSET($CC$3,0,0,'Données projet'!$E$12+1,1))-AVERAGE(OFFSET($H$3,0,0,'Données projet'!$E$12+1,1))</f>
        <v>167.14929162269641</v>
      </c>
      <c r="CE31" s="62">
        <f t="shared" si="40"/>
        <v>138.89497526048916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2.9696297626043253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2.9696297626043253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4.4000000000000004</v>
      </c>
      <c r="CT31" s="13">
        <f>IF('Données projet'!$A$140&gt;35,CT30+CS31-DB30,IF(A31&lt;'Données projet'!$A$140,$CQ$205^A31,IF(A31='Données projet'!$A$140,'Données projet'!$B$140,CT30+CS31-DB30)))</f>
        <v>67.2</v>
      </c>
      <c r="CU31" s="18">
        <f>CT31*VLOOKUP('Données projet'!$B$13,Paramètres!$A$1:$I$89,3,0)*VLOOKUP('Données projet'!$B$13,Paramètres!$A$1:$I$89,5,0)</f>
        <v>53.464320000000008</v>
      </c>
      <c r="CV31" s="14">
        <f t="shared" si="41"/>
        <v>15.504917410776137</v>
      </c>
      <c r="CW31" s="22">
        <f t="shared" si="13"/>
        <v>120.12142182376846</v>
      </c>
      <c r="CX31" s="62">
        <f t="shared" si="14"/>
        <v>413.45475515710177</v>
      </c>
      <c r="CY31" s="62">
        <f ca="1">AVERAGE(OFFSET($CX$3,0,0,'Données projet'!$E$13+1,1))-AVERAGE(OFFSET($H$3,0,0,'Données projet'!$E$13+1,1))</f>
        <v>122.85301941603791</v>
      </c>
      <c r="CZ31" s="62">
        <f t="shared" si="42"/>
        <v>97.393976461891157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4.4000000000000004</v>
      </c>
      <c r="N32" s="14">
        <f>IF('Données projet'!$A$36&gt;35,N31+M32-V31,IF(A32&lt;'Données projet'!$A$36,$K$205^A32,IF(A32='Données projet'!$A$36,'Données projet'!$B$36,N31+M32-V31)))</f>
        <v>71.600000000000009</v>
      </c>
      <c r="O32" s="14">
        <f>N32*VLOOKUP('Données projet'!$B$9,Paramètres!$A$1:$I$89,3,0)*VLOOKUP('Données projet'!$B$9,Paramètres!$A$1:$I$89,5,0)</f>
        <v>62.54976000000002</v>
      </c>
      <c r="P32" s="14">
        <f t="shared" si="33"/>
        <v>17.811358586441006</v>
      </c>
      <c r="Q32" s="22">
        <f t="shared" si="2"/>
        <v>139.96228153805143</v>
      </c>
      <c r="R32" s="62">
        <f t="shared" si="0"/>
        <v>433.29561487138471</v>
      </c>
      <c r="S32" s="62">
        <f ca="1">AVERAGE(OFFSET($R$3,0,0,'Données projet'!$E$9+1,1))-AVERAGE(OFFSET($H$3,0,0,'Données projet'!$E$9+1,1))</f>
        <v>138.78437790044916</v>
      </c>
      <c r="T32" s="62">
        <f t="shared" si="34"/>
        <v>110.31224679643736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13.7</v>
      </c>
      <c r="AI32" s="14">
        <f>IF('Données projet'!$A$62&gt;35,AI31+AH32-AQ31,IF(A32&lt;'Données projet'!$A$62,$AF$205^A32,IF(A32='Données projet'!$A$62,'Données projet'!$B$62,AI31+AH32-AQ31)))</f>
        <v>236.2999999999999</v>
      </c>
      <c r="AJ32" s="14">
        <f>AI32*VLOOKUP('Données projet'!$B$10,Paramètres!$A$1:$I$89,3,0)*VLOOKUP('Données projet'!$B$10,Paramètres!$A$1:$I$89,5,0)</f>
        <v>110.58839999999995</v>
      </c>
      <c r="AK32" s="14">
        <f t="shared" si="35"/>
        <v>29.469573129181644</v>
      </c>
      <c r="AL32" s="22">
        <f t="shared" si="4"/>
        <v>243.93430319999126</v>
      </c>
      <c r="AM32" s="62">
        <f t="shared" si="5"/>
        <v>537.26763653332455</v>
      </c>
      <c r="AN32" s="62">
        <f ca="1">AVERAGE(OFFSET($AM$3,0,0,'Données projet'!$E$10+1,1))-AVERAGE(OFFSET($H$3,0,0,'Données projet'!$E$10+1,1))</f>
        <v>256.45505140629194</v>
      </c>
      <c r="AO32" s="62">
        <f t="shared" si="36"/>
        <v>219.6985760545686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17.600000000000001</v>
      </c>
      <c r="BD32" s="13">
        <f>IF('Données projet'!$A$88&gt;35,BD31+BC32-BL31,IF(A32&lt;'Données projet'!$A$88,$BA$205^A32,IF(A32='Données projet'!$A$88,'Données projet'!$B$88,BD31+BC32-BL31)))</f>
        <v>238.4</v>
      </c>
      <c r="BE32" s="14">
        <f>BD32*VLOOKUP('Données projet'!$B$11,Paramètres!$A$1:$I$89,3,0)*VLOOKUP('Données projet'!$B$11,Paramètres!$A$1:$I$89,5,0)</f>
        <v>142.56319999999999</v>
      </c>
      <c r="BF32" s="14">
        <f t="shared" si="37"/>
        <v>36.883577154665602</v>
      </c>
      <c r="BG32" s="22">
        <f t="shared" si="7"/>
        <v>312.53647021104257</v>
      </c>
      <c r="BH32" s="62">
        <f t="shared" si="8"/>
        <v>605.86980354437583</v>
      </c>
      <c r="BI32" s="62">
        <f ca="1">AVERAGE(OFFSET($BH$3,0,0,'Données projet'!$E$11+1,1))-AVERAGE(OFFSET($H$3,0,0,'Données projet'!$E$11+1,1))</f>
        <v>279.69031306919914</v>
      </c>
      <c r="BJ32" s="62">
        <f t="shared" si="38"/>
        <v>297.01680128882509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2.0575008827662278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6.0310846393240993</v>
      </c>
      <c r="BS32" s="24">
        <f t="shared" si="9"/>
        <v>8.0885855220903267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5.5</v>
      </c>
      <c r="BY32" s="13">
        <f>IF('Données projet'!$A$114&gt;35,BY31+BX32-CG31,IF(A32&lt;'Données projet'!$A$114,$BV$205^A32,IF(A32='Données projet'!$A$114,'Données projet'!$B$114,BY31+BX32-CG31)))</f>
        <v>103</v>
      </c>
      <c r="BZ32" s="14">
        <f>BY32*VLOOKUP('Données projet'!$B$12,Paramètres!$A$1:$I$89,3,0)*VLOOKUP('Données projet'!$B$12,Paramètres!$A$1:$I$89,5,0)</f>
        <v>75.519599999999997</v>
      </c>
      <c r="CA32" s="14">
        <f t="shared" si="39"/>
        <v>21.03805562204553</v>
      </c>
      <c r="CB32" s="22">
        <f t="shared" si="10"/>
        <v>168.17125020839597</v>
      </c>
      <c r="CC32" s="62">
        <f t="shared" si="11"/>
        <v>461.50458354172929</v>
      </c>
      <c r="CD32" s="62">
        <f ca="1">AVERAGE(OFFSET($CC$3,0,0,'Données projet'!$E$12+1,1))-AVERAGE(OFFSET($H$3,0,0,'Données projet'!$E$12+1,1))</f>
        <v>167.14929162269641</v>
      </c>
      <c r="CE32" s="62">
        <f t="shared" si="40"/>
        <v>138.89497526048916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2.9113971342549592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2.9113971342549592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4.4000000000000004</v>
      </c>
      <c r="CT32" s="13">
        <f>IF('Données projet'!$A$140&gt;35,CT31+CS32-DB31,IF(A32&lt;'Données projet'!$A$140,$CQ$205^A32,IF(A32='Données projet'!$A$140,'Données projet'!$B$140,CT31+CS32-DB31)))</f>
        <v>71.600000000000009</v>
      </c>
      <c r="CU32" s="18">
        <f>CT32*VLOOKUP('Données projet'!$B$13,Paramètres!$A$1:$I$89,3,0)*VLOOKUP('Données projet'!$B$13,Paramètres!$A$1:$I$89,5,0)</f>
        <v>56.964960000000012</v>
      </c>
      <c r="CV32" s="14">
        <f t="shared" si="41"/>
        <v>16.398612896307132</v>
      </c>
      <c r="CW32" s="22">
        <f t="shared" si="13"/>
        <v>127.7748894610683</v>
      </c>
      <c r="CX32" s="62">
        <f t="shared" si="14"/>
        <v>421.10822279440163</v>
      </c>
      <c r="CY32" s="62">
        <f ca="1">AVERAGE(OFFSET($CX$3,0,0,'Données projet'!$E$13+1,1))-AVERAGE(OFFSET($H$3,0,0,'Données projet'!$E$13+1,1))</f>
        <v>122.85301941603791</v>
      </c>
      <c r="CZ32" s="62">
        <f t="shared" si="42"/>
        <v>97.393976461891157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76</v>
      </c>
      <c r="L33" s="13">
        <f>VLOOKUP(A33,'Données projet'!$A$35:$I$55,9,0)</f>
        <v>4.4000000000000004</v>
      </c>
      <c r="M33" s="13">
        <f t="array" ref="M33">INDEX(L:L,MIN(IF(ISNUMBER(L33:L229),ROW(L33:L229),"")))</f>
        <v>4.4000000000000004</v>
      </c>
      <c r="N33" s="14">
        <f>IF('Données projet'!$A$36&gt;35,N32+M33-V32,IF(A33&lt;'Données projet'!$A$36,$K$205^A33,IF(A33='Données projet'!$A$36,'Données projet'!$B$36,N32+M33-V32)))</f>
        <v>76.000000000000014</v>
      </c>
      <c r="O33" s="14">
        <f>N33*VLOOKUP('Données projet'!$B$9,Paramètres!$A$1:$I$89,3,0)*VLOOKUP('Données projet'!$B$9,Paramètres!$A$1:$I$89,5,0)</f>
        <v>66.393600000000021</v>
      </c>
      <c r="P33" s="14">
        <f t="shared" si="33"/>
        <v>18.775122997078544</v>
      </c>
      <c r="Q33" s="22">
        <f t="shared" si="2"/>
        <v>148.33552588657849</v>
      </c>
      <c r="R33" s="62">
        <f t="shared" si="0"/>
        <v>441.66885921991184</v>
      </c>
      <c r="S33" s="62">
        <f ca="1">AVERAGE(OFFSET($R$3,0,0,'Données projet'!$E$9+1,1))-AVERAGE(OFFSET($H$3,0,0,'Données projet'!$E$9+1,1))</f>
        <v>138.78437790044916</v>
      </c>
      <c r="T33" s="62">
        <f t="shared" si="34"/>
        <v>110.31224679643736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250</v>
      </c>
      <c r="AG33" s="13">
        <f>VLOOKUP(A33,'Données projet'!$A$61:$I$81,9,0)</f>
        <v>13.7</v>
      </c>
      <c r="AH33" s="13">
        <f t="array" ref="AH33">INDEX(AG:AG,MIN(IF(ISNUMBER(AG33:AG229),ROW(AG33:AG229),"")))</f>
        <v>13.7</v>
      </c>
      <c r="AI33" s="14">
        <f>IF('Données projet'!$A$62&gt;35,AI32+AH33-AQ32,IF(A33&lt;'Données projet'!$A$62,$AF$205^A33,IF(A33='Données projet'!$A$62,'Données projet'!$B$62,AI32+AH33-AQ32)))</f>
        <v>249.99999999999989</v>
      </c>
      <c r="AJ33" s="14">
        <f>AI33*VLOOKUP('Données projet'!$B$10,Paramètres!$A$1:$I$89,3,0)*VLOOKUP('Données projet'!$B$10,Paramètres!$A$1:$I$89,5,0)</f>
        <v>116.99999999999994</v>
      </c>
      <c r="AK33" s="14">
        <f t="shared" si="35"/>
        <v>30.974270896484118</v>
      </c>
      <c r="AL33" s="22">
        <f t="shared" si="4"/>
        <v>257.72185514470976</v>
      </c>
      <c r="AM33" s="62">
        <f t="shared" si="5"/>
        <v>551.05518847804308</v>
      </c>
      <c r="AN33" s="62">
        <f ca="1">AVERAGE(OFFSET($AM$3,0,0,'Données projet'!$E$10+1,1))-AVERAGE(OFFSET($H$3,0,0,'Données projet'!$E$10+1,1))</f>
        <v>256.45505140629194</v>
      </c>
      <c r="AO33" s="62">
        <f t="shared" si="36"/>
        <v>219.6985760545686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55</v>
      </c>
      <c r="AR33" s="17">
        <f>IF(ISNA(VLOOKUP(A33,'Données projet'!$A$61:$I$81,5,0)),0%,VLOOKUP(A33,'Données projet'!$A$61:$I$81,5,0)*VLOOKUP('Données projet'!$B$10,Paramètres!$A$1:$I$89,7,0))</f>
        <v>8.2500000000000004E-2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2.8170259493486358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2.8170259493486358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256</v>
      </c>
      <c r="BB33" s="13">
        <f>VLOOKUP(A33,'Données projet'!$A$87:$I$107,9,0)</f>
        <v>17.600000000000001</v>
      </c>
      <c r="BC33" s="13">
        <f t="array" ref="BC33">INDEX(BB:BB,MIN(IF(ISNUMBER(BB33:BB229),ROW(BB33:BB229),"")))</f>
        <v>17.600000000000001</v>
      </c>
      <c r="BD33" s="13">
        <f>IF('Données projet'!$A$88&gt;35,BD32+BC33-BL32,IF(A33&lt;'Données projet'!$A$88,$BA$205^A33,IF(A33='Données projet'!$A$88,'Données projet'!$B$88,BD32+BC33-BL32)))</f>
        <v>256</v>
      </c>
      <c r="BE33" s="14">
        <f>BD33*VLOOKUP('Données projet'!$B$11,Paramètres!$A$1:$I$89,3,0)*VLOOKUP('Données projet'!$B$11,Paramètres!$A$1:$I$89,5,0)</f>
        <v>153.08800000000002</v>
      </c>
      <c r="BF33" s="14">
        <f t="shared" si="37"/>
        <v>39.27951026543515</v>
      </c>
      <c r="BG33" s="22">
        <f t="shared" si="7"/>
        <v>335.04008037896625</v>
      </c>
      <c r="BH33" s="62">
        <f t="shared" si="8"/>
        <v>628.37341371229957</v>
      </c>
      <c r="BI33" s="62">
        <f ca="1">AVERAGE(OFFSET($BH$3,0,0,'Données projet'!$E$11+1,1))-AVERAGE(OFFSET($H$3,0,0,'Données projet'!$E$11+1,1))</f>
        <v>279.69031306919914</v>
      </c>
      <c r="BJ33" s="62">
        <f t="shared" si="38"/>
        <v>297.01680128882509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54</v>
      </c>
      <c r="BM33" s="17">
        <f>IF(ISNA(VLOOKUP(A33,'Données projet'!$A$87:$I$107,5,0)),0%,VLOOKUP(A33,'Données projet'!$A$87:$I$107,5,0)*VLOOKUP('Données projet'!$B$11,Paramètres!$A$1:$I$89,7,0))</f>
        <v>9.0000000000000011E-2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0.8</v>
      </c>
      <c r="BP33" s="23">
        <f>EXP(-LN(2)/35)*BP32+(1-EXP(-LN(2)/35))/(LN(2)/35)*BL33*BM33*VLOOKUP('Données projet'!$B$11,Paramètres!$A$1:$I$89,3,0)*0.475*44/12</f>
        <v>5.8725222909616317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33.514257127755805</v>
      </c>
      <c r="BS33" s="24">
        <f t="shared" si="9"/>
        <v>39.386779418717438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5.5</v>
      </c>
      <c r="BY33" s="13">
        <f>IF('Données projet'!$A$114&gt;35,BY32+BX33-CG32,IF(A33&lt;'Données projet'!$A$114,$BV$205^A33,IF(A33='Données projet'!$A$114,'Données projet'!$B$114,BY32+BX33-CG32)))</f>
        <v>108.5</v>
      </c>
      <c r="BZ33" s="14">
        <f>BY33*VLOOKUP('Données projet'!$B$12,Paramètres!$A$1:$I$89,3,0)*VLOOKUP('Données projet'!$B$12,Paramètres!$A$1:$I$89,5,0)</f>
        <v>79.552199999999999</v>
      </c>
      <c r="CA33" s="14">
        <f t="shared" si="39"/>
        <v>22.027658957299707</v>
      </c>
      <c r="CB33" s="22">
        <f t="shared" si="10"/>
        <v>176.91825435063029</v>
      </c>
      <c r="CC33" s="62">
        <f t="shared" si="11"/>
        <v>470.25158768396363</v>
      </c>
      <c r="CD33" s="62">
        <f ca="1">AVERAGE(OFFSET($CC$3,0,0,'Données projet'!$E$12+1,1))-AVERAGE(OFFSET($H$3,0,0,'Données projet'!$E$12+1,1))</f>
        <v>167.14929162269641</v>
      </c>
      <c r="CE33" s="62">
        <f t="shared" si="40"/>
        <v>138.89497526048916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2.854306412229128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2.854306412229128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76</v>
      </c>
      <c r="CR33" s="13">
        <f>VLOOKUP(A33,'Données projet'!$A$139:$I$159,9,0)</f>
        <v>4.4000000000000004</v>
      </c>
      <c r="CS33" s="13">
        <f t="array" ref="CS33">INDEX(CR:CR,MIN(IF(ISNUMBER(CR33:CR229),ROW(CR33:CR229),"")))</f>
        <v>4.4000000000000004</v>
      </c>
      <c r="CT33" s="13">
        <f>IF('Données projet'!$A$140&gt;35,CT32+CS33-DB32,IF(A33&lt;'Données projet'!$A$140,$CQ$205^A33,IF(A33='Données projet'!$A$140,'Données projet'!$B$140,CT32+CS33-DB32)))</f>
        <v>76.000000000000014</v>
      </c>
      <c r="CU33" s="18">
        <f>CT33*VLOOKUP('Données projet'!$B$13,Paramètres!$A$1:$I$89,3,0)*VLOOKUP('Données projet'!$B$13,Paramètres!$A$1:$I$89,5,0)</f>
        <v>60.465600000000009</v>
      </c>
      <c r="CV33" s="14">
        <f t="shared" si="41"/>
        <v>17.28593428824821</v>
      </c>
      <c r="CW33" s="22">
        <f t="shared" si="13"/>
        <v>135.41725555203232</v>
      </c>
      <c r="CX33" s="62">
        <f t="shared" si="14"/>
        <v>428.75058888536563</v>
      </c>
      <c r="CY33" s="62">
        <f ca="1">AVERAGE(OFFSET($CX$3,0,0,'Données projet'!$E$13+1,1))-AVERAGE(OFFSET($H$3,0,0,'Données projet'!$E$13+1,1))</f>
        <v>122.85301941603791</v>
      </c>
      <c r="CZ33" s="62">
        <f t="shared" si="42"/>
        <v>97.393976461891157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63.000000000000014</v>
      </c>
      <c r="O34" s="14">
        <f>N34*VLOOKUP('Données projet'!$B$9,Paramètres!$A$1:$I$89,3,0)*VLOOKUP('Données projet'!$B$9,Paramètres!$A$1:$I$89,5,0)</f>
        <v>55.036800000000014</v>
      </c>
      <c r="P34" s="14">
        <f t="shared" si="33"/>
        <v>15.907180538864345</v>
      </c>
      <c r="Q34" s="22">
        <f t="shared" si="2"/>
        <v>123.56076610518876</v>
      </c>
      <c r="R34" s="62">
        <f t="shared" si="0"/>
        <v>416.89409943852206</v>
      </c>
      <c r="S34" s="62">
        <f ca="1">AVERAGE(OFFSET($R$3,0,0,'Données projet'!$E$9+1,1))-AVERAGE(OFFSET($H$3,0,0,'Données projet'!$E$9+1,1))</f>
        <v>138.78437790044916</v>
      </c>
      <c r="T34" s="62">
        <f t="shared" si="34"/>
        <v>110.31224679643736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15.5</v>
      </c>
      <c r="AI34" s="14">
        <f>IF('Données projet'!$A$62&gt;35,AI33+AH34-AQ33,IF(A34&lt;'Données projet'!$A$62,$AF$205^A34,IF(A34='Données projet'!$A$62,'Données projet'!$B$62,AI33+AH34-AQ33)))</f>
        <v>210.49999999999989</v>
      </c>
      <c r="AJ34" s="14">
        <f>AI34*VLOOKUP('Données projet'!$B$10,Paramètres!$A$1:$I$89,3,0)*VLOOKUP('Données projet'!$B$10,Paramètres!$A$1:$I$89,5,0)</f>
        <v>98.513999999999953</v>
      </c>
      <c r="AK34" s="14">
        <f t="shared" si="35"/>
        <v>26.607670659193456</v>
      </c>
      <c r="AL34" s="22">
        <f t="shared" si="4"/>
        <v>217.92024306476185</v>
      </c>
      <c r="AM34" s="62">
        <f t="shared" si="5"/>
        <v>511.25357639809516</v>
      </c>
      <c r="AN34" s="62">
        <f ca="1">AVERAGE(OFFSET($AM$3,0,0,'Données projet'!$E$10+1,1))-AVERAGE(OFFSET($H$3,0,0,'Données projet'!$E$10+1,1))</f>
        <v>256.45505140629194</v>
      </c>
      <c r="AO34" s="62">
        <f t="shared" si="36"/>
        <v>219.6985760545686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2.7617857886980786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2.7617857886980786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18.8</v>
      </c>
      <c r="BD34" s="13">
        <f>IF('Données projet'!$A$88&gt;35,BD33+BC34-BL33,IF(A34&lt;'Données projet'!$A$88,$BA$205^A34,IF(A34='Données projet'!$A$88,'Données projet'!$B$88,BD33+BC34-BL33)))</f>
        <v>220.8</v>
      </c>
      <c r="BE34" s="14">
        <f>BD34*VLOOKUP('Données projet'!$B$11,Paramètres!$A$1:$I$89,3,0)*VLOOKUP('Données projet'!$B$11,Paramètres!$A$1:$I$89,5,0)</f>
        <v>132.03840000000002</v>
      </c>
      <c r="BF34" s="14">
        <f t="shared" si="37"/>
        <v>34.466946374534373</v>
      </c>
      <c r="BG34" s="22">
        <f t="shared" si="7"/>
        <v>289.99681160231404</v>
      </c>
      <c r="BH34" s="62">
        <f t="shared" si="8"/>
        <v>583.33014493564735</v>
      </c>
      <c r="BI34" s="62">
        <f ca="1">AVERAGE(OFFSET($BH$3,0,0,'Données projet'!$E$11+1,1))-AVERAGE(OFFSET($H$3,0,0,'Données projet'!$E$11+1,1))</f>
        <v>279.69031306919914</v>
      </c>
      <c r="BJ34" s="62">
        <f t="shared" si="38"/>
        <v>297.01680128882509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5.7573657107207898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23.698158481465715</v>
      </c>
      <c r="BS34" s="24">
        <f t="shared" si="9"/>
        <v>29.455524192186505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5.5</v>
      </c>
      <c r="BY34" s="13">
        <f>IF('Données projet'!$A$114&gt;35,BY33+BX34-CG33,IF(A34&lt;'Données projet'!$A$114,$BV$205^A34,IF(A34='Données projet'!$A$114,'Données projet'!$B$114,BY33+BX34-CG33)))</f>
        <v>114</v>
      </c>
      <c r="BZ34" s="14">
        <f>BY34*VLOOKUP('Données projet'!$B$12,Paramètres!$A$1:$I$89,3,0)*VLOOKUP('Données projet'!$B$12,Paramètres!$A$1:$I$89,5,0)</f>
        <v>83.584800000000001</v>
      </c>
      <c r="CA34" s="14">
        <f t="shared" si="39"/>
        <v>23.011437736237617</v>
      </c>
      <c r="CB34" s="22">
        <f t="shared" si="10"/>
        <v>185.65511405728049</v>
      </c>
      <c r="CC34" s="62">
        <f t="shared" si="11"/>
        <v>478.98844739061383</v>
      </c>
      <c r="CD34" s="62">
        <f ca="1">AVERAGE(OFFSET($CC$3,0,0,'Données projet'!$E$12+1,1))-AVERAGE(OFFSET($H$3,0,0,'Données projet'!$E$12+1,1))</f>
        <v>167.14929162269641</v>
      </c>
      <c r="CE34" s="62">
        <f t="shared" si="40"/>
        <v>138.89497526048916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2.7983352044403214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2.7983352044403214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63.000000000000014</v>
      </c>
      <c r="CU34" s="18">
        <f>CT34*VLOOKUP('Données projet'!$B$13,Paramètres!$A$1:$I$89,3,0)*VLOOKUP('Données projet'!$B$13,Paramètres!$A$1:$I$89,5,0)</f>
        <v>50.122800000000019</v>
      </c>
      <c r="CV34" s="14">
        <f t="shared" si="41"/>
        <v>14.645468769972689</v>
      </c>
      <c r="CW34" s="22">
        <f t="shared" si="13"/>
        <v>112.80473477436912</v>
      </c>
      <c r="CX34" s="62">
        <f t="shared" si="14"/>
        <v>406.13806810770245</v>
      </c>
      <c r="CY34" s="62">
        <f ca="1">AVERAGE(OFFSET($CX$3,0,0,'Données projet'!$E$13+1,1))-AVERAGE(OFFSET($H$3,0,0,'Données projet'!$E$13+1,1))</f>
        <v>122.85301941603791</v>
      </c>
      <c r="CZ34" s="62">
        <f t="shared" si="42"/>
        <v>97.393976461891157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71.000000000000014</v>
      </c>
      <c r="O35" s="14">
        <f>N35*VLOOKUP('Données projet'!$B$9,Paramètres!$A$1:$I$89,3,0)*VLOOKUP('Données projet'!$B$9,Paramètres!$A$1:$I$89,5,0)</f>
        <v>62.025600000000018</v>
      </c>
      <c r="P35" s="14">
        <f t="shared" si="33"/>
        <v>17.679410406677221</v>
      </c>
      <c r="Q35" s="22">
        <f t="shared" ref="Q35:Q66" si="53">(O35+P35)*0.475*44/12</f>
        <v>138.81955979162953</v>
      </c>
      <c r="R35" s="62">
        <f t="shared" si="0"/>
        <v>432.15289312496282</v>
      </c>
      <c r="S35" s="62">
        <f ca="1">AVERAGE(OFFSET($R$3,0,0,'Données projet'!$E$9+1,1))-AVERAGE(OFFSET($H$3,0,0,'Données projet'!$E$9+1,1))</f>
        <v>138.78437790044916</v>
      </c>
      <c r="T35" s="62">
        <f t="shared" si="34"/>
        <v>110.31224679643736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15.5</v>
      </c>
      <c r="AI35" s="14">
        <f>IF('Données projet'!$A$62&gt;35,AI34+AH35-AQ34,IF(A35&lt;'Données projet'!$A$62,$AF$205^A35,IF(A35='Données projet'!$A$62,'Données projet'!$B$62,AI34+AH35-AQ34)))</f>
        <v>225.99999999999989</v>
      </c>
      <c r="AJ35" s="14">
        <f>AI35*VLOOKUP('Données projet'!$B$10,Paramètres!$A$1:$I$89,3,0)*VLOOKUP('Données projet'!$B$10,Paramètres!$A$1:$I$89,5,0)</f>
        <v>105.76799999999994</v>
      </c>
      <c r="AK35" s="14">
        <f t="shared" si="35"/>
        <v>28.331627131513205</v>
      </c>
      <c r="AL35" s="22">
        <f t="shared" si="4"/>
        <v>233.55685058738541</v>
      </c>
      <c r="AM35" s="62">
        <f t="shared" si="5"/>
        <v>526.89018392071875</v>
      </c>
      <c r="AN35" s="62">
        <f ca="1">AVERAGE(OFFSET($AM$3,0,0,'Données projet'!$E$10+1,1))-AVERAGE(OFFSET($H$3,0,0,'Données projet'!$E$10+1,1))</f>
        <v>256.45505140629194</v>
      </c>
      <c r="AO35" s="62">
        <f t="shared" si="36"/>
        <v>219.6985760545686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2.7076288539047075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2.7076288539047075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18.8</v>
      </c>
      <c r="BD35" s="13">
        <f>IF('Données projet'!$A$88&gt;35,BD34+BC35-BL34,IF(A35&lt;'Données projet'!$A$88,$BA$205^A35,IF(A35='Données projet'!$A$88,'Données projet'!$B$88,BD34+BC35-BL34)))</f>
        <v>239.60000000000002</v>
      </c>
      <c r="BE35" s="14">
        <f>BD35*VLOOKUP('Données projet'!$B$11,Paramètres!$A$1:$I$89,3,0)*VLOOKUP('Données projet'!$B$11,Paramètres!$A$1:$I$89,5,0)</f>
        <v>143.28080000000003</v>
      </c>
      <c r="BF35" s="14">
        <f t="shared" si="37"/>
        <v>37.047574465948976</v>
      </c>
      <c r="BG35" s="22">
        <f t="shared" si="7"/>
        <v>314.07191886152782</v>
      </c>
      <c r="BH35" s="62">
        <f t="shared" si="8"/>
        <v>607.40525219486108</v>
      </c>
      <c r="BI35" s="62">
        <f ca="1">AVERAGE(OFFSET($BH$3,0,0,'Données projet'!$E$11+1,1))-AVERAGE(OFFSET($H$3,0,0,'Données projet'!$E$11+1,1))</f>
        <v>279.69031306919914</v>
      </c>
      <c r="BJ35" s="62">
        <f t="shared" si="38"/>
        <v>297.01680128882509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5.6444672807798923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16.757128563877902</v>
      </c>
      <c r="BS35" s="24">
        <f t="shared" si="9"/>
        <v>22.401595844657795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5.5</v>
      </c>
      <c r="BY35" s="13">
        <f>IF('Données projet'!$A$114&gt;35,BY34+BX35-CG34,IF(A35&lt;'Données projet'!$A$114,$BV$205^A35,IF(A35='Données projet'!$A$114,'Données projet'!$B$114,BY34+BX35-CG34)))</f>
        <v>119.5</v>
      </c>
      <c r="BZ35" s="14">
        <f>BY35*VLOOKUP('Données projet'!$B$12,Paramètres!$A$1:$I$89,3,0)*VLOOKUP('Données projet'!$B$12,Paramètres!$A$1:$I$89,5,0)</f>
        <v>87.617400000000004</v>
      </c>
      <c r="CA35" s="14">
        <f t="shared" si="39"/>
        <v>23.989705046942845</v>
      </c>
      <c r="CB35" s="22">
        <f t="shared" si="10"/>
        <v>194.38237462342545</v>
      </c>
      <c r="CC35" s="62">
        <f t="shared" si="11"/>
        <v>487.71570795675876</v>
      </c>
      <c r="CD35" s="62">
        <f ca="1">AVERAGE(OFFSET($CC$3,0,0,'Données projet'!$E$12+1,1))-AVERAGE(OFFSET($H$3,0,0,'Données projet'!$E$12+1,1))</f>
        <v>167.14929162269641</v>
      </c>
      <c r="CE35" s="62">
        <f t="shared" si="40"/>
        <v>138.89497526048916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2.7434615578971875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2.7434615578971875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71.000000000000014</v>
      </c>
      <c r="CU35" s="18">
        <f>CT35*VLOOKUP('Données projet'!$B$13,Paramètres!$A$1:$I$89,3,0)*VLOOKUP('Données projet'!$B$13,Paramètres!$A$1:$I$89,5,0)</f>
        <v>56.487600000000015</v>
      </c>
      <c r="CV35" s="14">
        <f t="shared" si="41"/>
        <v>16.277130466327542</v>
      </c>
      <c r="CW35" s="22">
        <f t="shared" si="13"/>
        <v>126.73190556218718</v>
      </c>
      <c r="CX35" s="62">
        <f t="shared" si="14"/>
        <v>420.06523889552051</v>
      </c>
      <c r="CY35" s="62">
        <f ca="1">AVERAGE(OFFSET($CX$3,0,0,'Données projet'!$E$13+1,1))-AVERAGE(OFFSET($H$3,0,0,'Données projet'!$E$13+1,1))</f>
        <v>122.85301941603791</v>
      </c>
      <c r="CZ35" s="62">
        <f t="shared" si="42"/>
        <v>97.393976461891157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79.000000000000014</v>
      </c>
      <c r="O36" s="14">
        <f>N36*VLOOKUP('Données projet'!$B$9,Paramètres!$A$1:$I$89,3,0)*VLOOKUP('Données projet'!$B$9,Paramètres!$A$1:$I$89,5,0)</f>
        <v>69.014400000000023</v>
      </c>
      <c r="P36" s="14">
        <f t="shared" si="33"/>
        <v>19.428496726251055</v>
      </c>
      <c r="Q36" s="22">
        <f t="shared" si="53"/>
        <v>154.03804513155396</v>
      </c>
      <c r="R36" s="62">
        <f t="shared" si="0"/>
        <v>447.37137846488724</v>
      </c>
      <c r="S36" s="62">
        <f ca="1">AVERAGE(OFFSET($R$3,0,0,'Données projet'!$E$9+1,1))-AVERAGE(OFFSET($H$3,0,0,'Données projet'!$E$9+1,1))</f>
        <v>138.78437790044916</v>
      </c>
      <c r="T36" s="62">
        <f t="shared" si="34"/>
        <v>110.31224679643736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15.5</v>
      </c>
      <c r="AI36" s="14">
        <f>IF('Données projet'!$A$62&gt;35,AI35+AH36-AQ35,IF(A36&lt;'Données projet'!$A$62,$AF$205^A36,IF(A36='Données projet'!$A$62,'Données projet'!$B$62,AI35+AH36-AQ35)))</f>
        <v>241.49999999999989</v>
      </c>
      <c r="AJ36" s="14">
        <f>AI36*VLOOKUP('Données projet'!$B$10,Paramètres!$A$1:$I$89,3,0)*VLOOKUP('Données projet'!$B$10,Paramètres!$A$1:$I$89,5,0)</f>
        <v>113.02199999999995</v>
      </c>
      <c r="AK36" s="14">
        <f t="shared" si="35"/>
        <v>30.041864379091827</v>
      </c>
      <c r="AL36" s="22">
        <f t="shared" si="4"/>
        <v>249.16956379358484</v>
      </c>
      <c r="AM36" s="62">
        <f t="shared" si="5"/>
        <v>542.50289712691813</v>
      </c>
      <c r="AN36" s="62">
        <f ca="1">AVERAGE(OFFSET($AM$3,0,0,'Données projet'!$E$10+1,1))-AVERAGE(OFFSET($H$3,0,0,'Données projet'!$E$10+1,1))</f>
        <v>256.45505140629194</v>
      </c>
      <c r="AO36" s="62">
        <f t="shared" si="36"/>
        <v>219.6985760545686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2.6545339035701661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2.6545339035701661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18.8</v>
      </c>
      <c r="BD36" s="13">
        <f>IF('Données projet'!$A$88&gt;35,BD35+BC36-BL35,IF(A36&lt;'Données projet'!$A$88,$BA$205^A36,IF(A36='Données projet'!$A$88,'Données projet'!$B$88,BD35+BC36-BL35)))</f>
        <v>258.40000000000003</v>
      </c>
      <c r="BE36" s="14">
        <f>BD36*VLOOKUP('Données projet'!$B$11,Paramètres!$A$1:$I$89,3,0)*VLOOKUP('Données projet'!$B$11,Paramètres!$A$1:$I$89,5,0)</f>
        <v>154.52320000000003</v>
      </c>
      <c r="BF36" s="14">
        <f t="shared" si="37"/>
        <v>39.60471498856284</v>
      </c>
      <c r="BG36" s="22">
        <f t="shared" si="7"/>
        <v>338.10611860508033</v>
      </c>
      <c r="BH36" s="62">
        <f t="shared" si="8"/>
        <v>631.43945193841364</v>
      </c>
      <c r="BI36" s="62">
        <f ca="1">AVERAGE(OFFSET($BH$3,0,0,'Données projet'!$E$11+1,1))-AVERAGE(OFFSET($H$3,0,0,'Données projet'!$E$11+1,1))</f>
        <v>279.69031306919914</v>
      </c>
      <c r="BJ36" s="62">
        <f t="shared" si="38"/>
        <v>297.01680128882509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5.5337827201888929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11.849079240732857</v>
      </c>
      <c r="BS36" s="24">
        <f t="shared" si="9"/>
        <v>17.382861960921751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5.5</v>
      </c>
      <c r="BY36" s="13">
        <f>IF('Données projet'!$A$114&gt;35,BY35+BX36-CG35,IF(A36&lt;'Données projet'!$A$114,$BV$205^A36,IF(A36='Données projet'!$A$114,'Données projet'!$B$114,BY35+BX36-CG35)))</f>
        <v>125</v>
      </c>
      <c r="BZ36" s="14">
        <f>BY36*VLOOKUP('Données projet'!$B$12,Paramètres!$A$1:$I$89,3,0)*VLOOKUP('Données projet'!$B$12,Paramètres!$A$1:$I$89,5,0)</f>
        <v>91.65</v>
      </c>
      <c r="CA36" s="14">
        <f t="shared" si="39"/>
        <v>24.962743528770854</v>
      </c>
      <c r="CB36" s="22">
        <f t="shared" si="10"/>
        <v>203.10052831260927</v>
      </c>
      <c r="CC36" s="62">
        <f t="shared" si="11"/>
        <v>496.43386164594256</v>
      </c>
      <c r="CD36" s="62">
        <f ca="1">AVERAGE(OFFSET($CC$3,0,0,'Données projet'!$E$12+1,1))-AVERAGE(OFFSET($H$3,0,0,'Données projet'!$E$12+1,1))</f>
        <v>167.14929162269641</v>
      </c>
      <c r="CE36" s="62">
        <f t="shared" si="40"/>
        <v>138.89497526048916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2.6896639500931445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2.6896639500931445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79.000000000000014</v>
      </c>
      <c r="CU36" s="18">
        <f>CT36*VLOOKUP('Données projet'!$B$13,Paramètres!$A$1:$I$89,3,0)*VLOOKUP('Données projet'!$B$13,Paramètres!$A$1:$I$89,5,0)</f>
        <v>62.85240000000001</v>
      </c>
      <c r="CV36" s="14">
        <f t="shared" si="41"/>
        <v>17.887484294067139</v>
      </c>
      <c r="CW36" s="22">
        <f t="shared" si="13"/>
        <v>140.6219651455003</v>
      </c>
      <c r="CX36" s="62">
        <f t="shared" si="14"/>
        <v>433.95529847883358</v>
      </c>
      <c r="CY36" s="62">
        <f ca="1">AVERAGE(OFFSET($CX$3,0,0,'Données projet'!$E$13+1,1))-AVERAGE(OFFSET($H$3,0,0,'Données projet'!$E$13+1,1))</f>
        <v>122.85301941603791</v>
      </c>
      <c r="CZ36" s="62">
        <f t="shared" si="42"/>
        <v>97.393976461891157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87.000000000000014</v>
      </c>
      <c r="O37" s="14">
        <f>N37*VLOOKUP('Données projet'!$B$9,Paramètres!$A$1:$I$89,3,0)*VLOOKUP('Données projet'!$B$9,Paramètres!$A$1:$I$89,5,0)</f>
        <v>76.003200000000021</v>
      </c>
      <c r="P37" s="14">
        <f t="shared" si="33"/>
        <v>21.157049992000456</v>
      </c>
      <c r="Q37" s="22">
        <f t="shared" si="53"/>
        <v>169.2207687360675</v>
      </c>
      <c r="R37" s="62">
        <f t="shared" si="0"/>
        <v>462.55410206940081</v>
      </c>
      <c r="S37" s="62">
        <f ca="1">AVERAGE(OFFSET($R$3,0,0,'Données projet'!$E$9+1,1))-AVERAGE(OFFSET($H$3,0,0,'Données projet'!$E$9+1,1))</f>
        <v>138.78437790044916</v>
      </c>
      <c r="T37" s="62">
        <f t="shared" si="34"/>
        <v>110.31224679643736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15.5</v>
      </c>
      <c r="AI37" s="14">
        <f>IF('Données projet'!$A$62&gt;35,AI36+AH37-AQ36,IF(A37&lt;'Données projet'!$A$62,$AF$205^A37,IF(A37='Données projet'!$A$62,'Données projet'!$B$62,AI36+AH37-AQ36)))</f>
        <v>256.99999999999989</v>
      </c>
      <c r="AJ37" s="14">
        <f>AI37*VLOOKUP('Données projet'!$B$10,Paramètres!$A$1:$I$89,3,0)*VLOOKUP('Données projet'!$B$10,Paramètres!$A$1:$I$89,5,0)</f>
        <v>120.27599999999994</v>
      </c>
      <c r="AK37" s="14">
        <f t="shared" si="35"/>
        <v>31.739363152156287</v>
      </c>
      <c r="AL37" s="22">
        <f t="shared" si="4"/>
        <v>264.76009082333871</v>
      </c>
      <c r="AM37" s="62">
        <f t="shared" si="5"/>
        <v>558.09342415667197</v>
      </c>
      <c r="AN37" s="62">
        <f ca="1">AVERAGE(OFFSET($AM$3,0,0,'Données projet'!$E$10+1,1))-AVERAGE(OFFSET($H$3,0,0,'Données projet'!$E$10+1,1))</f>
        <v>256.45505140629194</v>
      </c>
      <c r="AO37" s="62">
        <f t="shared" si="36"/>
        <v>219.6985760545686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2.6024801128269628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2.6024801128269628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18.8</v>
      </c>
      <c r="BD37" s="13">
        <f>IF('Données projet'!$A$88&gt;35,BD36+BC37-BL36,IF(A37&lt;'Données projet'!$A$88,$BA$205^A37,IF(A37='Données projet'!$A$88,'Données projet'!$B$88,BD36+BC37-BL36)))</f>
        <v>277.20000000000005</v>
      </c>
      <c r="BE37" s="14">
        <f>BD37*VLOOKUP('Données projet'!$B$11,Paramètres!$A$1:$I$89,3,0)*VLOOKUP('Données projet'!$B$11,Paramètres!$A$1:$I$89,5,0)</f>
        <v>165.76560000000003</v>
      </c>
      <c r="BF37" s="14">
        <f t="shared" si="37"/>
        <v>42.140271125684265</v>
      </c>
      <c r="BG37" s="22">
        <f t="shared" si="7"/>
        <v>362.10272554390014</v>
      </c>
      <c r="BH37" s="62">
        <f t="shared" si="8"/>
        <v>655.43605887723345</v>
      </c>
      <c r="BI37" s="62">
        <f ca="1">AVERAGE(OFFSET($BH$3,0,0,'Données projet'!$E$11+1,1))-AVERAGE(OFFSET($H$3,0,0,'Données projet'!$E$11+1,1))</f>
        <v>279.69031306919914</v>
      </c>
      <c r="BJ37" s="62">
        <f t="shared" si="38"/>
        <v>297.01680128882509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5.4252686163201673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8.3785642819389512</v>
      </c>
      <c r="BS37" s="24">
        <f t="shared" si="9"/>
        <v>13.803832898259119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5.5</v>
      </c>
      <c r="BY37" s="13">
        <f>IF('Données projet'!$A$114&gt;35,BY36+BX37-CG36,IF(A37&lt;'Données projet'!$A$114,$BV$205^A37,IF(A37='Données projet'!$A$114,'Données projet'!$B$114,BY36+BX37-CG36)))</f>
        <v>130.5</v>
      </c>
      <c r="BZ37" s="14">
        <f>BY37*VLOOKUP('Données projet'!$B$12,Paramètres!$A$1:$I$89,3,0)*VLOOKUP('Données projet'!$B$12,Paramètres!$A$1:$I$89,5,0)</f>
        <v>95.682599999999994</v>
      </c>
      <c r="CA37" s="14">
        <f t="shared" si="39"/>
        <v>25.930809542453641</v>
      </c>
      <c r="CB37" s="22">
        <f t="shared" si="10"/>
        <v>211.81002161977344</v>
      </c>
      <c r="CC37" s="62">
        <f t="shared" si="11"/>
        <v>505.14335495310672</v>
      </c>
      <c r="CD37" s="62">
        <f ca="1">AVERAGE(OFFSET($CC$3,0,0,'Données projet'!$E$12+1,1))-AVERAGE(OFFSET($H$3,0,0,'Données projet'!$E$12+1,1))</f>
        <v>167.14929162269641</v>
      </c>
      <c r="CE37" s="62">
        <f t="shared" si="40"/>
        <v>138.89497526048916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2.6369212805648385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2.6369212805648385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87.000000000000014</v>
      </c>
      <c r="CU37" s="18">
        <f>CT37*VLOOKUP('Données projet'!$B$13,Paramètres!$A$1:$I$89,3,0)*VLOOKUP('Données projet'!$B$13,Paramètres!$A$1:$I$89,5,0)</f>
        <v>69.217200000000005</v>
      </c>
      <c r="CV37" s="14">
        <f t="shared" si="41"/>
        <v>19.478933690703869</v>
      </c>
      <c r="CW37" s="22">
        <f t="shared" si="13"/>
        <v>154.47909951130922</v>
      </c>
      <c r="CX37" s="62">
        <f t="shared" si="14"/>
        <v>447.81243284464256</v>
      </c>
      <c r="CY37" s="62">
        <f ca="1">AVERAGE(OFFSET($CX$3,0,0,'Données projet'!$E$13+1,1))-AVERAGE(OFFSET($H$3,0,0,'Données projet'!$E$13+1,1))</f>
        <v>122.85301941603791</v>
      </c>
      <c r="CZ37" s="62">
        <f t="shared" si="42"/>
        <v>97.393976461891157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95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95.000000000000014</v>
      </c>
      <c r="O38" s="14">
        <f>N38*VLOOKUP('Données projet'!$B$9,Paramètres!$A$1:$I$89,3,0)*VLOOKUP('Données projet'!$B$9,Paramètres!$A$1:$I$89,5,0)</f>
        <v>82.992000000000019</v>
      </c>
      <c r="P38" s="14">
        <f t="shared" si="33"/>
        <v>22.867173045817324</v>
      </c>
      <c r="Q38" s="22">
        <f t="shared" si="53"/>
        <v>184.37139305479852</v>
      </c>
      <c r="R38" s="62">
        <f t="shared" si="0"/>
        <v>477.7047263881318</v>
      </c>
      <c r="S38" s="62">
        <f ca="1">AVERAGE(OFFSET($R$3,0,0,'Données projet'!$E$9+1,1))-AVERAGE(OFFSET($H$3,0,0,'Données projet'!$E$9+1,1))</f>
        <v>138.78437790044916</v>
      </c>
      <c r="T38" s="62">
        <f t="shared" si="34"/>
        <v>110.31224679643736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8.6000000000000007E-2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1.7441244959493334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1.7441244959493334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15.5</v>
      </c>
      <c r="AI38" s="14">
        <f>IF('Données projet'!$A$62&gt;35,AI37+AH38-AQ37,IF(A38&lt;'Données projet'!$A$62,$AF$205^A38,IF(A38='Données projet'!$A$62,'Données projet'!$B$62,AI37+AH38-AQ37)))</f>
        <v>272.49999999999989</v>
      </c>
      <c r="AJ38" s="14">
        <f>AI38*VLOOKUP('Données projet'!$B$10,Paramètres!$A$1:$I$89,3,0)*VLOOKUP('Données projet'!$B$10,Paramètres!$A$1:$I$89,5,0)</f>
        <v>127.52999999999994</v>
      </c>
      <c r="AK38" s="14">
        <f t="shared" si="35"/>
        <v>33.424979216270742</v>
      </c>
      <c r="AL38" s="22">
        <f t="shared" si="4"/>
        <v>280.32992213500478</v>
      </c>
      <c r="AM38" s="62">
        <f t="shared" si="5"/>
        <v>573.66325546833809</v>
      </c>
      <c r="AN38" s="62">
        <f ca="1">AVERAGE(OFFSET($AM$3,0,0,'Données projet'!$E$10+1,1))-AVERAGE(OFFSET($H$3,0,0,'Données projet'!$E$10+1,1))</f>
        <v>256.45505140629194</v>
      </c>
      <c r="AO38" s="62">
        <f t="shared" si="36"/>
        <v>219.6985760545686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2.5514470651705565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2.5514470651705565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296</v>
      </c>
      <c r="BB38" s="13">
        <f>VLOOKUP(A38,'Données projet'!$A$87:$I$107,9,0)</f>
        <v>18.8</v>
      </c>
      <c r="BC38" s="13">
        <f t="array" ref="BC38">INDEX(BB:BB,MIN(IF(ISNUMBER(BB38:BB234),ROW(BB38:BB234),"")))</f>
        <v>18.8</v>
      </c>
      <c r="BD38" s="13">
        <f>IF('Données projet'!$A$88&gt;35,BD37+BC38-BL37,IF(A38&lt;'Données projet'!$A$88,$BA$205^A38,IF(A38='Données projet'!$A$88,'Données projet'!$B$88,BD37+BC38-BL37)))</f>
        <v>296.00000000000006</v>
      </c>
      <c r="BE38" s="14">
        <f>BD38*VLOOKUP('Données projet'!$B$11,Paramètres!$A$1:$I$89,3,0)*VLOOKUP('Données projet'!$B$11,Paramètres!$A$1:$I$89,5,0)</f>
        <v>177.00800000000004</v>
      </c>
      <c r="BF38" s="14">
        <f t="shared" si="37"/>
        <v>44.65587329900309</v>
      </c>
      <c r="BG38" s="22">
        <f t="shared" si="7"/>
        <v>386.06457932909711</v>
      </c>
      <c r="BH38" s="62">
        <f t="shared" si="8"/>
        <v>679.39791266243037</v>
      </c>
      <c r="BI38" s="62">
        <f ca="1">AVERAGE(OFFSET($BH$3,0,0,'Données projet'!$E$11+1,1))-AVERAGE(OFFSET($H$3,0,0,'Données projet'!$E$11+1,1))</f>
        <v>279.69031306919914</v>
      </c>
      <c r="BJ38" s="62">
        <f t="shared" si="38"/>
        <v>297.01680128882509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52</v>
      </c>
      <c r="BM38" s="17">
        <f>IF(ISNA(VLOOKUP(A38,'Données projet'!$A$87:$I$107,5,0)),0%,VLOOKUP(A38,'Données projet'!$A$87:$I$107,5,0)*VLOOKUP('Données projet'!$B$11,Paramètres!$A$1:$I$89,7,0))</f>
        <v>9.0000000000000011E-2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0.8</v>
      </c>
      <c r="BP38" s="23">
        <f>EXP(-LN(2)/35)*BP37+(1-EXP(-LN(2)/35))/(LN(2)/35)*BL38*BM38*VLOOKUP('Données projet'!$B$11,Paramètres!$A$1:$I$89,3,0)*0.475*44/12</f>
        <v>9.0314587554125545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34.090856039472811</v>
      </c>
      <c r="BS38" s="24">
        <f t="shared" si="9"/>
        <v>43.122314794885369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136</v>
      </c>
      <c r="BW38" s="13">
        <f>VLOOKUP(A38,'Données projet'!$A$113:$I$133,9,0)</f>
        <v>5.5</v>
      </c>
      <c r="BX38" s="13">
        <f t="array" ref="BX38">INDEX(BW:BW,MIN(IF(ISNUMBER(BW38:BW234),ROW(BW38:BW234),"")))</f>
        <v>5.5</v>
      </c>
      <c r="BY38" s="13">
        <f>IF('Données projet'!$A$114&gt;35,BY37+BX38-CG37,IF(A38&lt;'Données projet'!$A$114,$BV$205^A38,IF(A38='Données projet'!$A$114,'Données projet'!$B$114,BY37+BX38-CG37)))</f>
        <v>136</v>
      </c>
      <c r="BZ38" s="14">
        <f>BY38*VLOOKUP('Données projet'!$B$12,Paramètres!$A$1:$I$89,3,0)*VLOOKUP('Données projet'!$B$12,Paramètres!$A$1:$I$89,5,0)</f>
        <v>99.715199999999996</v>
      </c>
      <c r="CA38" s="14">
        <f t="shared" si="39"/>
        <v>26.894136617382181</v>
      </c>
      <c r="CB38" s="22">
        <f t="shared" si="10"/>
        <v>220.51126127527394</v>
      </c>
      <c r="CC38" s="62">
        <f t="shared" si="11"/>
        <v>513.84459460860728</v>
      </c>
      <c r="CD38" s="62">
        <f ca="1">AVERAGE(OFFSET($CC$3,0,0,'Données projet'!$E$12+1,1))-AVERAGE(OFFSET($H$3,0,0,'Données projet'!$E$12+1,1))</f>
        <v>167.14929162269641</v>
      </c>
      <c r="CE38" s="62">
        <f t="shared" si="40"/>
        <v>138.89497526048916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2.5852128626161304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2.5852128626161304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95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95.000000000000014</v>
      </c>
      <c r="CU38" s="18">
        <f>CT38*VLOOKUP('Données projet'!$B$13,Paramètres!$A$1:$I$89,3,0)*VLOOKUP('Données projet'!$B$13,Paramètres!$A$1:$I$89,5,0)</f>
        <v>75.582000000000022</v>
      </c>
      <c r="CV38" s="14">
        <f t="shared" si="41"/>
        <v>21.053414706764137</v>
      </c>
      <c r="CW38" s="22">
        <f t="shared" si="13"/>
        <v>168.30668061428091</v>
      </c>
      <c r="CX38" s="62">
        <f t="shared" si="14"/>
        <v>461.64001394761419</v>
      </c>
      <c r="CY38" s="62">
        <f ca="1">AVERAGE(OFFSET($CX$3,0,0,'Données projet'!$E$13+1,1))-AVERAGE(OFFSET($H$3,0,0,'Données projet'!$E$13+1,1))</f>
        <v>122.85301941603791</v>
      </c>
      <c r="CZ38" s="62">
        <f t="shared" si="42"/>
        <v>97.393976461891157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0.10600000000000001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1.9577942327869806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1.9577942327869806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82.40000000000002</v>
      </c>
      <c r="O39" s="14">
        <f>N39*VLOOKUP('Données projet'!$B$9,Paramètres!$A$1:$I$89,3,0)*VLOOKUP('Données projet'!$B$9,Paramètres!$A$1:$I$89,5,0)</f>
        <v>71.984640000000027</v>
      </c>
      <c r="P39" s="14">
        <f t="shared" si="33"/>
        <v>20.165508829748738</v>
      </c>
      <c r="Q39" s="22">
        <f t="shared" si="53"/>
        <v>160.49484254514576</v>
      </c>
      <c r="R39" s="62">
        <f t="shared" si="0"/>
        <v>453.8281758784791</v>
      </c>
      <c r="S39" s="62">
        <f ca="1">AVERAGE(OFFSET($R$3,0,0,'Données projet'!$E$9+1,1))-AVERAGE(OFFSET($H$3,0,0,'Données projet'!$E$9+1,1))</f>
        <v>138.78437790044916</v>
      </c>
      <c r="T39" s="62">
        <f t="shared" si="34"/>
        <v>110.31224679643736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1.709923278394667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1.709923278394667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15.5</v>
      </c>
      <c r="AI39" s="14">
        <f>IF('Données projet'!$A$62&gt;35,AI38+AH39-AQ38,IF(A39&lt;'Données projet'!$A$62,$AF$205^A39,IF(A39='Données projet'!$A$62,'Données projet'!$B$62,AI38+AH39-AQ38)))</f>
        <v>287.99999999999989</v>
      </c>
      <c r="AJ39" s="14">
        <f>AI39*VLOOKUP('Données projet'!$B$10,Paramètres!$A$1:$I$89,3,0)*VLOOKUP('Données projet'!$B$10,Paramètres!$A$1:$I$89,5,0)</f>
        <v>134.78399999999993</v>
      </c>
      <c r="AK39" s="14">
        <f t="shared" si="35"/>
        <v>35.099465485142126</v>
      </c>
      <c r="AL39" s="22">
        <f t="shared" si="4"/>
        <v>295.88036905328909</v>
      </c>
      <c r="AM39" s="62">
        <f t="shared" si="5"/>
        <v>589.21370238662234</v>
      </c>
      <c r="AN39" s="62">
        <f ca="1">AVERAGE(OFFSET($AM$3,0,0,'Données projet'!$E$10+1,1))-AVERAGE(OFFSET($H$3,0,0,'Données projet'!$E$10+1,1))</f>
        <v>256.45505140629194</v>
      </c>
      <c r="AO39" s="62">
        <f t="shared" si="36"/>
        <v>219.6985760545686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2.5014147444516066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2.5014147444516066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17.600000000000001</v>
      </c>
      <c r="BD39" s="13">
        <f>IF('Données projet'!$A$88&gt;35,BD38+BC39-BL38,IF(A39&lt;'Données projet'!$A$88,$BA$205^A39,IF(A39='Données projet'!$A$88,'Données projet'!$B$88,BD38+BC39-BL38)))</f>
        <v>261.60000000000008</v>
      </c>
      <c r="BE39" s="14">
        <f>BD39*VLOOKUP('Données projet'!$B$11,Paramètres!$A$1:$I$89,3,0)*VLOOKUP('Données projet'!$B$11,Paramètres!$A$1:$I$89,5,0)</f>
        <v>156.43680000000006</v>
      </c>
      <c r="BF39" s="14">
        <f t="shared" si="37"/>
        <v>40.037775291207829</v>
      </c>
      <c r="BG39" s="22">
        <f t="shared" si="7"/>
        <v>342.1932186321871</v>
      </c>
      <c r="BH39" s="62">
        <f t="shared" si="8"/>
        <v>635.52655196552041</v>
      </c>
      <c r="BI39" s="62">
        <f ca="1">AVERAGE(OFFSET($BH$3,0,0,'Données projet'!$E$11+1,1))-AVERAGE(OFFSET($H$3,0,0,'Données projet'!$E$11+1,1))</f>
        <v>279.69031306919914</v>
      </c>
      <c r="BJ39" s="62">
        <f t="shared" si="38"/>
        <v>297.01680128882509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8.8543573578648207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24.105875481965594</v>
      </c>
      <c r="BS39" s="24">
        <f t="shared" si="9"/>
        <v>32.960232839830411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6.8</v>
      </c>
      <c r="BY39" s="13">
        <f>IF('Données projet'!$A$114&gt;35,BY38+BX39-CG38,IF(A39&lt;'Données projet'!$A$114,$BV$205^A39,IF(A39='Données projet'!$A$114,'Données projet'!$B$114,BY38+BX39-CG38)))</f>
        <v>142.80000000000001</v>
      </c>
      <c r="BZ39" s="14">
        <f>BY39*VLOOKUP('Données projet'!$B$12,Paramètres!$A$1:$I$89,3,0)*VLOOKUP('Données projet'!$B$12,Paramètres!$A$1:$I$89,5,0)</f>
        <v>104.70096000000001</v>
      </c>
      <c r="CA39" s="14">
        <f t="shared" si="39"/>
        <v>28.07892464469024</v>
      </c>
      <c r="CB39" s="22">
        <f t="shared" si="10"/>
        <v>231.25829908950217</v>
      </c>
      <c r="CC39" s="62">
        <f t="shared" si="11"/>
        <v>524.59163242283546</v>
      </c>
      <c r="CD39" s="62">
        <f ca="1">AVERAGE(OFFSET($CC$3,0,0,'Données projet'!$E$12+1,1))-AVERAGE(OFFSET($H$3,0,0,'Données projet'!$E$12+1,1))</f>
        <v>167.14929162269641</v>
      </c>
      <c r="CE39" s="62">
        <f t="shared" si="40"/>
        <v>138.89497526048916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2.5345184152043756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2.5345184152043756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82.40000000000002</v>
      </c>
      <c r="CU39" s="18">
        <f>CT39*VLOOKUP('Données projet'!$B$13,Paramètres!$A$1:$I$89,3,0)*VLOOKUP('Données projet'!$B$13,Paramètres!$A$1:$I$89,5,0)</f>
        <v>65.557440000000014</v>
      </c>
      <c r="CV39" s="14">
        <f t="shared" si="41"/>
        <v>18.566038719126666</v>
      </c>
      <c r="CW39" s="22">
        <f t="shared" si="13"/>
        <v>146.51505876914561</v>
      </c>
      <c r="CX39" s="62">
        <f t="shared" si="14"/>
        <v>439.8483921024789</v>
      </c>
      <c r="CY39" s="62">
        <f ca="1">AVERAGE(OFFSET($CX$3,0,0,'Données projet'!$E$13+1,1))-AVERAGE(OFFSET($H$3,0,0,'Données projet'!$E$13+1,1))</f>
        <v>122.85301941603791</v>
      </c>
      <c r="CZ39" s="62">
        <f t="shared" si="42"/>
        <v>97.393976461891157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1.9194030820185988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1.9194030820185988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90.800000000000026</v>
      </c>
      <c r="O40" s="14">
        <f>N40*VLOOKUP('Données projet'!$B$9,Paramètres!$A$1:$I$89,3,0)*VLOOKUP('Données projet'!$B$9,Paramètres!$A$1:$I$89,5,0)</f>
        <v>79.32288000000004</v>
      </c>
      <c r="P40" s="14">
        <f t="shared" si="33"/>
        <v>21.971542955147097</v>
      </c>
      <c r="Q40" s="22">
        <f t="shared" si="53"/>
        <v>176.4211199802146</v>
      </c>
      <c r="R40" s="62">
        <f t="shared" si="0"/>
        <v>469.75445331354791</v>
      </c>
      <c r="S40" s="62">
        <f ca="1">AVERAGE(OFFSET($R$3,0,0,'Données projet'!$E$9+1,1))-AVERAGE(OFFSET($H$3,0,0,'Données projet'!$E$9+1,1))</f>
        <v>138.78437790044916</v>
      </c>
      <c r="T40" s="62">
        <f t="shared" si="34"/>
        <v>110.31224679643736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1.6763927258555646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1.6763927258555646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15.5</v>
      </c>
      <c r="AI40" s="14">
        <f>IF('Données projet'!$A$62&gt;35,AI39+AH40-AQ39,IF(A40&lt;'Données projet'!$A$62,$AF$205^A40,IF(A40='Données projet'!$A$62,'Données projet'!$B$62,AI39+AH40-AQ39)))</f>
        <v>303.49999999999989</v>
      </c>
      <c r="AJ40" s="14">
        <f>AI40*VLOOKUP('Données projet'!$B$10,Paramètres!$A$1:$I$89,3,0)*VLOOKUP('Données projet'!$B$10,Paramètres!$A$1:$I$89,5,0)</f>
        <v>142.03799999999993</v>
      </c>
      <c r="AK40" s="14">
        <f t="shared" si="35"/>
        <v>36.763489252536736</v>
      </c>
      <c r="AL40" s="22">
        <f t="shared" si="4"/>
        <v>311.41259378150136</v>
      </c>
      <c r="AM40" s="62">
        <f t="shared" si="5"/>
        <v>604.74592711483467</v>
      </c>
      <c r="AN40" s="62">
        <f ca="1">AVERAGE(OFFSET($AM$3,0,0,'Données projet'!$E$10+1,1))-AVERAGE(OFFSET($H$3,0,0,'Données projet'!$E$10+1,1))</f>
        <v>256.45505140629194</v>
      </c>
      <c r="AO40" s="62">
        <f t="shared" si="36"/>
        <v>219.6985760545686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2.4523635270252533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2.4523635270252533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17.600000000000001</v>
      </c>
      <c r="BD40" s="13">
        <f>IF('Données projet'!$A$88&gt;35,BD39+BC40-BL39,IF(A40&lt;'Données projet'!$A$88,$BA$205^A40,IF(A40='Données projet'!$A$88,'Données projet'!$B$88,BD39+BC40-BL39)))</f>
        <v>279.2000000000001</v>
      </c>
      <c r="BE40" s="14">
        <f>BD40*VLOOKUP('Données projet'!$B$11,Paramètres!$A$1:$I$89,3,0)*VLOOKUP('Données projet'!$B$11,Paramètres!$A$1:$I$89,5,0)</f>
        <v>166.96160000000006</v>
      </c>
      <c r="BF40" s="14">
        <f t="shared" si="37"/>
        <v>42.408810446399933</v>
      </c>
      <c r="BG40" s="22">
        <f t="shared" si="7"/>
        <v>364.6534648608133</v>
      </c>
      <c r="BH40" s="62">
        <f t="shared" si="8"/>
        <v>657.98679819414656</v>
      </c>
      <c r="BI40" s="62">
        <f ca="1">AVERAGE(OFFSET($BH$3,0,0,'Données projet'!$E$11+1,1))-AVERAGE(OFFSET($H$3,0,0,'Données projet'!$E$11+1,1))</f>
        <v>279.69031306919914</v>
      </c>
      <c r="BJ40" s="62">
        <f t="shared" si="38"/>
        <v>297.01680128882509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8.6807288107018117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17.045428019736406</v>
      </c>
      <c r="BS40" s="24">
        <f t="shared" si="9"/>
        <v>25.726156830438217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6.8</v>
      </c>
      <c r="BY40" s="13">
        <f>IF('Données projet'!$A$114&gt;35,BY39+BX40-CG39,IF(A40&lt;'Données projet'!$A$114,$BV$205^A40,IF(A40='Données projet'!$A$114,'Données projet'!$B$114,BY39+BX40-CG39)))</f>
        <v>149.60000000000002</v>
      </c>
      <c r="BZ40" s="14">
        <f>BY40*VLOOKUP('Données projet'!$B$12,Paramètres!$A$1:$I$89,3,0)*VLOOKUP('Données projet'!$B$12,Paramètres!$A$1:$I$89,5,0)</f>
        <v>109.68672000000002</v>
      </c>
      <c r="CA40" s="14">
        <f t="shared" si="39"/>
        <v>29.257161113605147</v>
      </c>
      <c r="CB40" s="22">
        <f t="shared" si="10"/>
        <v>241.9939262728623</v>
      </c>
      <c r="CC40" s="62">
        <f t="shared" si="11"/>
        <v>535.32725960619564</v>
      </c>
      <c r="CD40" s="62">
        <f ca="1">AVERAGE(OFFSET($CC$3,0,0,'Données projet'!$E$12+1,1))-AVERAGE(OFFSET($H$3,0,0,'Données projet'!$E$12+1,1))</f>
        <v>167.14929162269641</v>
      </c>
      <c r="CE40" s="62">
        <f t="shared" si="40"/>
        <v>138.89497526048916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2.4848180549858059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2.4848180549858059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90.800000000000026</v>
      </c>
      <c r="CU40" s="18">
        <f>CT40*VLOOKUP('Données projet'!$B$13,Paramètres!$A$1:$I$89,3,0)*VLOOKUP('Données projet'!$B$13,Paramètres!$A$1:$I$89,5,0)</f>
        <v>72.240480000000019</v>
      </c>
      <c r="CV40" s="14">
        <f t="shared" si="41"/>
        <v>20.228823416666472</v>
      </c>
      <c r="CW40" s="22">
        <f t="shared" si="13"/>
        <v>161.05070345069413</v>
      </c>
      <c r="CX40" s="62">
        <f t="shared" si="14"/>
        <v>454.38403678402744</v>
      </c>
      <c r="CY40" s="62">
        <f ca="1">AVERAGE(OFFSET($CX$3,0,0,'Données projet'!$E$13+1,1))-AVERAGE(OFFSET($H$3,0,0,'Données projet'!$E$13+1,1))</f>
        <v>122.85301941603791</v>
      </c>
      <c r="CZ40" s="62">
        <f t="shared" si="42"/>
        <v>97.393976461891157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1.8817647583004951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1.8817647583004951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99.200000000000031</v>
      </c>
      <c r="O41" s="14">
        <f>N41*VLOOKUP('Données projet'!$B$9,Paramètres!$A$1:$I$89,3,0)*VLOOKUP('Données projet'!$B$9,Paramètres!$A$1:$I$89,5,0)</f>
        <v>86.661120000000039</v>
      </c>
      <c r="P41" s="14">
        <f t="shared" si="33"/>
        <v>23.758204386703831</v>
      </c>
      <c r="Q41" s="22">
        <f t="shared" si="53"/>
        <v>192.31365664017588</v>
      </c>
      <c r="R41" s="62">
        <f t="shared" si="0"/>
        <v>485.64698997350922</v>
      </c>
      <c r="S41" s="62">
        <f ca="1">AVERAGE(OFFSET($R$3,0,0,'Données projet'!$E$9+1,1))-AVERAGE(OFFSET($H$3,0,0,'Données projet'!$E$9+1,1))</f>
        <v>138.78437790044916</v>
      </c>
      <c r="T41" s="62">
        <f t="shared" si="34"/>
        <v>110.31224679643736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1.6435196870001365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1.6435196870001365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15.5</v>
      </c>
      <c r="AI41" s="14">
        <f>IF('Données projet'!$A$62&gt;35,AI40+AH41-AQ40,IF(A41&lt;'Données projet'!$A$62,$AF$205^A41,IF(A41='Données projet'!$A$62,'Données projet'!$B$62,AI40+AH41-AQ40)))</f>
        <v>318.99999999999989</v>
      </c>
      <c r="AJ41" s="14">
        <f>AI41*VLOOKUP('Données projet'!$B$10,Paramètres!$A$1:$I$89,3,0)*VLOOKUP('Données projet'!$B$10,Paramètres!$A$1:$I$89,5,0)</f>
        <v>149.29199999999994</v>
      </c>
      <c r="AK41" s="14">
        <f t="shared" si="35"/>
        <v>38.417645803815411</v>
      </c>
      <c r="AL41" s="22">
        <f t="shared" si="4"/>
        <v>326.9276331083118</v>
      </c>
      <c r="AM41" s="62">
        <f t="shared" si="5"/>
        <v>620.26096644164511</v>
      </c>
      <c r="AN41" s="62">
        <f ca="1">AVERAGE(OFFSET($AM$3,0,0,'Données projet'!$E$10+1,1))-AVERAGE(OFFSET($H$3,0,0,'Données projet'!$E$10+1,1))</f>
        <v>256.45505140629194</v>
      </c>
      <c r="AO41" s="62">
        <f t="shared" si="36"/>
        <v>219.6985760545686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2.4042741740543421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2.4042741740543421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17.600000000000001</v>
      </c>
      <c r="BD41" s="13">
        <f>IF('Données projet'!$A$88&gt;35,BD40+BC41-BL40,IF(A41&lt;'Données projet'!$A$88,$BA$205^A41,IF(A41='Données projet'!$A$88,'Données projet'!$B$88,BD40+BC41-BL40)))</f>
        <v>296.80000000000013</v>
      </c>
      <c r="BE41" s="14">
        <f>BD41*VLOOKUP('Données projet'!$B$11,Paramètres!$A$1:$I$89,3,0)*VLOOKUP('Données projet'!$B$11,Paramètres!$A$1:$I$89,5,0)</f>
        <v>177.48640000000012</v>
      </c>
      <c r="BF41" s="14">
        <f t="shared" si="37"/>
        <v>44.762499594286361</v>
      </c>
      <c r="BG41" s="22">
        <f t="shared" si="7"/>
        <v>387.08350012671559</v>
      </c>
      <c r="BH41" s="62">
        <f t="shared" si="8"/>
        <v>680.41683346004891</v>
      </c>
      <c r="BI41" s="62">
        <f ca="1">AVERAGE(OFFSET($BH$3,0,0,'Données projet'!$E$11+1,1))-AVERAGE(OFFSET($H$3,0,0,'Données projet'!$E$11+1,1))</f>
        <v>279.69031306919914</v>
      </c>
      <c r="BJ41" s="62">
        <f t="shared" si="38"/>
        <v>297.01680128882509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8.5105050134457141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12.052937740982797</v>
      </c>
      <c r="BS41" s="24">
        <f t="shared" si="9"/>
        <v>20.563442754428511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6.8</v>
      </c>
      <c r="BY41" s="13">
        <f>IF('Données projet'!$A$114&gt;35,BY40+BX41-CG40,IF(A41&lt;'Données projet'!$A$114,$BV$205^A41,IF(A41='Données projet'!$A$114,'Données projet'!$B$114,BY40+BX41-CG40)))</f>
        <v>156.40000000000003</v>
      </c>
      <c r="BZ41" s="14">
        <f>BY41*VLOOKUP('Données projet'!$B$12,Paramètres!$A$1:$I$89,3,0)*VLOOKUP('Données projet'!$B$12,Paramètres!$A$1:$I$89,5,0)</f>
        <v>114.67248000000002</v>
      </c>
      <c r="CA41" s="14">
        <f t="shared" si="39"/>
        <v>30.42917784146039</v>
      </c>
      <c r="CB41" s="22">
        <f t="shared" si="10"/>
        <v>252.71872074054355</v>
      </c>
      <c r="CC41" s="62">
        <f t="shared" si="11"/>
        <v>546.05205407387689</v>
      </c>
      <c r="CD41" s="62">
        <f ca="1">AVERAGE(OFFSET($CC$3,0,0,'Données projet'!$E$12+1,1))-AVERAGE(OFFSET($H$3,0,0,'Données projet'!$E$12+1,1))</f>
        <v>167.14929162269641</v>
      </c>
      <c r="CE41" s="62">
        <f t="shared" si="40"/>
        <v>138.89497526048916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2.4360922885168956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2.4360922885168956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99.200000000000031</v>
      </c>
      <c r="CU41" s="18">
        <f>CT41*VLOOKUP('Données projet'!$B$13,Paramètres!$A$1:$I$89,3,0)*VLOOKUP('Données projet'!$B$13,Paramètres!$A$1:$I$89,5,0)</f>
        <v>78.923520000000039</v>
      </c>
      <c r="CV41" s="14">
        <f t="shared" si="41"/>
        <v>21.873772006672663</v>
      </c>
      <c r="CW41" s="22">
        <f t="shared" si="13"/>
        <v>175.55528357828828</v>
      </c>
      <c r="CX41" s="62">
        <f t="shared" si="14"/>
        <v>468.88861691162163</v>
      </c>
      <c r="CY41" s="62">
        <f ca="1">AVERAGE(OFFSET($CX$3,0,0,'Données projet'!$E$13+1,1))-AVERAGE(OFFSET($H$3,0,0,'Données projet'!$E$13+1,1))</f>
        <v>122.85301941603791</v>
      </c>
      <c r="CZ41" s="62">
        <f t="shared" si="42"/>
        <v>97.393976461891157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1.8448644991533927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1.8448644991533927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107.60000000000004</v>
      </c>
      <c r="O42" s="14">
        <f>N42*VLOOKUP('Données projet'!$B$9,Paramètres!$A$1:$I$89,3,0)*VLOOKUP('Données projet'!$B$9,Paramètres!$A$1:$I$89,5,0)</f>
        <v>93.999360000000053</v>
      </c>
      <c r="P42" s="14">
        <f t="shared" si="33"/>
        <v>25.527320061007046</v>
      </c>
      <c r="Q42" s="22">
        <f t="shared" si="53"/>
        <v>208.17563443958738</v>
      </c>
      <c r="R42" s="62">
        <f t="shared" si="0"/>
        <v>501.5089677729207</v>
      </c>
      <c r="S42" s="62">
        <f ca="1">AVERAGE(OFFSET($R$3,0,0,'Données projet'!$E$9+1,1))-AVERAGE(OFFSET($H$3,0,0,'Données projet'!$E$9+1,1))</f>
        <v>138.78437790044916</v>
      </c>
      <c r="T42" s="62">
        <f t="shared" si="34"/>
        <v>110.31224679643736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1.6112912683860894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1.6112912683860894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15.5</v>
      </c>
      <c r="AI42" s="14">
        <f>IF('Données projet'!$A$62&gt;35,AI41+AH42-AQ41,IF(A42&lt;'Données projet'!$A$62,$AF$205^A42,IF(A42='Données projet'!$A$62,'Données projet'!$B$62,AI41+AH42-AQ41)))</f>
        <v>334.49999999999989</v>
      </c>
      <c r="AJ42" s="14">
        <f>AI42*VLOOKUP('Données projet'!$B$10,Paramètres!$A$1:$I$89,3,0)*VLOOKUP('Données projet'!$B$10,Paramètres!$A$1:$I$89,5,0)</f>
        <v>156.54599999999996</v>
      </c>
      <c r="AK42" s="14">
        <f t="shared" si="35"/>
        <v>40.06246930692312</v>
      </c>
      <c r="AL42" s="22">
        <f t="shared" si="4"/>
        <v>342.42641737622438</v>
      </c>
      <c r="AM42" s="62">
        <f t="shared" si="5"/>
        <v>635.75975070955769</v>
      </c>
      <c r="AN42" s="62">
        <f ca="1">AVERAGE(OFFSET($AM$3,0,0,'Données projet'!$E$10+1,1))-AVERAGE(OFFSET($H$3,0,0,'Données projet'!$E$10+1,1))</f>
        <v>256.45505140629194</v>
      </c>
      <c r="AO42" s="62">
        <f t="shared" si="36"/>
        <v>219.6985760545686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2.3571278239635816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2.3571278239635816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17.600000000000001</v>
      </c>
      <c r="BD42" s="13">
        <f>IF('Données projet'!$A$88&gt;35,BD41+BC42-BL41,IF(A42&lt;'Données projet'!$A$88,$BA$205^A42,IF(A42='Données projet'!$A$88,'Données projet'!$B$88,BD41+BC42-BL41)))</f>
        <v>314.40000000000015</v>
      </c>
      <c r="BE42" s="14">
        <f>BD42*VLOOKUP('Données projet'!$B$11,Paramètres!$A$1:$I$89,3,0)*VLOOKUP('Données projet'!$B$11,Paramètres!$A$1:$I$89,5,0)</f>
        <v>188.01120000000012</v>
      </c>
      <c r="BF42" s="14">
        <f t="shared" si="37"/>
        <v>47.099988496591031</v>
      </c>
      <c r="BG42" s="22">
        <f t="shared" si="7"/>
        <v>409.48531996489623</v>
      </c>
      <c r="BH42" s="62">
        <f t="shared" si="8"/>
        <v>702.81865329822949</v>
      </c>
      <c r="BI42" s="62">
        <f ca="1">AVERAGE(OFFSET($BH$3,0,0,'Données projet'!$E$11+1,1))-AVERAGE(OFFSET($H$3,0,0,'Données projet'!$E$11+1,1))</f>
        <v>279.69031306919914</v>
      </c>
      <c r="BJ42" s="62">
        <f t="shared" si="38"/>
        <v>297.01680128882509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8.3436192010275434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8.5227140098682028</v>
      </c>
      <c r="BS42" s="24">
        <f t="shared" si="9"/>
        <v>16.866333210895746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6.8</v>
      </c>
      <c r="BY42" s="13">
        <f>IF('Données projet'!$A$114&gt;35,BY41+BX42-CG41,IF(A42&lt;'Données projet'!$A$114,$BV$205^A42,IF(A42='Données projet'!$A$114,'Données projet'!$B$114,BY41+BX42-CG41)))</f>
        <v>163.20000000000005</v>
      </c>
      <c r="BZ42" s="14">
        <f>BY42*VLOOKUP('Données projet'!$B$12,Paramètres!$A$1:$I$89,3,0)*VLOOKUP('Données projet'!$B$12,Paramètres!$A$1:$I$89,5,0)</f>
        <v>119.65824000000003</v>
      </c>
      <c r="CA42" s="14">
        <f t="shared" si="39"/>
        <v>31.595276160231336</v>
      </c>
      <c r="CB42" s="22">
        <f t="shared" si="10"/>
        <v>263.43320731240294</v>
      </c>
      <c r="CC42" s="62">
        <f t="shared" si="11"/>
        <v>556.76654064573631</v>
      </c>
      <c r="CD42" s="62">
        <f ca="1">AVERAGE(OFFSET($CC$3,0,0,'Données projet'!$E$12+1,1))-AVERAGE(OFFSET($H$3,0,0,'Données projet'!$E$12+1,1))</f>
        <v>167.14929162269641</v>
      </c>
      <c r="CE42" s="62">
        <f t="shared" si="40"/>
        <v>138.89497526048916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2.388322004608658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2.388322004608658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107.60000000000004</v>
      </c>
      <c r="CU42" s="18">
        <f>CT42*VLOOKUP('Données projet'!$B$13,Paramètres!$A$1:$I$89,3,0)*VLOOKUP('Données projet'!$B$13,Paramètres!$A$1:$I$89,5,0)</f>
        <v>85.60656000000003</v>
      </c>
      <c r="CV42" s="14">
        <f t="shared" si="41"/>
        <v>23.502566518382334</v>
      </c>
      <c r="CW42" s="22">
        <f t="shared" si="13"/>
        <v>190.03172868618262</v>
      </c>
      <c r="CX42" s="62">
        <f t="shared" si="14"/>
        <v>483.3650620195159</v>
      </c>
      <c r="CY42" s="62">
        <f ca="1">AVERAGE(OFFSET($CX$3,0,0,'Données projet'!$E$13+1,1))-AVERAGE(OFFSET($H$3,0,0,'Données projet'!$E$13+1,1))</f>
        <v>122.85301941603791</v>
      </c>
      <c r="CZ42" s="62">
        <f t="shared" si="42"/>
        <v>97.393976461891157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1.8086878315812294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1.8086878315812294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116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116.00000000000004</v>
      </c>
      <c r="O43" s="14">
        <f>N43*VLOOKUP('Données projet'!$B$9,Paramètres!$A$1:$I$89,3,0)*VLOOKUP('Données projet'!$B$9,Paramètres!$A$1:$I$89,5,0)</f>
        <v>101.33760000000007</v>
      </c>
      <c r="P43" s="14">
        <f t="shared" si="33"/>
        <v>27.280415454305565</v>
      </c>
      <c r="Q43" s="22">
        <f t="shared" si="53"/>
        <v>224.0097102495823</v>
      </c>
      <c r="R43" s="62">
        <f t="shared" si="0"/>
        <v>517.34304358291558</v>
      </c>
      <c r="S43" s="62">
        <f ca="1">AVERAGE(OFFSET($R$3,0,0,'Données projet'!$E$9+1,1))-AVERAGE(OFFSET($H$3,0,0,'Données projet'!$E$9+1,1))</f>
        <v>138.78437790044916</v>
      </c>
      <c r="T43" s="62">
        <f t="shared" si="34"/>
        <v>110.31224679643736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0.129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4.1958815733276698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4.1958815733276698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350</v>
      </c>
      <c r="AG43" s="13">
        <f>VLOOKUP(A43,'Données projet'!$A$61:$I$81,9,0)</f>
        <v>15.5</v>
      </c>
      <c r="AH43" s="13">
        <f t="array" ref="AH43">INDEX(AG:AG,MIN(IF(ISNUMBER(AG43:AG239),ROW(AG43:AG239),"")))</f>
        <v>15.5</v>
      </c>
      <c r="AI43" s="14">
        <f>IF('Données projet'!$A$62&gt;35,AI42+AH43-AQ42,IF(A43&lt;'Données projet'!$A$62,$AF$205^A43,IF(A43='Données projet'!$A$62,'Données projet'!$B$62,AI42+AH43-AQ42)))</f>
        <v>349.99999999999989</v>
      </c>
      <c r="AJ43" s="14">
        <f>AI43*VLOOKUP('Données projet'!$B$10,Paramètres!$A$1:$I$89,3,0)*VLOOKUP('Données projet'!$B$10,Paramètres!$A$1:$I$89,5,0)</f>
        <v>163.79999999999995</v>
      </c>
      <c r="AK43" s="14">
        <f t="shared" si="35"/>
        <v>41.698441627605291</v>
      </c>
      <c r="AL43" s="22">
        <f t="shared" si="4"/>
        <v>357.90978583474572</v>
      </c>
      <c r="AM43" s="62">
        <f t="shared" si="5"/>
        <v>651.24311916807903</v>
      </c>
      <c r="AN43" s="62">
        <f ca="1">AVERAGE(OFFSET($AM$3,0,0,'Données projet'!$E$10+1,1))-AVERAGE(OFFSET($H$3,0,0,'Données projet'!$E$10+1,1))</f>
        <v>256.45505140629194</v>
      </c>
      <c r="AO43" s="62">
        <f t="shared" si="36"/>
        <v>219.6985760545686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60</v>
      </c>
      <c r="AR43" s="17">
        <f>IF(ISNA(VLOOKUP(A43,'Données projet'!$A$61:$I$81,5,0)),0%,VLOOKUP(A43,'Données projet'!$A$61:$I$81,5,0)*VLOOKUP('Données projet'!$B$10,Paramètres!$A$1:$I$89,7,0))</f>
        <v>0.13750000000000001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7.4327713474937323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7.4327713474937323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332</v>
      </c>
      <c r="BB43" s="13">
        <f>VLOOKUP(A43,'Données projet'!$A$87:$I$107,9,0)</f>
        <v>17.600000000000001</v>
      </c>
      <c r="BC43" s="13">
        <f t="array" ref="BC43">INDEX(BB:BB,MIN(IF(ISNUMBER(BB43:BB239),ROW(BB43:BB239),"")))</f>
        <v>17.600000000000001</v>
      </c>
      <c r="BD43" s="13">
        <f>IF('Données projet'!$A$88&gt;35,BD42+BC43-BL42,IF(A43&lt;'Données projet'!$A$88,$BA$205^A43,IF(A43='Données projet'!$A$88,'Données projet'!$B$88,BD42+BC43-BL42)))</f>
        <v>332.00000000000017</v>
      </c>
      <c r="BE43" s="14">
        <f>BD43*VLOOKUP('Données projet'!$B$11,Paramètres!$A$1:$I$89,3,0)*VLOOKUP('Données projet'!$B$11,Paramètres!$A$1:$I$89,5,0)</f>
        <v>198.53600000000012</v>
      </c>
      <c r="BF43" s="14">
        <f t="shared" si="37"/>
        <v>49.42228739122875</v>
      </c>
      <c r="BG43" s="22">
        <f t="shared" si="7"/>
        <v>431.86068387305687</v>
      </c>
      <c r="BH43" s="62">
        <f t="shared" si="8"/>
        <v>725.19401720639019</v>
      </c>
      <c r="BI43" s="62">
        <f ca="1">AVERAGE(OFFSET($BH$3,0,0,'Données projet'!$E$11+1,1))-AVERAGE(OFFSET($H$3,0,0,'Données projet'!$E$11+1,1))</f>
        <v>279.69031306919914</v>
      </c>
      <c r="BJ43" s="62">
        <f t="shared" si="38"/>
        <v>297.01680128882509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48</v>
      </c>
      <c r="BM43" s="17">
        <f>IF(ISNA(VLOOKUP(A43,'Données projet'!$A$87:$I$107,5,0)),0%,VLOOKUP(A43,'Données projet'!$A$87:$I$107,5,0)*VLOOKUP('Données projet'!$B$11,Paramètres!$A$1:$I$89,7,0))</f>
        <v>0.1125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0.75</v>
      </c>
      <c r="BP43" s="23">
        <f>EXP(-LN(2)/35)*BP42+(1-EXP(-LN(2)/35))/(LN(2)/35)*BL43*BM43*VLOOKUP('Données projet'!$B$11,Paramètres!$A$1:$I$89,3,0)*0.475*44/12</f>
        <v>12.463747857105961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30.401165771641157</v>
      </c>
      <c r="BS43" s="24">
        <f t="shared" si="9"/>
        <v>42.864913628747118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170</v>
      </c>
      <c r="BW43" s="13">
        <f>VLOOKUP(A43,'Données projet'!$A$113:$I$133,9,0)</f>
        <v>6.8</v>
      </c>
      <c r="BX43" s="13">
        <f t="array" ref="BX43">INDEX(BW:BW,MIN(IF(ISNUMBER(BW43:BW239),ROW(BW43:BW239),"")))</f>
        <v>6.8</v>
      </c>
      <c r="BY43" s="13">
        <f>IF('Données projet'!$A$114&gt;35,BY42+BX43-CG42,IF(A43&lt;'Données projet'!$A$114,$BV$205^A43,IF(A43='Données projet'!$A$114,'Données projet'!$B$114,BY42+BX43-CG42)))</f>
        <v>170.00000000000006</v>
      </c>
      <c r="BZ43" s="14">
        <f>BY43*VLOOKUP('Données projet'!$B$12,Paramètres!$A$1:$I$89,3,0)*VLOOKUP('Données projet'!$B$12,Paramètres!$A$1:$I$89,5,0)</f>
        <v>124.64400000000003</v>
      </c>
      <c r="CA43" s="14">
        <f t="shared" si="39"/>
        <v>32.755730870217214</v>
      </c>
      <c r="CB43" s="22">
        <f t="shared" si="10"/>
        <v>274.1378645989617</v>
      </c>
      <c r="CC43" s="62">
        <f t="shared" si="11"/>
        <v>567.47119793229501</v>
      </c>
      <c r="CD43" s="62">
        <f ca="1">AVERAGE(OFFSET($CC$3,0,0,'Données projet'!$E$12+1,1))-AVERAGE(OFFSET($H$3,0,0,'Données projet'!$E$12+1,1))</f>
        <v>167.14929162269641</v>
      </c>
      <c r="CE43" s="62">
        <f t="shared" si="40"/>
        <v>138.89497526048916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2.3414884668308646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2.3414884668308646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116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116.00000000000004</v>
      </c>
      <c r="CU43" s="18">
        <f>CT43*VLOOKUP('Données projet'!$B$13,Paramètres!$A$1:$I$89,3,0)*VLOOKUP('Données projet'!$B$13,Paramètres!$A$1:$I$89,5,0)</f>
        <v>92.289600000000036</v>
      </c>
      <c r="CV43" s="14">
        <f t="shared" si="41"/>
        <v>25.116611431659546</v>
      </c>
      <c r="CW43" s="22">
        <f t="shared" si="13"/>
        <v>204.48248491014041</v>
      </c>
      <c r="CX43" s="62">
        <f t="shared" si="14"/>
        <v>497.8158182434737</v>
      </c>
      <c r="CY43" s="62">
        <f ca="1">AVERAGE(OFFSET($CX$3,0,0,'Données projet'!$E$13+1,1))-AVERAGE(OFFSET($H$3,0,0,'Données projet'!$E$13+1,1))</f>
        <v>122.85301941603791</v>
      </c>
      <c r="CZ43" s="62">
        <f t="shared" si="42"/>
        <v>97.393976461891157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0.159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4.709911915575038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4.709911915575038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103.40000000000005</v>
      </c>
      <c r="O44" s="14">
        <f>N44*VLOOKUP('Données projet'!$B$9,Paramètres!$A$1:$I$89,3,0)*VLOOKUP('Données projet'!$B$9,Paramètres!$A$1:$I$89,5,0)</f>
        <v>90.330240000000046</v>
      </c>
      <c r="P44" s="14">
        <f t="shared" si="33"/>
        <v>24.644853944123646</v>
      </c>
      <c r="Q44" s="22">
        <f t="shared" si="53"/>
        <v>200.24828861934876</v>
      </c>
      <c r="R44" s="62">
        <f t="shared" si="0"/>
        <v>493.5816219526821</v>
      </c>
      <c r="S44" s="62">
        <f ca="1">AVERAGE(OFFSET($R$3,0,0,'Données projet'!$E$9+1,1))-AVERAGE(OFFSET($H$3,0,0,'Données projet'!$E$9+1,1))</f>
        <v>138.78437790044916</v>
      </c>
      <c r="T44" s="62">
        <f t="shared" si="34"/>
        <v>110.31224679643736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4.1136028949097705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4.1136028949097705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17.5</v>
      </c>
      <c r="AI44" s="14">
        <f>IF('Données projet'!$A$62&gt;35,AI43+AH44-AQ43,IF(A44&lt;'Données projet'!$A$62,$AF$205^A44,IF(A44='Données projet'!$A$62,'Données projet'!$B$62,AI43+AH44-AQ43)))</f>
        <v>307.49999999999989</v>
      </c>
      <c r="AJ44" s="14">
        <f>AI44*VLOOKUP('Données projet'!$B$10,Paramètres!$A$1:$I$89,3,0)*VLOOKUP('Données projet'!$B$10,Paramètres!$A$1:$I$89,5,0)</f>
        <v>143.90999999999994</v>
      </c>
      <c r="AK44" s="14">
        <f t="shared" si="35"/>
        <v>37.191290549543396</v>
      </c>
      <c r="AL44" s="22">
        <f t="shared" si="4"/>
        <v>315.41808104045464</v>
      </c>
      <c r="AM44" s="62">
        <f t="shared" si="5"/>
        <v>608.75141437378795</v>
      </c>
      <c r="AN44" s="62">
        <f ca="1">AVERAGE(OFFSET($AM$3,0,0,'Données projet'!$E$10+1,1))-AVERAGE(OFFSET($H$3,0,0,'Données projet'!$E$10+1,1))</f>
        <v>256.45505140629194</v>
      </c>
      <c r="AO44" s="62">
        <f t="shared" si="36"/>
        <v>219.6985760545686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7.2870192349122522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7.2870192349122522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</v>
      </c>
      <c r="BD44" s="13">
        <f>IF('Données projet'!$A$88&gt;35,BD43+BC44-BL43,IF(A44&lt;'Données projet'!$A$88,$BA$205^A44,IF(A44='Données projet'!$A$88,'Données projet'!$B$88,BD43+BC44-BL43)))</f>
        <v>304.00000000000017</v>
      </c>
      <c r="BE44" s="14">
        <f>BD44*VLOOKUP('Données projet'!$B$11,Paramètres!$A$1:$I$89,3,0)*VLOOKUP('Données projet'!$B$11,Paramètres!$A$1:$I$89,5,0)</f>
        <v>181.79200000000012</v>
      </c>
      <c r="BF44" s="14">
        <f t="shared" si="37"/>
        <v>45.720642997712574</v>
      </c>
      <c r="BG44" s="22">
        <f t="shared" si="7"/>
        <v>396.25118655434966</v>
      </c>
      <c r="BH44" s="62">
        <f t="shared" si="8"/>
        <v>689.58451988768297</v>
      </c>
      <c r="BI44" s="62">
        <f ca="1">AVERAGE(OFFSET($BH$3,0,0,'Données projet'!$E$11+1,1))-AVERAGE(OFFSET($H$3,0,0,'Données projet'!$E$11+1,1))</f>
        <v>279.69031306919914</v>
      </c>
      <c r="BJ44" s="62">
        <f t="shared" si="38"/>
        <v>297.01680128882509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12.219341363763657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21.496870473103822</v>
      </c>
      <c r="BS44" s="24">
        <f t="shared" si="9"/>
        <v>33.71621183686748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</v>
      </c>
      <c r="BY44" s="13">
        <f>IF('Données projet'!$A$114&gt;35,BY43+BX44-CG43,IF(A44&lt;'Données projet'!$A$114,$BV$205^A44,IF(A44='Données projet'!$A$114,'Données projet'!$B$114,BY43+BX44-CG43)))</f>
        <v>178.00000000000006</v>
      </c>
      <c r="BZ44" s="14">
        <f>BY44*VLOOKUP('Données projet'!$B$12,Paramètres!$A$1:$I$89,3,0)*VLOOKUP('Données projet'!$B$12,Paramètres!$A$1:$I$89,5,0)</f>
        <v>130.50960000000003</v>
      </c>
      <c r="CA44" s="14">
        <f t="shared" si="39"/>
        <v>34.11408610445698</v>
      </c>
      <c r="CB44" s="22">
        <f t="shared" si="10"/>
        <v>286.7195866319293</v>
      </c>
      <c r="CC44" s="62">
        <f t="shared" si="11"/>
        <v>580.05291996526262</v>
      </c>
      <c r="CD44" s="62">
        <f ca="1">AVERAGE(OFFSET($CC$3,0,0,'Données projet'!$E$12+1,1))-AVERAGE(OFFSET($H$3,0,0,'Données projet'!$E$12+1,1))</f>
        <v>167.14929162269641</v>
      </c>
      <c r="CE44" s="62">
        <f t="shared" si="40"/>
        <v>138.89497526048916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2.2955733061632562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2.2955733061632562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103.40000000000005</v>
      </c>
      <c r="CU44" s="18">
        <f>CT44*VLOOKUP('Données projet'!$B$13,Paramètres!$A$1:$I$89,3,0)*VLOOKUP('Données projet'!$B$13,Paramètres!$A$1:$I$89,5,0)</f>
        <v>82.265040000000042</v>
      </c>
      <c r="CV44" s="14">
        <f t="shared" si="41"/>
        <v>22.690095073565388</v>
      </c>
      <c r="CW44" s="22">
        <f t="shared" si="13"/>
        <v>182.79686025312643</v>
      </c>
      <c r="CX44" s="62">
        <f t="shared" si="14"/>
        <v>476.13019358645977</v>
      </c>
      <c r="CY44" s="62">
        <f ca="1">AVERAGE(OFFSET($CX$3,0,0,'Données projet'!$E$13+1,1))-AVERAGE(OFFSET($H$3,0,0,'Données projet'!$E$13+1,1))</f>
        <v>122.85301941603791</v>
      </c>
      <c r="CZ44" s="62">
        <f t="shared" si="42"/>
        <v>97.393976461891157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4.6175534156732185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4.6175534156732185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111.80000000000005</v>
      </c>
      <c r="O45" s="14">
        <f>N45*VLOOKUP('Données projet'!$B$9,Paramètres!$A$1:$I$89,3,0)*VLOOKUP('Données projet'!$B$9,Paramètres!$A$1:$I$89,5,0)</f>
        <v>97.668480000000059</v>
      </c>
      <c r="P45" s="14">
        <f t="shared" si="33"/>
        <v>26.405784719550642</v>
      </c>
      <c r="Q45" s="22">
        <f t="shared" si="53"/>
        <v>216.09601105321744</v>
      </c>
      <c r="R45" s="62">
        <f t="shared" si="0"/>
        <v>509.42934438655072</v>
      </c>
      <c r="S45" s="62">
        <f ca="1">AVERAGE(OFFSET($R$3,0,0,'Données projet'!$E$9+1,1))-AVERAGE(OFFSET($H$3,0,0,'Données projet'!$E$9+1,1))</f>
        <v>138.78437790044916</v>
      </c>
      <c r="T45" s="62">
        <f t="shared" si="34"/>
        <v>110.31224679643736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4.0329376511906077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4.0329376511906077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17.5</v>
      </c>
      <c r="AI45" s="14">
        <f>IF('Données projet'!$A$62&gt;35,AI44+AH45-AQ44,IF(A45&lt;'Données projet'!$A$62,$AF$205^A45,IF(A45='Données projet'!$A$62,'Données projet'!$B$62,AI44+AH45-AQ44)))</f>
        <v>324.99999999999989</v>
      </c>
      <c r="AJ45" s="14">
        <f>AI45*VLOOKUP('Données projet'!$B$10,Paramètres!$A$1:$I$89,3,0)*VLOOKUP('Données projet'!$B$10,Paramètres!$A$1:$I$89,5,0)</f>
        <v>152.09999999999994</v>
      </c>
      <c r="AK45" s="14">
        <f t="shared" si="35"/>
        <v>39.055431318323095</v>
      </c>
      <c r="AL45" s="22">
        <f t="shared" si="4"/>
        <v>332.92904287941258</v>
      </c>
      <c r="AM45" s="62">
        <f t="shared" si="5"/>
        <v>626.26237621274595</v>
      </c>
      <c r="AN45" s="62">
        <f ca="1">AVERAGE(OFFSET($AM$3,0,0,'Données projet'!$E$10+1,1))-AVERAGE(OFFSET($H$3,0,0,'Données projet'!$E$10+1,1))</f>
        <v>256.45505140629194</v>
      </c>
      <c r="AO45" s="62">
        <f t="shared" si="36"/>
        <v>219.6985760545686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7.1441252323584843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7.1441252323584843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</v>
      </c>
      <c r="BD45" s="13">
        <f>IF('Données projet'!$A$88&gt;35,BD44+BC45-BL44,IF(A45&lt;'Données projet'!$A$88,$BA$205^A45,IF(A45='Données projet'!$A$88,'Données projet'!$B$88,BD44+BC45-BL44)))</f>
        <v>324.00000000000017</v>
      </c>
      <c r="BE45" s="14">
        <f>BD45*VLOOKUP('Données projet'!$B$11,Paramètres!$A$1:$I$89,3,0)*VLOOKUP('Données projet'!$B$11,Paramètres!$A$1:$I$89,5,0)</f>
        <v>193.75200000000009</v>
      </c>
      <c r="BF45" s="14">
        <f t="shared" si="37"/>
        <v>48.368520355376113</v>
      </c>
      <c r="BG45" s="22">
        <f t="shared" si="7"/>
        <v>421.69323961894696</v>
      </c>
      <c r="BH45" s="62">
        <f t="shared" si="8"/>
        <v>715.02657295228028</v>
      </c>
      <c r="BI45" s="62">
        <f ca="1">AVERAGE(OFFSET($BH$3,0,0,'Données projet'!$E$11+1,1))-AVERAGE(OFFSET($H$3,0,0,'Données projet'!$E$11+1,1))</f>
        <v>279.69031306919914</v>
      </c>
      <c r="BJ45" s="62">
        <f t="shared" si="38"/>
        <v>297.01680128882509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11.979727532682555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15.20058288582058</v>
      </c>
      <c r="BS45" s="24">
        <f t="shared" si="9"/>
        <v>27.180310418503133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</v>
      </c>
      <c r="BY45" s="13">
        <f>IF('Données projet'!$A$114&gt;35,BY44+BX45-CG44,IF(A45&lt;'Données projet'!$A$114,$BV$205^A45,IF(A45='Données projet'!$A$114,'Données projet'!$B$114,BY44+BX45-CG44)))</f>
        <v>186.00000000000006</v>
      </c>
      <c r="BZ45" s="14">
        <f>BY45*VLOOKUP('Données projet'!$B$12,Paramètres!$A$1:$I$89,3,0)*VLOOKUP('Données projet'!$B$12,Paramètres!$A$1:$I$89,5,0)</f>
        <v>136.37520000000004</v>
      </c>
      <c r="CA45" s="14">
        <f t="shared" si="39"/>
        <v>35.465351191684015</v>
      </c>
      <c r="CB45" s="22">
        <f t="shared" si="10"/>
        <v>299.28895999218304</v>
      </c>
      <c r="CC45" s="62">
        <f t="shared" si="11"/>
        <v>592.62229332551635</v>
      </c>
      <c r="CD45" s="62">
        <f ca="1">AVERAGE(OFFSET($CC$3,0,0,'Données projet'!$E$12+1,1))-AVERAGE(OFFSET($H$3,0,0,'Données projet'!$E$12+1,1))</f>
        <v>167.14929162269641</v>
      </c>
      <c r="CE45" s="62">
        <f t="shared" si="40"/>
        <v>138.89497526048916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2.2505585137908568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2.2505585137908568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111.80000000000005</v>
      </c>
      <c r="CU45" s="18">
        <f>CT45*VLOOKUP('Données projet'!$B$13,Paramètres!$A$1:$I$89,3,0)*VLOOKUP('Données projet'!$B$13,Paramètres!$A$1:$I$89,5,0)</f>
        <v>88.948080000000047</v>
      </c>
      <c r="CV45" s="14">
        <f t="shared" si="41"/>
        <v>24.311353889016104</v>
      </c>
      <c r="CW45" s="22">
        <f t="shared" si="13"/>
        <v>197.26018069003644</v>
      </c>
      <c r="CX45" s="62">
        <f t="shared" si="14"/>
        <v>490.59351402336972</v>
      </c>
      <c r="CY45" s="62">
        <f ca="1">AVERAGE(OFFSET($CX$3,0,0,'Données projet'!$E$13+1,1))-AVERAGE(OFFSET($H$3,0,0,'Données projet'!$E$13+1,1))</f>
        <v>122.85301941603791</v>
      </c>
      <c r="CZ45" s="62">
        <f t="shared" si="42"/>
        <v>97.393976461891157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4.5270060096213509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4.5270060096213509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120.20000000000006</v>
      </c>
      <c r="O46" s="14">
        <f>N46*VLOOKUP('Données projet'!$B$9,Paramètres!$A$1:$I$89,3,0)*VLOOKUP('Données projet'!$B$9,Paramètres!$A$1:$I$89,5,0)</f>
        <v>105.00672000000007</v>
      </c>
      <c r="P46" s="14">
        <f t="shared" si="33"/>
        <v>28.151366980410881</v>
      </c>
      <c r="Q46" s="22">
        <f t="shared" si="53"/>
        <v>231.9170014908824</v>
      </c>
      <c r="R46" s="62">
        <f t="shared" si="0"/>
        <v>525.25033482421577</v>
      </c>
      <c r="S46" s="62">
        <f ca="1">AVERAGE(OFFSET($R$3,0,0,'Données projet'!$E$9+1,1))-AVERAGE(OFFSET($H$3,0,0,'Données projet'!$E$9+1,1))</f>
        <v>138.78437790044916</v>
      </c>
      <c r="T46" s="62">
        <f t="shared" si="34"/>
        <v>110.31224679643736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3.9538542036998372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3.9538542036998372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17.5</v>
      </c>
      <c r="AI46" s="14">
        <f>IF('Données projet'!$A$62&gt;35,AI45+AH46-AQ45,IF(A46&lt;'Données projet'!$A$62,$AF$205^A46,IF(A46='Données projet'!$A$62,'Données projet'!$B$62,AI45+AH46-AQ45)))</f>
        <v>342.49999999999989</v>
      </c>
      <c r="AJ46" s="14">
        <f>AI46*VLOOKUP('Données projet'!$B$10,Paramètres!$A$1:$I$89,3,0)*VLOOKUP('Données projet'!$B$10,Paramètres!$A$1:$I$89,5,0)</f>
        <v>160.28999999999994</v>
      </c>
      <c r="AK46" s="14">
        <f t="shared" si="35"/>
        <v>40.907918820862015</v>
      </c>
      <c r="AL46" s="22">
        <f t="shared" si="4"/>
        <v>350.41970861300121</v>
      </c>
      <c r="AM46" s="62">
        <f t="shared" si="5"/>
        <v>643.75304194633452</v>
      </c>
      <c r="AN46" s="62">
        <f ca="1">AVERAGE(OFFSET($AM$3,0,0,'Données projet'!$E$10+1,1))-AVERAGE(OFFSET($H$3,0,0,'Données projet'!$E$10+1,1))</f>
        <v>256.45505140629194</v>
      </c>
      <c r="AO46" s="62">
        <f t="shared" si="36"/>
        <v>219.6985760545686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7.0040332940380603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7.0040332940380603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</v>
      </c>
      <c r="BD46" s="13">
        <f>IF('Données projet'!$A$88&gt;35,BD45+BC46-BL45,IF(A46&lt;'Données projet'!$A$88,$BA$205^A46,IF(A46='Données projet'!$A$88,'Données projet'!$B$88,BD45+BC46-BL45)))</f>
        <v>344.00000000000017</v>
      </c>
      <c r="BE46" s="14">
        <f>BD46*VLOOKUP('Données projet'!$B$11,Paramètres!$A$1:$I$89,3,0)*VLOOKUP('Données projet'!$B$11,Paramètres!$A$1:$I$89,5,0)</f>
        <v>205.71200000000013</v>
      </c>
      <c r="BF46" s="14">
        <f t="shared" si="37"/>
        <v>50.997427696933762</v>
      </c>
      <c r="BG46" s="22">
        <f t="shared" si="7"/>
        <v>447.10225323882656</v>
      </c>
      <c r="BH46" s="62">
        <f t="shared" si="8"/>
        <v>740.43558657215988</v>
      </c>
      <c r="BI46" s="62">
        <f ca="1">AVERAGE(OFFSET($BH$3,0,0,'Données projet'!$E$11+1,1))-AVERAGE(OFFSET($H$3,0,0,'Données projet'!$E$11+1,1))</f>
        <v>279.69031306919914</v>
      </c>
      <c r="BJ46" s="62">
        <f t="shared" si="38"/>
        <v>297.01680128882509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11.744812382678948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10.748435236551913</v>
      </c>
      <c r="BS46" s="24">
        <f t="shared" si="9"/>
        <v>22.493247619230861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</v>
      </c>
      <c r="BY46" s="13">
        <f>IF('Données projet'!$A$114&gt;35,BY45+BX46-CG45,IF(A46&lt;'Données projet'!$A$114,$BV$205^A46,IF(A46='Données projet'!$A$114,'Données projet'!$B$114,BY45+BX46-CG45)))</f>
        <v>194.00000000000006</v>
      </c>
      <c r="BZ46" s="14">
        <f>BY46*VLOOKUP('Données projet'!$B$12,Paramètres!$A$1:$I$89,3,0)*VLOOKUP('Données projet'!$B$12,Paramètres!$A$1:$I$89,5,0)</f>
        <v>142.24080000000004</v>
      </c>
      <c r="CA46" s="14">
        <f t="shared" si="39"/>
        <v>36.809865943965384</v>
      </c>
      <c r="CB46" s="22">
        <f t="shared" si="10"/>
        <v>311.8465765190731</v>
      </c>
      <c r="CC46" s="62">
        <f t="shared" si="11"/>
        <v>605.17990985240635</v>
      </c>
      <c r="CD46" s="62">
        <f ca="1">AVERAGE(OFFSET($CC$3,0,0,'Données projet'!$E$12+1,1))-AVERAGE(OFFSET($H$3,0,0,'Données projet'!$E$12+1,1))</f>
        <v>167.14929162269641</v>
      </c>
      <c r="CE46" s="62">
        <f t="shared" si="40"/>
        <v>138.89497526048916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2.2064264340405679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2.2064264340405679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120.20000000000006</v>
      </c>
      <c r="CU46" s="18">
        <f>CT46*VLOOKUP('Données projet'!$B$13,Paramètres!$A$1:$I$89,3,0)*VLOOKUP('Données projet'!$B$13,Paramètres!$A$1:$I$89,5,0)</f>
        <v>95.631120000000053</v>
      </c>
      <c r="CV46" s="14">
        <f t="shared" si="41"/>
        <v>25.918481589892259</v>
      </c>
      <c r="CW46" s="22">
        <f t="shared" si="13"/>
        <v>211.69888943572911</v>
      </c>
      <c r="CX46" s="62">
        <f t="shared" si="14"/>
        <v>505.0322227690624</v>
      </c>
      <c r="CY46" s="62">
        <f ca="1">AVERAGE(OFFSET($CX$3,0,0,'Données projet'!$E$13+1,1))-AVERAGE(OFFSET($H$3,0,0,'Données projet'!$E$13+1,1))</f>
        <v>122.85301941603791</v>
      </c>
      <c r="CZ46" s="62">
        <f t="shared" si="42"/>
        <v>97.393976461891157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4.4382341829736962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4.4382341829736962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128.60000000000005</v>
      </c>
      <c r="O47" s="14">
        <f>N47*VLOOKUP('Données projet'!$B$9,Paramètres!$A$1:$I$89,3,0)*VLOOKUP('Données projet'!$B$9,Paramètres!$A$1:$I$89,5,0)</f>
        <v>112.34496000000006</v>
      </c>
      <c r="P47" s="14">
        <f t="shared" si="33"/>
        <v>29.882795342181048</v>
      </c>
      <c r="Q47" s="22">
        <f t="shared" si="53"/>
        <v>247.71334055429875</v>
      </c>
      <c r="R47" s="62">
        <f t="shared" si="0"/>
        <v>541.0466738876321</v>
      </c>
      <c r="S47" s="62">
        <f ca="1">AVERAGE(OFFSET($R$3,0,0,'Données projet'!$E$9+1,1))-AVERAGE(OFFSET($H$3,0,0,'Données projet'!$E$9+1,1))</f>
        <v>138.78437790044916</v>
      </c>
      <c r="T47" s="62">
        <f t="shared" si="34"/>
        <v>110.31224679643736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3.8763215343782207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3.8763215343782207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</v>
      </c>
      <c r="AI47" s="14">
        <f>IF('Données projet'!$A$62&gt;35,AI46+AH47-AQ46,IF(A47&lt;'Données projet'!$A$62,$AF$205^A47,IF(A47='Données projet'!$A$62,'Données projet'!$B$62,AI46+AH47-AQ46)))</f>
        <v>359.99999999999989</v>
      </c>
      <c r="AJ47" s="14">
        <f>AI47*VLOOKUP('Données projet'!$B$10,Paramètres!$A$1:$I$89,3,0)*VLOOKUP('Données projet'!$B$10,Paramètres!$A$1:$I$89,5,0)</f>
        <v>168.47999999999996</v>
      </c>
      <c r="AK47" s="14">
        <f t="shared" si="35"/>
        <v>42.74941640538534</v>
      </c>
      <c r="AL47" s="22">
        <f t="shared" si="4"/>
        <v>367.89123357271274</v>
      </c>
      <c r="AM47" s="62">
        <f t="shared" si="5"/>
        <v>661.22456690604599</v>
      </c>
      <c r="AN47" s="62">
        <f ca="1">AVERAGE(OFFSET($AM$3,0,0,'Données projet'!$E$10+1,1))-AVERAGE(OFFSET($H$3,0,0,'Données projet'!$E$10+1,1))</f>
        <v>256.45505140629194</v>
      </c>
      <c r="AO47" s="62">
        <f t="shared" si="36"/>
        <v>219.6985760545686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6.8666884731804547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6.8666884731804547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</v>
      </c>
      <c r="BD47" s="13">
        <f>IF('Données projet'!$A$88&gt;35,BD46+BC47-BL46,IF(A47&lt;'Données projet'!$A$88,$BA$205^A47,IF(A47='Données projet'!$A$88,'Données projet'!$B$88,BD46+BC47-BL46)))</f>
        <v>364.00000000000017</v>
      </c>
      <c r="BE47" s="14">
        <f>BD47*VLOOKUP('Données projet'!$B$11,Paramètres!$A$1:$I$89,3,0)*VLOOKUP('Données projet'!$B$11,Paramètres!$A$1:$I$89,5,0)</f>
        <v>217.67200000000011</v>
      </c>
      <c r="BF47" s="14">
        <f t="shared" si="37"/>
        <v>53.60859357546007</v>
      </c>
      <c r="BG47" s="22">
        <f t="shared" si="7"/>
        <v>472.48036714392646</v>
      </c>
      <c r="BH47" s="62">
        <f t="shared" si="8"/>
        <v>765.81370047725977</v>
      </c>
      <c r="BI47" s="62">
        <f ca="1">AVERAGE(OFFSET($BH$3,0,0,'Données projet'!$E$11+1,1))-AVERAGE(OFFSET($H$3,0,0,'Données projet'!$E$11+1,1))</f>
        <v>279.69031306919914</v>
      </c>
      <c r="BJ47" s="62">
        <f t="shared" si="38"/>
        <v>297.01680128882509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11.514503775482817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7.600291442910291</v>
      </c>
      <c r="BS47" s="24">
        <f t="shared" si="9"/>
        <v>19.114795218393109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</v>
      </c>
      <c r="BY47" s="13">
        <f>IF('Données projet'!$A$114&gt;35,BY46+BX47-CG46,IF(A47&lt;'Données projet'!$A$114,$BV$205^A47,IF(A47='Données projet'!$A$114,'Données projet'!$B$114,BY46+BX47-CG46)))</f>
        <v>202.00000000000006</v>
      </c>
      <c r="BZ47" s="14">
        <f>BY47*VLOOKUP('Données projet'!$B$12,Paramètres!$A$1:$I$89,3,0)*VLOOKUP('Données projet'!$B$12,Paramètres!$A$1:$I$89,5,0)</f>
        <v>148.10640000000004</v>
      </c>
      <c r="CA47" s="14">
        <f t="shared" si="39"/>
        <v>38.147940561860452</v>
      </c>
      <c r="CB47" s="22">
        <f t="shared" si="10"/>
        <v>324.39297647857364</v>
      </c>
      <c r="CC47" s="62">
        <f t="shared" si="11"/>
        <v>617.72630981190696</v>
      </c>
      <c r="CD47" s="62">
        <f ca="1">AVERAGE(OFFSET($CC$3,0,0,'Données projet'!$E$12+1,1))-AVERAGE(OFFSET($H$3,0,0,'Données projet'!$E$12+1,1))</f>
        <v>167.14929162269641</v>
      </c>
      <c r="CE47" s="62">
        <f t="shared" si="40"/>
        <v>138.89497526048916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2.1631597574562718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2.1631597574562718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128.60000000000005</v>
      </c>
      <c r="CU47" s="18">
        <f>CT47*VLOOKUP('Données projet'!$B$13,Paramètres!$A$1:$I$89,3,0)*VLOOKUP('Données projet'!$B$13,Paramètres!$A$1:$I$89,5,0)</f>
        <v>102.31416000000004</v>
      </c>
      <c r="CV47" s="14">
        <f t="shared" si="41"/>
        <v>27.512578038209824</v>
      </c>
      <c r="CW47" s="22">
        <f t="shared" si="13"/>
        <v>226.1149020832155</v>
      </c>
      <c r="CX47" s="62">
        <f t="shared" si="14"/>
        <v>519.44823541654887</v>
      </c>
      <c r="CY47" s="62">
        <f ca="1">AVERAGE(OFFSET($CX$3,0,0,'Données projet'!$E$13+1,1))-AVERAGE(OFFSET($H$3,0,0,'Données projet'!$E$13+1,1))</f>
        <v>122.85301941603791</v>
      </c>
      <c r="CZ47" s="62">
        <f t="shared" si="42"/>
        <v>97.393976461891157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4.3512031177011341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4.3512031177011341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137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137.00000000000006</v>
      </c>
      <c r="O48" s="14">
        <f>N48*VLOOKUP('Données projet'!$B$9,Paramètres!$A$1:$I$89,3,0)*VLOOKUP('Données projet'!$B$9,Paramètres!$A$1:$I$89,5,0)</f>
        <v>119.68320000000007</v>
      </c>
      <c r="P48" s="14">
        <f t="shared" si="33"/>
        <v>31.601099532596194</v>
      </c>
      <c r="Q48" s="22">
        <f t="shared" si="53"/>
        <v>263.48682168593848</v>
      </c>
      <c r="R48" s="62">
        <f t="shared" si="0"/>
        <v>556.82015501927185</v>
      </c>
      <c r="S48" s="62">
        <f ca="1">AVERAGE(OFFSET($R$3,0,0,'Données projet'!$E$9+1,1))-AVERAGE(OFFSET($H$3,0,0,'Données projet'!$E$9+1,1))</f>
        <v>138.78437790044916</v>
      </c>
      <c r="T48" s="62">
        <f t="shared" si="34"/>
        <v>110.31224679643736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0.129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6.4164959773357424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6.4164959773357424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</v>
      </c>
      <c r="AI48" s="14">
        <f>IF('Données projet'!$A$62&gt;35,AI47+AH48-AQ47,IF(A48&lt;'Données projet'!$A$62,$AF$205^A48,IF(A48='Données projet'!$A$62,'Données projet'!$B$62,AI47+AH48-AQ47)))</f>
        <v>377.49999999999989</v>
      </c>
      <c r="AJ48" s="14">
        <f>AI48*VLOOKUP('Données projet'!$B$10,Paramètres!$A$1:$I$89,3,0)*VLOOKUP('Données projet'!$B$10,Paramètres!$A$1:$I$89,5,0)</f>
        <v>176.66999999999993</v>
      </c>
      <c r="AK48" s="14">
        <f t="shared" si="35"/>
        <v>44.580519284245675</v>
      </c>
      <c r="AL48" s="22">
        <f t="shared" si="4"/>
        <v>385.34465442006109</v>
      </c>
      <c r="AM48" s="62">
        <f t="shared" si="5"/>
        <v>678.6779877533944</v>
      </c>
      <c r="AN48" s="62">
        <f ca="1">AVERAGE(OFFSET($AM$3,0,0,'Données projet'!$E$10+1,1))-AVERAGE(OFFSET($H$3,0,0,'Données projet'!$E$10+1,1))</f>
        <v>256.45505140629194</v>
      </c>
      <c r="AO48" s="62">
        <f t="shared" si="36"/>
        <v>219.6985760545686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6.732036900487798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6.732036900487798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384</v>
      </c>
      <c r="BB48" s="13">
        <f>VLOOKUP(A48,'Données projet'!$A$87:$I$107,9,0)</f>
        <v>20</v>
      </c>
      <c r="BC48" s="13">
        <f t="array" ref="BC48">INDEX(BB:BB,MIN(IF(ISNUMBER(BB48:BB244),ROW(BB48:BB244),"")))</f>
        <v>20</v>
      </c>
      <c r="BD48" s="13">
        <f>IF('Données projet'!$A$88&gt;35,BD47+BC48-BL47,IF(A48&lt;'Données projet'!$A$88,$BA$205^A48,IF(A48='Données projet'!$A$88,'Données projet'!$B$88,BD47+BC48-BL47)))</f>
        <v>384.00000000000017</v>
      </c>
      <c r="BE48" s="14">
        <f>BD48*VLOOKUP('Données projet'!$B$11,Paramètres!$A$1:$I$89,3,0)*VLOOKUP('Données projet'!$B$11,Paramètres!$A$1:$I$89,5,0)</f>
        <v>229.63200000000015</v>
      </c>
      <c r="BF48" s="14">
        <f t="shared" si="37"/>
        <v>56.20310391330672</v>
      </c>
      <c r="BG48" s="22">
        <f t="shared" si="7"/>
        <v>497.8294726490094</v>
      </c>
      <c r="BH48" s="62">
        <f t="shared" si="8"/>
        <v>791.16280598234266</v>
      </c>
      <c r="BI48" s="62">
        <f ca="1">AVERAGE(OFFSET($BH$3,0,0,'Données projet'!$E$11+1,1))-AVERAGE(OFFSET($H$3,0,0,'Données projet'!$E$11+1,1))</f>
        <v>279.69031306919914</v>
      </c>
      <c r="BJ48" s="62">
        <f t="shared" si="38"/>
        <v>297.01680128882509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57</v>
      </c>
      <c r="BM48" s="17">
        <f>IF(ISNA(VLOOKUP(A48,'Données projet'!$A$87:$I$107,5,0)),0%,VLOOKUP(A48,'Données projet'!$A$87:$I$107,5,0)*VLOOKUP('Données projet'!$B$11,Paramètres!$A$1:$I$89,7,0))</f>
        <v>0.1125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0.75</v>
      </c>
      <c r="BP48" s="23">
        <f>EXP(-LN(2)/35)*BP47+(1-EXP(-LN(2)/35))/(LN(2)/35)*BL48*BM48*VLOOKUP('Données projet'!$B$11,Paramètres!$A$1:$I$89,3,0)*0.475*44/12</f>
        <v>16.375654932762043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34.31917018839129</v>
      </c>
      <c r="BS48" s="24">
        <f t="shared" si="9"/>
        <v>50.694825121153329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210</v>
      </c>
      <c r="BW48" s="13">
        <f>VLOOKUP(A48,'Données projet'!$A$113:$I$133,9,0)</f>
        <v>8</v>
      </c>
      <c r="BX48" s="13">
        <f t="array" ref="BX48">INDEX(BW:BW,MIN(IF(ISNUMBER(BW48:BW244),ROW(BW48:BW244),"")))</f>
        <v>8</v>
      </c>
      <c r="BY48" s="13">
        <f>IF('Données projet'!$A$114&gt;35,BY47+BX48-CG47,IF(A48&lt;'Données projet'!$A$114,$BV$205^A48,IF(A48='Données projet'!$A$114,'Données projet'!$B$114,BY47+BX48-CG47)))</f>
        <v>210.00000000000006</v>
      </c>
      <c r="BZ48" s="14">
        <f>BY48*VLOOKUP('Données projet'!$B$12,Paramètres!$A$1:$I$89,3,0)*VLOOKUP('Données projet'!$B$12,Paramètres!$A$1:$I$89,5,0)</f>
        <v>153.97200000000004</v>
      </c>
      <c r="CA48" s="14">
        <f t="shared" si="39"/>
        <v>39.479859284656413</v>
      </c>
      <c r="CB48" s="22">
        <f t="shared" si="10"/>
        <v>336.92865492077664</v>
      </c>
      <c r="CC48" s="62">
        <f t="shared" si="11"/>
        <v>630.26198825410995</v>
      </c>
      <c r="CD48" s="62">
        <f ca="1">AVERAGE(OFFSET($CC$3,0,0,'Données projet'!$E$12+1,1))-AVERAGE(OFFSET($H$3,0,0,'Données projet'!$E$12+1,1))</f>
        <v>167.14929162269641</v>
      </c>
      <c r="CE48" s="62">
        <f t="shared" si="40"/>
        <v>138.89497526048916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210</v>
      </c>
      <c r="CH48" s="17">
        <f>IF(ISNA(VLOOKUP(A48,'Données projet'!$A$113:$I$133,5,0)),0%,VLOOKUP(A48,'Données projet'!$A$113:$I$133,5,0)*VLOOKUP('Données projet'!$B$12,Paramètres!$A$1:$I$89,7,0))</f>
        <v>0.27950000000000003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49.694851649056275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49.694851649056275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137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137.00000000000006</v>
      </c>
      <c r="CU48" s="18">
        <f>CT48*VLOOKUP('Données projet'!$B$13,Paramètres!$A$1:$I$89,3,0)*VLOOKUP('Données projet'!$B$13,Paramètres!$A$1:$I$89,5,0)</f>
        <v>108.99720000000005</v>
      </c>
      <c r="CV48" s="14">
        <f t="shared" si="41"/>
        <v>29.094591286664151</v>
      </c>
      <c r="CW48" s="22">
        <f t="shared" si="13"/>
        <v>240.50986982427352</v>
      </c>
      <c r="CX48" s="62">
        <f t="shared" si="14"/>
        <v>533.84320315760681</v>
      </c>
      <c r="CY48" s="62">
        <f ca="1">AVERAGE(OFFSET($CX$3,0,0,'Données projet'!$E$13+1,1))-AVERAGE(OFFSET($H$3,0,0,'Données projet'!$E$13+1,1))</f>
        <v>122.85301941603791</v>
      </c>
      <c r="CZ48" s="62">
        <f t="shared" si="42"/>
        <v>97.393976461891157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0.159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7.2025700277153284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7.2025700277153284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124.20000000000005</v>
      </c>
      <c r="O49" s="14">
        <f>N49*VLOOKUP('Données projet'!$B$9,Paramètres!$A$1:$I$89,3,0)*VLOOKUP('Données projet'!$B$9,Paramètres!$A$1:$I$89,5,0)</f>
        <v>108.50112000000006</v>
      </c>
      <c r="P49" s="14">
        <f t="shared" si="33"/>
        <v>28.977555261594119</v>
      </c>
      <c r="Q49" s="22">
        <f t="shared" si="53"/>
        <v>239.44202608060982</v>
      </c>
      <c r="R49" s="62">
        <f t="shared" si="0"/>
        <v>532.77535941394308</v>
      </c>
      <c r="S49" s="62">
        <f ca="1">AVERAGE(OFFSET($R$3,0,0,'Données projet'!$E$9+1,1))-AVERAGE(OFFSET($H$3,0,0,'Données projet'!$E$9+1,1))</f>
        <v>138.78437790044916</v>
      </c>
      <c r="T49" s="62">
        <f t="shared" si="34"/>
        <v>110.31224679643736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6.2906724048962914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6.2906724048962914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394.99999999999989</v>
      </c>
      <c r="AJ49" s="14">
        <f>AI49*VLOOKUP('Données projet'!$B$10,Paramètres!$A$1:$I$89,3,0)*VLOOKUP('Données projet'!$B$10,Paramètres!$A$1:$I$89,5,0)</f>
        <v>184.85999999999996</v>
      </c>
      <c r="AK49" s="14">
        <f t="shared" si="35"/>
        <v>46.401764365641085</v>
      </c>
      <c r="AL49" s="22">
        <f t="shared" si="4"/>
        <v>402.78090627015814</v>
      </c>
      <c r="AM49" s="62">
        <f t="shared" si="5"/>
        <v>696.11423960349146</v>
      </c>
      <c r="AN49" s="62">
        <f ca="1">AVERAGE(OFFSET($AM$3,0,0,'Données projet'!$E$10+1,1))-AVERAGE(OFFSET($H$3,0,0,'Données projet'!$E$10+1,1))</f>
        <v>256.45505140629194</v>
      </c>
      <c r="AO49" s="62">
        <f t="shared" si="36"/>
        <v>219.6985760545686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6.6000257630062942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6.6000257630062942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17.399999999999999</v>
      </c>
      <c r="BD49" s="13">
        <f>IF('Données projet'!$A$88&gt;35,BD48+BC49-BL48,IF(A49&lt;'Données projet'!$A$88,$BA$205^A49,IF(A49='Données projet'!$A$88,'Données projet'!$B$88,BD48+BC49-BL48)))</f>
        <v>344.40000000000015</v>
      </c>
      <c r="BE49" s="14">
        <f>BD49*VLOOKUP('Données projet'!$B$11,Paramètres!$A$1:$I$89,3,0)*VLOOKUP('Données projet'!$B$11,Paramètres!$A$1:$I$89,5,0)</f>
        <v>205.95120000000009</v>
      </c>
      <c r="BF49" s="14">
        <f t="shared" si="37"/>
        <v>51.049821044529857</v>
      </c>
      <c r="BG49" s="22">
        <f t="shared" si="7"/>
        <v>447.61011165255627</v>
      </c>
      <c r="BH49" s="62">
        <f t="shared" si="8"/>
        <v>740.94344498588953</v>
      </c>
      <c r="BI49" s="62">
        <f ca="1">AVERAGE(OFFSET($BH$3,0,0,'Données projet'!$E$11+1,1))-AVERAGE(OFFSET($H$3,0,0,'Données projet'!$E$11+1,1))</f>
        <v>279.69031306919914</v>
      </c>
      <c r="BJ49" s="62">
        <f t="shared" si="38"/>
        <v>297.01680128882509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16.054538327693837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24.267317964906688</v>
      </c>
      <c r="BS49" s="24">
        <f t="shared" si="9"/>
        <v>40.321856292600529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5.6843418860808015E-14</v>
      </c>
      <c r="BZ49" s="14">
        <f>BY49*VLOOKUP('Données projet'!$B$12,Paramètres!$A$1:$I$89,3,0)*VLOOKUP('Données projet'!$B$12,Paramètres!$A$1:$I$89,5,0)</f>
        <v>4.1677594708744434E-14</v>
      </c>
      <c r="CA49" s="14">
        <f t="shared" si="39"/>
        <v>6.9326303456159188E-13</v>
      </c>
      <c r="CB49" s="22">
        <f t="shared" si="10"/>
        <v>1.2800215959791691E-12</v>
      </c>
      <c r="CC49" s="62">
        <f t="shared" si="11"/>
        <v>293.33333333333462</v>
      </c>
      <c r="CD49" s="62">
        <f ca="1">AVERAGE(OFFSET($CC$3,0,0,'Données projet'!$E$12+1,1))-AVERAGE(OFFSET($H$3,0,0,'Données projet'!$E$12+1,1))</f>
        <v>167.14929162269641</v>
      </c>
      <c r="CE49" s="62">
        <f t="shared" si="40"/>
        <v>138.89497526048916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48.720365919084841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48.720365919084841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124.20000000000005</v>
      </c>
      <c r="CU49" s="18">
        <f>CT49*VLOOKUP('Données projet'!$B$13,Paramètres!$A$1:$I$89,3,0)*VLOOKUP('Données projet'!$B$13,Paramètres!$A$1:$I$89,5,0)</f>
        <v>98.81352000000004</v>
      </c>
      <c r="CV49" s="14">
        <f t="shared" si="41"/>
        <v>26.679138994931701</v>
      </c>
      <c r="CW49" s="22">
        <f t="shared" si="13"/>
        <v>218.56638108283946</v>
      </c>
      <c r="CX49" s="62">
        <f t="shared" si="14"/>
        <v>511.89971441617274</v>
      </c>
      <c r="CY49" s="62">
        <f ca="1">AVERAGE(OFFSET($CX$3,0,0,'Données projet'!$E$13+1,1))-AVERAGE(OFFSET($H$3,0,0,'Données projet'!$E$13+1,1))</f>
        <v>122.85301941603791</v>
      </c>
      <c r="CZ49" s="62">
        <f t="shared" si="42"/>
        <v>97.393976461891157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7.0613320226057619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7.0613320226057619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132.40000000000003</v>
      </c>
      <c r="O50" s="14">
        <f>N50*VLOOKUP('Données projet'!$B$9,Paramètres!$A$1:$I$89,3,0)*VLOOKUP('Données projet'!$B$9,Paramètres!$A$1:$I$89,5,0)</f>
        <v>115.66464000000003</v>
      </c>
      <c r="P50" s="14">
        <f t="shared" si="33"/>
        <v>30.661692528280149</v>
      </c>
      <c r="Q50" s="22">
        <f t="shared" si="53"/>
        <v>254.85169582008794</v>
      </c>
      <c r="R50" s="62">
        <f t="shared" si="0"/>
        <v>548.18502915342128</v>
      </c>
      <c r="S50" s="62">
        <f ca="1">AVERAGE(OFFSET($R$3,0,0,'Données projet'!$E$9+1,1))-AVERAGE(OFFSET($H$3,0,0,'Données projet'!$E$9+1,1))</f>
        <v>138.78437790044916</v>
      </c>
      <c r="T50" s="62">
        <f t="shared" si="34"/>
        <v>110.31224679643736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6.1673161559675762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6.1673161559675762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412.49999999999989</v>
      </c>
      <c r="AJ50" s="14">
        <f>AI50*VLOOKUP('Données projet'!$B$10,Paramètres!$A$1:$I$89,3,0)*VLOOKUP('Données projet'!$B$10,Paramètres!$A$1:$I$89,5,0)</f>
        <v>193.04999999999993</v>
      </c>
      <c r="AK50" s="14">
        <f t="shared" si="35"/>
        <v>48.213638293804898</v>
      </c>
      <c r="AL50" s="22">
        <f t="shared" si="4"/>
        <v>420.20083669504339</v>
      </c>
      <c r="AM50" s="62">
        <f t="shared" si="5"/>
        <v>713.53417002837671</v>
      </c>
      <c r="AN50" s="62">
        <f ca="1">AVERAGE(OFFSET($AM$3,0,0,'Données projet'!$E$10+1,1))-AVERAGE(OFFSET($H$3,0,0,'Données projet'!$E$10+1,1))</f>
        <v>256.45505140629194</v>
      </c>
      <c r="AO50" s="62">
        <f t="shared" si="36"/>
        <v>219.6985760545686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6.4706032834119593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6.4706032834119593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17.399999999999999</v>
      </c>
      <c r="BD50" s="13">
        <f>IF('Données projet'!$A$88&gt;35,BD49+BC50-BL49,IF(A50&lt;'Données projet'!$A$88,$BA$205^A50,IF(A50='Données projet'!$A$88,'Données projet'!$B$88,BD49+BC50-BL49)))</f>
        <v>361.80000000000013</v>
      </c>
      <c r="BE50" s="14">
        <f>BD50*VLOOKUP('Données projet'!$B$11,Paramètres!$A$1:$I$89,3,0)*VLOOKUP('Données projet'!$B$11,Paramètres!$A$1:$I$89,5,0)</f>
        <v>216.35640000000006</v>
      </c>
      <c r="BF50" s="14">
        <f t="shared" si="37"/>
        <v>53.322199188237285</v>
      </c>
      <c r="BG50" s="22">
        <f t="shared" si="7"/>
        <v>469.69022691951341</v>
      </c>
      <c r="BH50" s="62">
        <f t="shared" si="8"/>
        <v>763.02356025284666</v>
      </c>
      <c r="BI50" s="62">
        <f ca="1">AVERAGE(OFFSET($BH$3,0,0,'Données projet'!$E$11+1,1))-AVERAGE(OFFSET($H$3,0,0,'Données projet'!$E$11+1,1))</f>
        <v>279.69031306919914</v>
      </c>
      <c r="BJ50" s="62">
        <f t="shared" si="38"/>
        <v>297.01680128882509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15.739718623389232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17.159585094195648</v>
      </c>
      <c r="BS50" s="24">
        <f t="shared" si="9"/>
        <v>32.899303717584878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5.6843418860808015E-14</v>
      </c>
      <c r="BZ50" s="14">
        <f>BY50*VLOOKUP('Données projet'!$B$12,Paramètres!$A$1:$I$89,3,0)*VLOOKUP('Données projet'!$B$12,Paramètres!$A$1:$I$89,5,0)</f>
        <v>4.1677594708744434E-14</v>
      </c>
      <c r="CA50" s="14">
        <f t="shared" si="39"/>
        <v>6.9326303456159188E-13</v>
      </c>
      <c r="CB50" s="22">
        <f t="shared" si="10"/>
        <v>1.2800215959791691E-12</v>
      </c>
      <c r="CC50" s="62">
        <f t="shared" si="11"/>
        <v>293.33333333333462</v>
      </c>
      <c r="CD50" s="62">
        <f ca="1">AVERAGE(OFFSET($CC$3,0,0,'Données projet'!$E$12+1,1))-AVERAGE(OFFSET($H$3,0,0,'Données projet'!$E$12+1,1))</f>
        <v>167.14929162269641</v>
      </c>
      <c r="CE50" s="62">
        <f t="shared" si="40"/>
        <v>138.89497526048916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47.764989259900538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47.764989259900538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132.40000000000003</v>
      </c>
      <c r="CU50" s="18">
        <f>CT50*VLOOKUP('Données projet'!$B$13,Paramètres!$A$1:$I$89,3,0)*VLOOKUP('Données projet'!$B$13,Paramètres!$A$1:$I$89,5,0)</f>
        <v>105.33744000000003</v>
      </c>
      <c r="CV50" s="14">
        <f t="shared" si="41"/>
        <v>28.229695341691965</v>
      </c>
      <c r="CW50" s="22">
        <f t="shared" si="13"/>
        <v>232.62942738678021</v>
      </c>
      <c r="CX50" s="62">
        <f t="shared" si="14"/>
        <v>525.96276072011347</v>
      </c>
      <c r="CY50" s="62">
        <f ca="1">AVERAGE(OFFSET($CX$3,0,0,'Données projet'!$E$13+1,1))-AVERAGE(OFFSET($H$3,0,0,'Données projet'!$E$13+1,1))</f>
        <v>122.85301941603791</v>
      </c>
      <c r="CZ50" s="62">
        <f t="shared" si="42"/>
        <v>97.393976461891157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6.9228636086297168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6.9228636086297168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140.60000000000002</v>
      </c>
      <c r="O51" s="14">
        <f>N51*VLOOKUP('Données projet'!$B$9,Paramètres!$A$1:$I$89,3,0)*VLOOKUP('Données projet'!$B$9,Paramètres!$A$1:$I$89,5,0)</f>
        <v>122.82816000000004</v>
      </c>
      <c r="P51" s="14">
        <f t="shared" si="33"/>
        <v>32.333724232859048</v>
      </c>
      <c r="Q51" s="22">
        <f t="shared" si="53"/>
        <v>270.24028170556284</v>
      </c>
      <c r="R51" s="62">
        <f t="shared" si="0"/>
        <v>563.57361503889615</v>
      </c>
      <c r="S51" s="62">
        <f ca="1">AVERAGE(OFFSET($R$3,0,0,'Données projet'!$E$9+1,1))-AVERAGE(OFFSET($H$3,0,0,'Données projet'!$E$9+1,1))</f>
        <v>138.78437790044916</v>
      </c>
      <c r="T51" s="62">
        <f t="shared" si="34"/>
        <v>110.31224679643736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6.0463788478404714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6.0463788478404714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429.99999999999989</v>
      </c>
      <c r="AJ51" s="14">
        <f>AI51*VLOOKUP('Données projet'!$B$10,Paramètres!$A$1:$I$89,3,0)*VLOOKUP('Données projet'!$B$10,Paramètres!$A$1:$I$89,5,0)</f>
        <v>201.23999999999995</v>
      </c>
      <c r="AK51" s="14">
        <f t="shared" si="35"/>
        <v>50.016584086333225</v>
      </c>
      <c r="AL51" s="22">
        <f t="shared" si="4"/>
        <v>437.60521728369696</v>
      </c>
      <c r="AM51" s="62">
        <f t="shared" si="5"/>
        <v>730.93855061703027</v>
      </c>
      <c r="AN51" s="62">
        <f ca="1">AVERAGE(OFFSET($AM$3,0,0,'Données projet'!$E$10+1,1))-AVERAGE(OFFSET($H$3,0,0,'Données projet'!$E$10+1,1))</f>
        <v>256.45505140629194</v>
      </c>
      <c r="AO51" s="62">
        <f t="shared" si="36"/>
        <v>219.6985760545686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6.3437186997025519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6.3437186997025519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17.399999999999999</v>
      </c>
      <c r="BD51" s="13">
        <f>IF('Données projet'!$A$88&gt;35,BD50+BC51-BL50,IF(A51&lt;'Données projet'!$A$88,$BA$205^A51,IF(A51='Données projet'!$A$88,'Données projet'!$B$88,BD50+BC51-BL50)))</f>
        <v>379.2000000000001</v>
      </c>
      <c r="BE51" s="14">
        <f>BD51*VLOOKUP('Données projet'!$B$11,Paramètres!$A$1:$I$89,3,0)*VLOOKUP('Données projet'!$B$11,Paramètres!$A$1:$I$89,5,0)</f>
        <v>226.76160000000007</v>
      </c>
      <c r="BF51" s="14">
        <f t="shared" si="37"/>
        <v>55.581886910575967</v>
      </c>
      <c r="BG51" s="22">
        <f t="shared" si="7"/>
        <v>491.74823970258649</v>
      </c>
      <c r="BH51" s="62">
        <f t="shared" si="8"/>
        <v>785.08157303591975</v>
      </c>
      <c r="BI51" s="62">
        <f ca="1">AVERAGE(OFFSET($BH$3,0,0,'Données projet'!$E$11+1,1))-AVERAGE(OFFSET($H$3,0,0,'Données projet'!$E$11+1,1))</f>
        <v>279.69031306919914</v>
      </c>
      <c r="BJ51" s="62">
        <f t="shared" si="38"/>
        <v>297.01680128882509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15.431072341464979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12.133658982453346</v>
      </c>
      <c r="BS51" s="24">
        <f t="shared" si="9"/>
        <v>27.564731323918323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5.6843418860808015E-14</v>
      </c>
      <c r="BZ51" s="14">
        <f>BY51*VLOOKUP('Données projet'!$B$12,Paramètres!$A$1:$I$89,3,0)*VLOOKUP('Données projet'!$B$12,Paramètres!$A$1:$I$89,5,0)</f>
        <v>4.1677594708744434E-14</v>
      </c>
      <c r="CA51" s="14">
        <f t="shared" si="39"/>
        <v>6.9326303456159188E-13</v>
      </c>
      <c r="CB51" s="22">
        <f t="shared" si="10"/>
        <v>1.2800215959791691E-12</v>
      </c>
      <c r="CC51" s="62">
        <f t="shared" si="11"/>
        <v>293.33333333333462</v>
      </c>
      <c r="CD51" s="62">
        <f ca="1">AVERAGE(OFFSET($CC$3,0,0,'Données projet'!$E$12+1,1))-AVERAGE(OFFSET($H$3,0,0,'Données projet'!$E$12+1,1))</f>
        <v>167.14929162269641</v>
      </c>
      <c r="CE51" s="62">
        <f t="shared" si="40"/>
        <v>138.89497526048916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46.828346954280619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46.828346954280619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140.60000000000002</v>
      </c>
      <c r="CU51" s="18">
        <f>CT51*VLOOKUP('Données projet'!$B$13,Paramètres!$A$1:$I$89,3,0)*VLOOKUP('Données projet'!$B$13,Paramètres!$A$1:$I$89,5,0)</f>
        <v>111.86136000000003</v>
      </c>
      <c r="CV51" s="14">
        <f t="shared" si="41"/>
        <v>29.769106304683568</v>
      </c>
      <c r="CW51" s="22">
        <f t="shared" si="13"/>
        <v>246.67306214732392</v>
      </c>
      <c r="CX51" s="62">
        <f t="shared" si="14"/>
        <v>540.00639548065726</v>
      </c>
      <c r="CY51" s="62">
        <f ca="1">AVERAGE(OFFSET($CX$3,0,0,'Données projet'!$E$13+1,1))-AVERAGE(OFFSET($H$3,0,0,'Données projet'!$E$13+1,1))</f>
        <v>122.85301941603791</v>
      </c>
      <c r="CZ51" s="62">
        <f t="shared" si="42"/>
        <v>97.393976461891157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6.787110475794349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6.787110475794349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148.80000000000001</v>
      </c>
      <c r="O52" s="14">
        <f>N52*VLOOKUP('Données projet'!$B$9,Paramètres!$A$1:$I$89,3,0)*VLOOKUP('Données projet'!$B$9,Paramètres!$A$1:$I$89,5,0)</f>
        <v>129.99168000000003</v>
      </c>
      <c r="P52" s="14">
        <f t="shared" si="33"/>
        <v>33.994436817469854</v>
      </c>
      <c r="Q52" s="22">
        <f t="shared" si="53"/>
        <v>285.60915345709333</v>
      </c>
      <c r="R52" s="62">
        <f t="shared" si="0"/>
        <v>578.94248679042664</v>
      </c>
      <c r="S52" s="62">
        <f ca="1">AVERAGE(OFFSET($R$3,0,0,'Données projet'!$E$9+1,1))-AVERAGE(OFFSET($H$3,0,0,'Données projet'!$E$9+1,1))</f>
        <v>138.78437790044916</v>
      </c>
      <c r="T52" s="62">
        <f t="shared" si="34"/>
        <v>110.31224679643736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5.9278130465612646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5.9278130465612646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447.49999999999989</v>
      </c>
      <c r="AJ52" s="14">
        <f>AI52*VLOOKUP('Données projet'!$B$10,Paramètres!$A$1:$I$89,3,0)*VLOOKUP('Données projet'!$B$10,Paramètres!$A$1:$I$89,5,0)</f>
        <v>209.42999999999995</v>
      </c>
      <c r="AK52" s="14">
        <f t="shared" si="35"/>
        <v>51.811006660589165</v>
      </c>
      <c r="AL52" s="22">
        <f t="shared" si="4"/>
        <v>454.99475326719266</v>
      </c>
      <c r="AM52" s="62">
        <f t="shared" si="5"/>
        <v>748.32808660052592</v>
      </c>
      <c r="AN52" s="62">
        <f ca="1">AVERAGE(OFFSET($AM$3,0,0,'Données projet'!$E$10+1,1))-AVERAGE(OFFSET($H$3,0,0,'Données projet'!$E$10+1,1))</f>
        <v>256.45505140629194</v>
      </c>
      <c r="AO52" s="62">
        <f t="shared" si="36"/>
        <v>219.6985760545686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6.2193222452877315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6.2193222452877315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17.399999999999999</v>
      </c>
      <c r="BD52" s="13">
        <f>IF('Données projet'!$A$88&gt;35,BD51+BC52-BL51,IF(A52&lt;'Données projet'!$A$88,$BA$205^A52,IF(A52='Données projet'!$A$88,'Données projet'!$B$88,BD51+BC52-BL51)))</f>
        <v>396.60000000000008</v>
      </c>
      <c r="BE52" s="14">
        <f>BD52*VLOOKUP('Données projet'!$B$11,Paramètres!$A$1:$I$89,3,0)*VLOOKUP('Données projet'!$B$11,Paramètres!$A$1:$I$89,5,0)</f>
        <v>237.16680000000005</v>
      </c>
      <c r="BF52" s="14">
        <f t="shared" si="37"/>
        <v>57.829533038824259</v>
      </c>
      <c r="BG52" s="22">
        <f t="shared" si="7"/>
        <v>513.78528004261909</v>
      </c>
      <c r="BH52" s="62">
        <f t="shared" si="8"/>
        <v>807.11861337595246</v>
      </c>
      <c r="BI52" s="62">
        <f ca="1">AVERAGE(OFFSET($BH$3,0,0,'Données projet'!$E$11+1,1))-AVERAGE(OFFSET($H$3,0,0,'Données projet'!$E$11+1,1))</f>
        <v>279.69031306919914</v>
      </c>
      <c r="BJ52" s="62">
        <f t="shared" si="38"/>
        <v>297.01680128882509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15.128478424873618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8.579792547097826</v>
      </c>
      <c r="BS52" s="24">
        <f t="shared" si="9"/>
        <v>23.708270971971444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5.6843418860808015E-14</v>
      </c>
      <c r="BZ52" s="14">
        <f>BY52*VLOOKUP('Données projet'!$B$12,Paramètres!$A$1:$I$89,3,0)*VLOOKUP('Données projet'!$B$12,Paramètres!$A$1:$I$89,5,0)</f>
        <v>4.1677594708744434E-14</v>
      </c>
      <c r="CA52" s="14">
        <f t="shared" si="39"/>
        <v>6.9326303456159188E-13</v>
      </c>
      <c r="CB52" s="22">
        <f t="shared" si="10"/>
        <v>1.2800215959791691E-12</v>
      </c>
      <c r="CC52" s="62">
        <f t="shared" si="11"/>
        <v>293.33333333333462</v>
      </c>
      <c r="CD52" s="62">
        <f ca="1">AVERAGE(OFFSET($CC$3,0,0,'Données projet'!$E$12+1,1))-AVERAGE(OFFSET($H$3,0,0,'Données projet'!$E$12+1,1))</f>
        <v>167.14929162269641</v>
      </c>
      <c r="CE52" s="62">
        <f t="shared" si="40"/>
        <v>138.89497526048916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45.910071632978507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45.910071632978507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148.80000000000001</v>
      </c>
      <c r="CU52" s="18">
        <f>CT52*VLOOKUP('Données projet'!$B$13,Paramètres!$A$1:$I$89,3,0)*VLOOKUP('Données projet'!$B$13,Paramètres!$A$1:$I$89,5,0)</f>
        <v>118.38528000000001</v>
      </c>
      <c r="CV52" s="14">
        <f t="shared" si="41"/>
        <v>31.298095947718991</v>
      </c>
      <c r="CW52" s="22">
        <f t="shared" si="13"/>
        <v>260.69854644227729</v>
      </c>
      <c r="CX52" s="62">
        <f t="shared" si="14"/>
        <v>554.03187977561061</v>
      </c>
      <c r="CY52" s="62">
        <f ca="1">AVERAGE(OFFSET($CX$3,0,0,'Données projet'!$E$13+1,1))-AVERAGE(OFFSET($H$3,0,0,'Données projet'!$E$13+1,1))</f>
        <v>122.85301941603791</v>
      </c>
      <c r="CZ52" s="62">
        <f t="shared" si="42"/>
        <v>97.393976461891157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6.6540193790926478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6.6540193790926478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157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157</v>
      </c>
      <c r="O53" s="14">
        <f>N53*VLOOKUP('Données projet'!$B$9,Paramètres!$A$1:$I$89,3,0)*VLOOKUP('Données projet'!$B$9,Paramètres!$A$1:$I$89,5,0)</f>
        <v>137.15520000000001</v>
      </c>
      <c r="P53" s="14">
        <f t="shared" si="33"/>
        <v>35.644525151069693</v>
      </c>
      <c r="Q53" s="22">
        <f t="shared" si="53"/>
        <v>300.95952130477974</v>
      </c>
      <c r="R53" s="62">
        <f t="shared" si="0"/>
        <v>594.29285463811311</v>
      </c>
      <c r="S53" s="62">
        <f ca="1">AVERAGE(OFFSET($R$3,0,0,'Données projet'!$E$9+1,1))-AVERAGE(OFFSET($H$3,0,0,'Données projet'!$E$9+1,1))</f>
        <v>138.78437790044916</v>
      </c>
      <c r="T53" s="62">
        <f t="shared" si="34"/>
        <v>110.31224679643736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0.15049999999999999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8.8637901162384782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8.8637901162384782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465</v>
      </c>
      <c r="AG53" s="13">
        <f>VLOOKUP(A53,'Données projet'!$A$61:$I$81,9,0)</f>
        <v>17.5</v>
      </c>
      <c r="AH53" s="13">
        <f t="array" ref="AH53">INDEX(AG:AG,MIN(IF(ISNUMBER(AG53:AG249),ROW(AG53:AG249),"")))</f>
        <v>17.5</v>
      </c>
      <c r="AI53" s="14">
        <f>IF('Données projet'!$A$62&gt;35,AI52+AH53-AQ52,IF(A53&lt;'Données projet'!$A$62,$AF$205^A53,IF(A53='Données projet'!$A$62,'Données projet'!$B$62,AI52+AH53-AQ52)))</f>
        <v>464.99999999999989</v>
      </c>
      <c r="AJ53" s="14">
        <f>AI53*VLOOKUP('Données projet'!$B$10,Paramètres!$A$1:$I$89,3,0)*VLOOKUP('Données projet'!$B$10,Paramètres!$A$1:$I$89,5,0)</f>
        <v>217.61999999999995</v>
      </c>
      <c r="AK53" s="14">
        <f t="shared" si="35"/>
        <v>53.597277471320098</v>
      </c>
      <c r="AL53" s="22">
        <f t="shared" si="4"/>
        <v>472.37009159588234</v>
      </c>
      <c r="AM53" s="62">
        <f t="shared" si="5"/>
        <v>765.70342492921566</v>
      </c>
      <c r="AN53" s="62">
        <f ca="1">AVERAGE(OFFSET($AM$3,0,0,'Données projet'!$E$10+1,1))-AVERAGE(OFFSET($H$3,0,0,'Données projet'!$E$10+1,1))</f>
        <v>256.45505140629194</v>
      </c>
      <c r="AO53" s="62">
        <f t="shared" si="36"/>
        <v>219.6985760545686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60</v>
      </c>
      <c r="AR53" s="17">
        <f>IF(ISNA(VLOOKUP(A53,'Données projet'!$A$61:$I$81,5,0)),0%,VLOOKUP(A53,'Données projet'!$A$61:$I$81,5,0)*VLOOKUP('Données projet'!$B$10,Paramètres!$A$1:$I$89,7,0))</f>
        <v>0.1925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13.267976636902528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13.267976636902528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414</v>
      </c>
      <c r="BB53" s="13">
        <f>VLOOKUP(A53,'Données projet'!$A$87:$I$107,9,0)</f>
        <v>17.399999999999999</v>
      </c>
      <c r="BC53" s="13">
        <f t="array" ref="BC53">INDEX(BB:BB,MIN(IF(ISNUMBER(BB53:BB249),ROW(BB53:BB249),"")))</f>
        <v>17.399999999999999</v>
      </c>
      <c r="BD53" s="13">
        <f>IF('Données projet'!$A$88&gt;35,BD52+BC53-BL52,IF(A53&lt;'Données projet'!$A$88,$BA$205^A53,IF(A53='Données projet'!$A$88,'Données projet'!$B$88,BD52+BC53-BL52)))</f>
        <v>414.00000000000006</v>
      </c>
      <c r="BE53" s="14">
        <f>BD53*VLOOKUP('Données projet'!$B$11,Paramètres!$A$1:$I$89,3,0)*VLOOKUP('Données projet'!$B$11,Paramètres!$A$1:$I$89,5,0)</f>
        <v>247.57200000000003</v>
      </c>
      <c r="BF53" s="14">
        <f t="shared" si="37"/>
        <v>60.065726249156576</v>
      </c>
      <c r="BG53" s="22">
        <f t="shared" si="7"/>
        <v>535.80237321728112</v>
      </c>
      <c r="BH53" s="62">
        <f t="shared" si="8"/>
        <v>829.13570655061449</v>
      </c>
      <c r="BI53" s="62">
        <f ca="1">AVERAGE(OFFSET($BH$3,0,0,'Données projet'!$E$11+1,1))-AVERAGE(OFFSET($H$3,0,0,'Données projet'!$E$11+1,1))</f>
        <v>279.69031306919914</v>
      </c>
      <c r="BJ53" s="62">
        <f t="shared" si="38"/>
        <v>297.01680128882509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47</v>
      </c>
      <c r="BM53" s="17">
        <f>IF(ISNA(VLOOKUP(A53,'Données projet'!$A$87:$I$107,5,0)),0%,VLOOKUP(A53,'Données projet'!$A$87:$I$107,5,0)*VLOOKUP('Données projet'!$B$11,Paramètres!$A$1:$I$89,7,0))</f>
        <v>0.13500000000000001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0.7</v>
      </c>
      <c r="BP53" s="23">
        <f>EXP(-LN(2)/35)*BP52+(1-EXP(-LN(2)/35))/(LN(2)/35)*BL53*BM53*VLOOKUP('Données projet'!$B$11,Paramètres!$A$1:$I$89,3,0)*0.475*44/12</f>
        <v>19.865214969341352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28.342594159221868</v>
      </c>
      <c r="BS53" s="24">
        <f t="shared" si="9"/>
        <v>48.20780912856322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5.6843418860808015E-14</v>
      </c>
      <c r="BZ53" s="14">
        <f>BY53*VLOOKUP('Données projet'!$B$12,Paramètres!$A$1:$I$89,3,0)*VLOOKUP('Données projet'!$B$12,Paramètres!$A$1:$I$89,5,0)</f>
        <v>4.1677594708744434E-14</v>
      </c>
      <c r="CA53" s="14">
        <f t="shared" si="39"/>
        <v>6.9326303456159188E-13</v>
      </c>
      <c r="CB53" s="22">
        <f t="shared" si="10"/>
        <v>1.2800215959791691E-12</v>
      </c>
      <c r="CC53" s="62">
        <f t="shared" si="11"/>
        <v>293.33333333333462</v>
      </c>
      <c r="CD53" s="62">
        <f ca="1">AVERAGE(OFFSET($CC$3,0,0,'Données projet'!$E$12+1,1))-AVERAGE(OFFSET($H$3,0,0,'Données projet'!$E$12+1,1))</f>
        <v>167.14929162269641</v>
      </c>
      <c r="CE53" s="62">
        <f t="shared" si="40"/>
        <v>138.89497526048916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45.009803130634488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45.009803130634488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157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157</v>
      </c>
      <c r="CU53" s="18">
        <f>CT53*VLOOKUP('Données projet'!$B$13,Paramètres!$A$1:$I$89,3,0)*VLOOKUP('Données projet'!$B$13,Paramètres!$A$1:$I$89,5,0)</f>
        <v>124.90920000000001</v>
      </c>
      <c r="CV53" s="14">
        <f t="shared" si="41"/>
        <v>32.817304024749966</v>
      </c>
      <c r="CW53" s="22">
        <f t="shared" si="13"/>
        <v>274.70699450977287</v>
      </c>
      <c r="CX53" s="62">
        <f t="shared" si="14"/>
        <v>568.04032784310618</v>
      </c>
      <c r="CY53" s="62">
        <f ca="1">AVERAGE(OFFSET($CX$3,0,0,'Données projet'!$E$13+1,1))-AVERAGE(OFFSET($H$3,0,0,'Données projet'!$E$13+1,1))</f>
        <v>122.85301941603791</v>
      </c>
      <c r="CZ53" s="62">
        <f t="shared" si="42"/>
        <v>97.393976461891157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0.1855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9.9496780249969277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9.9496780249969277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144</v>
      </c>
      <c r="O54" s="14">
        <f>N54*VLOOKUP('Données projet'!$B$9,Paramètres!$A$1:$I$89,3,0)*VLOOKUP('Données projet'!$B$9,Paramètres!$A$1:$I$89,5,0)</f>
        <v>125.79840000000003</v>
      </c>
      <c r="P54" s="14">
        <f t="shared" si="33"/>
        <v>33.023644363399953</v>
      </c>
      <c r="Q54" s="22">
        <f t="shared" si="53"/>
        <v>276.61506059958828</v>
      </c>
      <c r="R54" s="62">
        <f t="shared" si="0"/>
        <v>569.94839393292159</v>
      </c>
      <c r="S54" s="62">
        <f ca="1">AVERAGE(OFFSET($R$3,0,0,'Données projet'!$E$9+1,1))-AVERAGE(OFFSET($H$3,0,0,'Données projet'!$E$9+1,1))</f>
        <v>138.78437790044916</v>
      </c>
      <c r="T54" s="62">
        <f t="shared" si="34"/>
        <v>110.31224679643736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8.6899765984371768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8.6899765984371768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19.5</v>
      </c>
      <c r="AI54" s="14">
        <f>IF('Données projet'!$A$62&gt;35,AI53+AH54-AQ53,IF(A54&lt;'Données projet'!$A$62,$AF$205^A54,IF(A54='Données projet'!$A$62,'Données projet'!$B$62,AI53+AH54-AQ53)))</f>
        <v>424.49999999999989</v>
      </c>
      <c r="AJ54" s="14">
        <f>AI54*VLOOKUP('Données projet'!$B$10,Paramètres!$A$1:$I$89,3,0)*VLOOKUP('Données projet'!$B$10,Paramètres!$A$1:$I$89,5,0)</f>
        <v>198.66599999999997</v>
      </c>
      <c r="AK54" s="14">
        <f t="shared" si="35"/>
        <v>49.450880810128595</v>
      </c>
      <c r="AL54" s="22">
        <f t="shared" si="4"/>
        <v>432.13690074430724</v>
      </c>
      <c r="AM54" s="62">
        <f t="shared" si="5"/>
        <v>725.4702340776405</v>
      </c>
      <c r="AN54" s="62">
        <f ca="1">AVERAGE(OFFSET($AM$3,0,0,'Données projet'!$E$10+1,1))-AVERAGE(OFFSET($H$3,0,0,'Données projet'!$E$10+1,1))</f>
        <v>256.45505140629194</v>
      </c>
      <c r="AO54" s="62">
        <f t="shared" si="36"/>
        <v>219.6985760545686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13.007799707719533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13.007799707719533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19.2</v>
      </c>
      <c r="BD54" s="13">
        <f>IF('Données projet'!$A$88&gt;35,BD53+BC54-BL53,IF(A54&lt;'Données projet'!$A$88,$BA$205^A54,IF(A54='Données projet'!$A$88,'Données projet'!$B$88,BD53+BC54-BL53)))</f>
        <v>386.20000000000005</v>
      </c>
      <c r="BE54" s="14">
        <f>BD54*VLOOKUP('Données projet'!$B$11,Paramètres!$A$1:$I$89,3,0)*VLOOKUP('Données projet'!$B$11,Paramètres!$A$1:$I$89,5,0)</f>
        <v>230.94760000000002</v>
      </c>
      <c r="BF54" s="14">
        <f t="shared" si="37"/>
        <v>56.487525751065782</v>
      </c>
      <c r="BG54" s="22">
        <f t="shared" si="7"/>
        <v>500.61617734977295</v>
      </c>
      <c r="BH54" s="62">
        <f t="shared" si="8"/>
        <v>793.94951068310627</v>
      </c>
      <c r="BI54" s="62">
        <f ca="1">AVERAGE(OFFSET($BH$3,0,0,'Données projet'!$E$11+1,1))-AVERAGE(OFFSET($H$3,0,0,'Données projet'!$E$11+1,1))</f>
        <v>279.69031306919914</v>
      </c>
      <c r="BJ54" s="62">
        <f t="shared" si="38"/>
        <v>297.01680128882509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19.475670220377285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20.041240526404017</v>
      </c>
      <c r="BS54" s="24">
        <f t="shared" si="9"/>
        <v>39.516910746781306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5.6843418860808015E-14</v>
      </c>
      <c r="BZ54" s="14">
        <f>BY54*VLOOKUP('Données projet'!$B$12,Paramètres!$A$1:$I$89,3,0)*VLOOKUP('Données projet'!$B$12,Paramètres!$A$1:$I$89,5,0)</f>
        <v>4.1677594708744434E-14</v>
      </c>
      <c r="CA54" s="14">
        <f t="shared" si="39"/>
        <v>6.9326303456159188E-13</v>
      </c>
      <c r="CB54" s="22">
        <f t="shared" si="10"/>
        <v>1.2800215959791691E-12</v>
      </c>
      <c r="CC54" s="62">
        <f t="shared" si="11"/>
        <v>293.33333333333462</v>
      </c>
      <c r="CD54" s="62">
        <f ca="1">AVERAGE(OFFSET($CC$3,0,0,'Données projet'!$E$12+1,1))-AVERAGE(OFFSET($H$3,0,0,'Données projet'!$E$12+1,1))</f>
        <v>167.14929162269641</v>
      </c>
      <c r="CE54" s="62">
        <f t="shared" si="40"/>
        <v>138.89497526048916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44.127188344511872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44.127188344511872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144</v>
      </c>
      <c r="CU54" s="18">
        <f>CT54*VLOOKUP('Données projet'!$B$13,Paramètres!$A$1:$I$89,3,0)*VLOOKUP('Données projet'!$B$13,Paramètres!$A$1:$I$89,5,0)</f>
        <v>114.5664</v>
      </c>
      <c r="CV54" s="14">
        <f t="shared" si="41"/>
        <v>30.404303956519186</v>
      </c>
      <c r="CW54" s="22">
        <f t="shared" si="13"/>
        <v>252.49064272427088</v>
      </c>
      <c r="CX54" s="62">
        <f t="shared" si="14"/>
        <v>545.82397605760423</v>
      </c>
      <c r="CY54" s="62">
        <f ca="1">AVERAGE(OFFSET($CX$3,0,0,'Données projet'!$E$13+1,1))-AVERAGE(OFFSET($H$3,0,0,'Données projet'!$E$13+1,1))</f>
        <v>122.85301941603791</v>
      </c>
      <c r="CZ54" s="62">
        <f t="shared" si="42"/>
        <v>97.393976461891157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9.7545709076310985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9.7545709076310985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152</v>
      </c>
      <c r="O55" s="14">
        <f>N55*VLOOKUP('Données projet'!$B$9,Paramètres!$A$1:$I$89,3,0)*VLOOKUP('Données projet'!$B$9,Paramètres!$A$1:$I$89,5,0)</f>
        <v>132.78720000000001</v>
      </c>
      <c r="P55" s="14">
        <f t="shared" si="33"/>
        <v>34.63960211985458</v>
      </c>
      <c r="Q55" s="22">
        <f t="shared" si="53"/>
        <v>291.60168035874671</v>
      </c>
      <c r="R55" s="62">
        <f t="shared" si="0"/>
        <v>584.93501369208002</v>
      </c>
      <c r="S55" s="62">
        <f ca="1">AVERAGE(OFFSET($R$3,0,0,'Données projet'!$E$9+1,1))-AVERAGE(OFFSET($H$3,0,0,'Données projet'!$E$9+1,1))</f>
        <v>138.78437790044916</v>
      </c>
      <c r="T55" s="62">
        <f t="shared" si="34"/>
        <v>110.31224679643736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8.5195714577041812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8.5195714577041812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19.5</v>
      </c>
      <c r="AI55" s="14">
        <f>IF('Données projet'!$A$62&gt;35,AI54+AH55-AQ54,IF(A55&lt;'Données projet'!$A$62,$AF$205^A55,IF(A55='Données projet'!$A$62,'Données projet'!$B$62,AI54+AH55-AQ54)))</f>
        <v>443.99999999999989</v>
      </c>
      <c r="AJ55" s="14">
        <f>AI55*VLOOKUP('Données projet'!$B$10,Paramètres!$A$1:$I$89,3,0)*VLOOKUP('Données projet'!$B$10,Paramètres!$A$1:$I$89,5,0)</f>
        <v>207.79199999999994</v>
      </c>
      <c r="AK55" s="14">
        <f t="shared" si="35"/>
        <v>51.452785725007864</v>
      </c>
      <c r="AL55" s="22">
        <f t="shared" si="4"/>
        <v>451.51800180438863</v>
      </c>
      <c r="AM55" s="62">
        <f t="shared" si="5"/>
        <v>744.85133513772189</v>
      </c>
      <c r="AN55" s="62">
        <f ca="1">AVERAGE(OFFSET($AM$3,0,0,'Données projet'!$E$10+1,1))-AVERAGE(OFFSET($H$3,0,0,'Données projet'!$E$10+1,1))</f>
        <v>256.45505140629194</v>
      </c>
      <c r="AO55" s="62">
        <f t="shared" si="36"/>
        <v>219.6985760545686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12.752724689425559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12.752724689425559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19.2</v>
      </c>
      <c r="BD55" s="13">
        <f>IF('Données projet'!$A$88&gt;35,BD54+BC55-BL54,IF(A55&lt;'Données projet'!$A$88,$BA$205^A55,IF(A55='Données projet'!$A$88,'Données projet'!$B$88,BD54+BC55-BL54)))</f>
        <v>405.40000000000003</v>
      </c>
      <c r="BE55" s="14">
        <f>BD55*VLOOKUP('Données projet'!$B$11,Paramètres!$A$1:$I$89,3,0)*VLOOKUP('Données projet'!$B$11,Paramètres!$A$1:$I$89,5,0)</f>
        <v>242.42920000000007</v>
      </c>
      <c r="BF55" s="14">
        <f t="shared" si="37"/>
        <v>58.961877963646693</v>
      </c>
      <c r="BG55" s="22">
        <f t="shared" si="7"/>
        <v>524.92279412001812</v>
      </c>
      <c r="BH55" s="62">
        <f t="shared" si="8"/>
        <v>818.25612745335138</v>
      </c>
      <c r="BI55" s="62">
        <f ca="1">AVERAGE(OFFSET($BH$3,0,0,'Données projet'!$E$11+1,1))-AVERAGE(OFFSET($H$3,0,0,'Données projet'!$E$11+1,1))</f>
        <v>279.69031306919914</v>
      </c>
      <c r="BJ55" s="62">
        <f t="shared" si="38"/>
        <v>297.01680128882509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19.093764206341568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14.171297079610936</v>
      </c>
      <c r="BS55" s="24">
        <f t="shared" si="9"/>
        <v>33.265061285952505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5.6843418860808015E-14</v>
      </c>
      <c r="BZ55" s="14">
        <f>BY55*VLOOKUP('Données projet'!$B$12,Paramètres!$A$1:$I$89,3,0)*VLOOKUP('Données projet'!$B$12,Paramètres!$A$1:$I$89,5,0)</f>
        <v>4.1677594708744434E-14</v>
      </c>
      <c r="CA55" s="14">
        <f t="shared" si="39"/>
        <v>6.9326303456159188E-13</v>
      </c>
      <c r="CB55" s="22">
        <f t="shared" si="10"/>
        <v>1.2800215959791691E-12</v>
      </c>
      <c r="CC55" s="62">
        <f t="shared" si="11"/>
        <v>293.33333333333462</v>
      </c>
      <c r="CD55" s="62">
        <f ca="1">AVERAGE(OFFSET($CC$3,0,0,'Données projet'!$E$12+1,1))-AVERAGE(OFFSET($H$3,0,0,'Données projet'!$E$12+1,1))</f>
        <v>167.14929162269641</v>
      </c>
      <c r="CE55" s="62">
        <f t="shared" si="40"/>
        <v>138.89497526048916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43.261881096003258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43.261881096003258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152</v>
      </c>
      <c r="CU55" s="18">
        <f>CT55*VLOOKUP('Données projet'!$B$13,Paramètres!$A$1:$I$89,3,0)*VLOOKUP('Données projet'!$B$13,Paramètres!$A$1:$I$89,5,0)</f>
        <v>120.9312</v>
      </c>
      <c r="CV55" s="14">
        <f t="shared" si="41"/>
        <v>31.892088595533622</v>
      </c>
      <c r="CW55" s="22">
        <f t="shared" si="13"/>
        <v>266.16722763722106</v>
      </c>
      <c r="CX55" s="62">
        <f t="shared" si="14"/>
        <v>559.50056097055437</v>
      </c>
      <c r="CY55" s="62">
        <f ca="1">AVERAGE(OFFSET($CX$3,0,0,'Données projet'!$E$13+1,1))-AVERAGE(OFFSET($H$3,0,0,'Données projet'!$E$13+1,1))</f>
        <v>122.85301941603791</v>
      </c>
      <c r="CZ55" s="62">
        <f t="shared" si="42"/>
        <v>97.393976461891157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9.5632897218332218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9.5632897218332218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160</v>
      </c>
      <c r="O56" s="14">
        <f>N56*VLOOKUP('Données projet'!$B$9,Paramètres!$A$1:$I$89,3,0)*VLOOKUP('Données projet'!$B$9,Paramètres!$A$1:$I$89,5,0)</f>
        <v>139.77600000000001</v>
      </c>
      <c r="P56" s="14">
        <f t="shared" si="33"/>
        <v>36.245685459195286</v>
      </c>
      <c r="Q56" s="22">
        <f t="shared" si="53"/>
        <v>306.57110217476514</v>
      </c>
      <c r="R56" s="62">
        <f t="shared" si="0"/>
        <v>599.90443550809846</v>
      </c>
      <c r="S56" s="62">
        <f ca="1">AVERAGE(OFFSET($R$3,0,0,'Données projet'!$E$9+1,1))-AVERAGE(OFFSET($H$3,0,0,'Données projet'!$E$9+1,1))</f>
        <v>138.78437790044916</v>
      </c>
      <c r="T56" s="62">
        <f t="shared" si="34"/>
        <v>110.31224679643736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8.3525078578440866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8.3525078578440866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19.5</v>
      </c>
      <c r="AI56" s="14">
        <f>IF('Données projet'!$A$62&gt;35,AI55+AH56-AQ55,IF(A56&lt;'Données projet'!$A$62,$AF$205^A56,IF(A56='Données projet'!$A$62,'Données projet'!$B$62,AI55+AH56-AQ55)))</f>
        <v>463.49999999999989</v>
      </c>
      <c r="AJ56" s="14">
        <f>AI56*VLOOKUP('Données projet'!$B$10,Paramètres!$A$1:$I$89,3,0)*VLOOKUP('Données projet'!$B$10,Paramètres!$A$1:$I$89,5,0)</f>
        <v>216.91799999999995</v>
      </c>
      <c r="AK56" s="14">
        <f t="shared" si="35"/>
        <v>53.444479225346448</v>
      </c>
      <c r="AL56" s="22">
        <f t="shared" si="4"/>
        <v>470.88131798414497</v>
      </c>
      <c r="AM56" s="62">
        <f t="shared" si="5"/>
        <v>764.21465131747823</v>
      </c>
      <c r="AN56" s="62">
        <f ca="1">AVERAGE(OFFSET($AM$3,0,0,'Données projet'!$E$10+1,1))-AVERAGE(OFFSET($H$3,0,0,'Données projet'!$E$10+1,1))</f>
        <v>256.45505140629194</v>
      </c>
      <c r="AO56" s="62">
        <f t="shared" si="36"/>
        <v>219.6985760545686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12.502651536659931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12.502651536659931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19.2</v>
      </c>
      <c r="BD56" s="13">
        <f>IF('Données projet'!$A$88&gt;35,BD55+BC56-BL55,IF(A56&lt;'Données projet'!$A$88,$BA$205^A56,IF(A56='Données projet'!$A$88,'Données projet'!$B$88,BD55+BC56-BL55)))</f>
        <v>424.6</v>
      </c>
      <c r="BE56" s="14">
        <f>BD56*VLOOKUP('Données projet'!$B$11,Paramètres!$A$1:$I$89,3,0)*VLOOKUP('Données projet'!$B$11,Paramètres!$A$1:$I$89,5,0)</f>
        <v>253.91080000000005</v>
      </c>
      <c r="BF56" s="14">
        <f t="shared" si="37"/>
        <v>61.422621781167194</v>
      </c>
      <c r="BG56" s="22">
        <f t="shared" si="7"/>
        <v>549.20570960219959</v>
      </c>
      <c r="BH56" s="62">
        <f t="shared" si="8"/>
        <v>842.53904293553296</v>
      </c>
      <c r="BI56" s="62">
        <f ca="1">AVERAGE(OFFSET($BH$3,0,0,'Données projet'!$E$11+1,1))-AVERAGE(OFFSET($H$3,0,0,'Données projet'!$E$11+1,1))</f>
        <v>279.69031306919914</v>
      </c>
      <c r="BJ56" s="62">
        <f t="shared" si="38"/>
        <v>297.01680128882509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18.719347136301423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10.02062026320201</v>
      </c>
      <c r="BS56" s="24">
        <f t="shared" si="9"/>
        <v>28.739967399503435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5.6843418860808015E-14</v>
      </c>
      <c r="BZ56" s="14">
        <f>BY56*VLOOKUP('Données projet'!$B$12,Paramètres!$A$1:$I$89,3,0)*VLOOKUP('Données projet'!$B$12,Paramètres!$A$1:$I$89,5,0)</f>
        <v>4.1677594708744434E-14</v>
      </c>
      <c r="CA56" s="14">
        <f t="shared" si="39"/>
        <v>6.9326303456159188E-13</v>
      </c>
      <c r="CB56" s="22">
        <f t="shared" si="10"/>
        <v>1.2800215959791691E-12</v>
      </c>
      <c r="CC56" s="62">
        <f t="shared" si="11"/>
        <v>293.33333333333462</v>
      </c>
      <c r="CD56" s="62">
        <f ca="1">AVERAGE(OFFSET($CC$3,0,0,'Données projet'!$E$12+1,1))-AVERAGE(OFFSET($H$3,0,0,'Données projet'!$E$12+1,1))</f>
        <v>167.14929162269641</v>
      </c>
      <c r="CE56" s="62">
        <f t="shared" si="40"/>
        <v>138.89497526048916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42.413541994852586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42.413541994852586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160</v>
      </c>
      <c r="CU56" s="18">
        <f>CT56*VLOOKUP('Données projet'!$B$13,Paramètres!$A$1:$I$89,3,0)*VLOOKUP('Données projet'!$B$13,Paramètres!$A$1:$I$89,5,0)</f>
        <v>127.29599999999999</v>
      </c>
      <c r="CV56" s="14">
        <f t="shared" si="41"/>
        <v>33.370782027774453</v>
      </c>
      <c r="CW56" s="22">
        <f t="shared" si="13"/>
        <v>279.82797869837384</v>
      </c>
      <c r="CX56" s="62">
        <f t="shared" si="14"/>
        <v>573.16131203170721</v>
      </c>
      <c r="CY56" s="62">
        <f ca="1">AVERAGE(OFFSET($CX$3,0,0,'Données projet'!$E$13+1,1))-AVERAGE(OFFSET($H$3,0,0,'Données projet'!$E$13+1,1))</f>
        <v>122.85301941603791</v>
      </c>
      <c r="CZ56" s="62">
        <f t="shared" si="42"/>
        <v>97.393976461891157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9.375759443418838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9.375759443418838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168</v>
      </c>
      <c r="O57" s="14">
        <f>N57*VLOOKUP('Données projet'!$B$9,Paramètres!$A$1:$I$89,3,0)*VLOOKUP('Données projet'!$B$9,Paramètres!$A$1:$I$89,5,0)</f>
        <v>146.76480000000004</v>
      </c>
      <c r="P57" s="14">
        <f t="shared" si="33"/>
        <v>37.842444439956665</v>
      </c>
      <c r="Q57" s="22">
        <f t="shared" si="53"/>
        <v>321.52428406625791</v>
      </c>
      <c r="R57" s="62">
        <f t="shared" si="0"/>
        <v>614.85761739959116</v>
      </c>
      <c r="S57" s="62">
        <f ca="1">AVERAGE(OFFSET($R$3,0,0,'Données projet'!$E$9+1,1))-AVERAGE(OFFSET($H$3,0,0,'Données projet'!$E$9+1,1))</f>
        <v>138.78437790044916</v>
      </c>
      <c r="T57" s="62">
        <f t="shared" si="34"/>
        <v>110.31224679643736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8.1887202732785145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8.1887202732785145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19.5</v>
      </c>
      <c r="AI57" s="14">
        <f>IF('Données projet'!$A$62&gt;35,AI56+AH57-AQ56,IF(A57&lt;'Données projet'!$A$62,$AF$205^A57,IF(A57='Données projet'!$A$62,'Données projet'!$B$62,AI56+AH57-AQ56)))</f>
        <v>482.99999999999989</v>
      </c>
      <c r="AJ57" s="14">
        <f>AI57*VLOOKUP('Données projet'!$B$10,Paramètres!$A$1:$I$89,3,0)*VLOOKUP('Données projet'!$B$10,Paramètres!$A$1:$I$89,5,0)</f>
        <v>226.04399999999993</v>
      </c>
      <c r="AK57" s="14">
        <f t="shared" si="35"/>
        <v>55.426440039423454</v>
      </c>
      <c r="AL57" s="22">
        <f t="shared" si="4"/>
        <v>490.22768306866232</v>
      </c>
      <c r="AM57" s="62">
        <f t="shared" si="5"/>
        <v>783.56101640199563</v>
      </c>
      <c r="AN57" s="62">
        <f ca="1">AVERAGE(OFFSET($AM$3,0,0,'Données projet'!$E$10+1,1))-AVERAGE(OFFSET($H$3,0,0,'Données projet'!$E$10+1,1))</f>
        <v>256.45505140629194</v>
      </c>
      <c r="AO57" s="62">
        <f t="shared" si="36"/>
        <v>219.6985760545686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12.257482165890476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12.257482165890476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19.2</v>
      </c>
      <c r="BD57" s="13">
        <f>IF('Données projet'!$A$88&gt;35,BD56+BC57-BL56,IF(A57&lt;'Données projet'!$A$88,$BA$205^A57,IF(A57='Données projet'!$A$88,'Données projet'!$B$88,BD56+BC57-BL56)))</f>
        <v>443.8</v>
      </c>
      <c r="BE57" s="14">
        <f>BD57*VLOOKUP('Données projet'!$B$11,Paramètres!$A$1:$I$89,3,0)*VLOOKUP('Données projet'!$B$11,Paramètres!$A$1:$I$89,5,0)</f>
        <v>265.39240000000007</v>
      </c>
      <c r="BF57" s="14">
        <f t="shared" si="37"/>
        <v>63.870442862391819</v>
      </c>
      <c r="BG57" s="22">
        <f t="shared" si="7"/>
        <v>573.46611798533252</v>
      </c>
      <c r="BH57" s="62">
        <f t="shared" si="8"/>
        <v>866.79945131866589</v>
      </c>
      <c r="BI57" s="62">
        <f ca="1">AVERAGE(OFFSET($BH$3,0,0,'Données projet'!$E$11+1,1))-AVERAGE(OFFSET($H$3,0,0,'Données projet'!$E$11+1,1))</f>
        <v>279.69031306919914</v>
      </c>
      <c r="BJ57" s="62">
        <f t="shared" si="38"/>
        <v>297.01680128882509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18.352272156632903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7.0856485398054687</v>
      </c>
      <c r="BS57" s="24">
        <f t="shared" si="9"/>
        <v>25.437920696438372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5.6843418860808015E-14</v>
      </c>
      <c r="BZ57" s="14">
        <f>BY57*VLOOKUP('Données projet'!$B$12,Paramètres!$A$1:$I$89,3,0)*VLOOKUP('Données projet'!$B$12,Paramètres!$A$1:$I$89,5,0)</f>
        <v>4.1677594708744434E-14</v>
      </c>
      <c r="CA57" s="14">
        <f t="shared" si="39"/>
        <v>6.9326303456159188E-13</v>
      </c>
      <c r="CB57" s="22">
        <f t="shared" si="10"/>
        <v>1.2800215959791691E-12</v>
      </c>
      <c r="CC57" s="62">
        <f t="shared" si="11"/>
        <v>293.33333333333462</v>
      </c>
      <c r="CD57" s="62">
        <f ca="1">AVERAGE(OFFSET($CC$3,0,0,'Données projet'!$E$12+1,1))-AVERAGE(OFFSET($H$3,0,0,'Données projet'!$E$12+1,1))</f>
        <v>167.14929162269641</v>
      </c>
      <c r="CE57" s="62">
        <f t="shared" si="40"/>
        <v>138.89497526048916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41.581838306039721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41.581838306039721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168</v>
      </c>
      <c r="CU57" s="18">
        <f>CT57*VLOOKUP('Données projet'!$B$13,Paramètres!$A$1:$I$89,3,0)*VLOOKUP('Données projet'!$B$13,Paramètres!$A$1:$I$89,5,0)</f>
        <v>133.66080000000002</v>
      </c>
      <c r="CV57" s="14">
        <f t="shared" si="41"/>
        <v>34.840890682716747</v>
      </c>
      <c r="CW57" s="22">
        <f t="shared" si="13"/>
        <v>293.47377793906503</v>
      </c>
      <c r="CX57" s="62">
        <f t="shared" si="14"/>
        <v>586.80711127239829</v>
      </c>
      <c r="CY57" s="62">
        <f ca="1">AVERAGE(OFFSET($CX$3,0,0,'Données projet'!$E$13+1,1))-AVERAGE(OFFSET($H$3,0,0,'Données projet'!$E$13+1,1))</f>
        <v>122.85301941603791</v>
      </c>
      <c r="CZ57" s="62">
        <f t="shared" si="42"/>
        <v>97.393976461891157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9.1919065193819858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9.1919065193819858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176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176</v>
      </c>
      <c r="O58" s="14">
        <f>N58*VLOOKUP('Données projet'!$B$9,Paramètres!$A$1:$I$89,3,0)*VLOOKUP('Données projet'!$B$9,Paramètres!$A$1:$I$89,5,0)</f>
        <v>153.75360000000001</v>
      </c>
      <c r="P58" s="14">
        <f t="shared" si="33"/>
        <v>39.430373774012359</v>
      </c>
      <c r="Q58" s="22">
        <f t="shared" si="53"/>
        <v>336.46208765640489</v>
      </c>
      <c r="R58" s="62">
        <f t="shared" si="0"/>
        <v>629.7954209897382</v>
      </c>
      <c r="S58" s="62">
        <f ca="1">AVERAGE(OFFSET($R$3,0,0,'Données projet'!$E$9+1,1))-AVERAGE(OFFSET($H$3,0,0,'Données projet'!$E$9+1,1))</f>
        <v>138.78437790044916</v>
      </c>
      <c r="T58" s="62">
        <f t="shared" si="34"/>
        <v>110.31224679643736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0.17200000000000001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11.516393455244378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11.516393455244378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19.5</v>
      </c>
      <c r="AI58" s="14">
        <f>IF('Données projet'!$A$62&gt;35,AI57+AH58-AQ57,IF(A58&lt;'Données projet'!$A$62,$AF$205^A58,IF(A58='Données projet'!$A$62,'Données projet'!$B$62,AI57+AH58-AQ57)))</f>
        <v>502.49999999999989</v>
      </c>
      <c r="AJ58" s="14">
        <f>AI58*VLOOKUP('Données projet'!$B$10,Paramètres!$A$1:$I$89,3,0)*VLOOKUP('Données projet'!$B$10,Paramètres!$A$1:$I$89,5,0)</f>
        <v>235.16999999999993</v>
      </c>
      <c r="AK58" s="14">
        <f t="shared" si="35"/>
        <v>57.399106052685539</v>
      </c>
      <c r="AL58" s="22">
        <f t="shared" si="4"/>
        <v>509.5578597084272</v>
      </c>
      <c r="AM58" s="62">
        <f t="shared" si="5"/>
        <v>802.89119304176052</v>
      </c>
      <c r="AN58" s="62">
        <f ca="1">AVERAGE(OFFSET($AM$3,0,0,'Données projet'!$E$10+1,1))-AVERAGE(OFFSET($H$3,0,0,'Données projet'!$E$10+1,1))</f>
        <v>256.45505140629194</v>
      </c>
      <c r="AO58" s="62">
        <f t="shared" si="36"/>
        <v>219.6985760545686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12.017120416943259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12.017120416943259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463</v>
      </c>
      <c r="BB58" s="13">
        <f>VLOOKUP(A58,'Données projet'!$A$87:$I$107,9,0)</f>
        <v>19.2</v>
      </c>
      <c r="BC58" s="13">
        <f t="array" ref="BC58">INDEX(BB:BB,MIN(IF(ISNUMBER(BB58:BB254),ROW(BB58:BB254),"")))</f>
        <v>19.2</v>
      </c>
      <c r="BD58" s="13">
        <f>IF('Données projet'!$A$88&gt;35,BD57+BC58-BL57,IF(A58&lt;'Données projet'!$A$88,$BA$205^A58,IF(A58='Données projet'!$A$88,'Données projet'!$B$88,BD57+BC58-BL57)))</f>
        <v>463</v>
      </c>
      <c r="BE58" s="14">
        <f>BD58*VLOOKUP('Données projet'!$B$11,Paramètres!$A$1:$I$89,3,0)*VLOOKUP('Données projet'!$B$11,Paramètres!$A$1:$I$89,5,0)</f>
        <v>276.87400000000002</v>
      </c>
      <c r="BF58" s="14">
        <f t="shared" si="37"/>
        <v>66.305964184031993</v>
      </c>
      <c r="BG58" s="22">
        <f t="shared" si="7"/>
        <v>597.7051042871891</v>
      </c>
      <c r="BH58" s="62">
        <f t="shared" si="8"/>
        <v>891.03843762052247</v>
      </c>
      <c r="BI58" s="62">
        <f ca="1">AVERAGE(OFFSET($BH$3,0,0,'Données projet'!$E$11+1,1))-AVERAGE(OFFSET($H$3,0,0,'Données projet'!$E$11+1,1))</f>
        <v>279.69031306919914</v>
      </c>
      <c r="BJ58" s="62">
        <f t="shared" si="38"/>
        <v>297.01680128882509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48</v>
      </c>
      <c r="BM58" s="17">
        <f>IF(ISNA(VLOOKUP(A58,'Données projet'!$A$87:$I$107,5,0)),0%,VLOOKUP(A58,'Données projet'!$A$87:$I$107,5,0)*VLOOKUP('Données projet'!$B$11,Paramètres!$A$1:$I$89,7,0))</f>
        <v>0.13500000000000001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0.7</v>
      </c>
      <c r="BP58" s="23">
        <f>EXP(-LN(2)/35)*BP57+(1-EXP(-LN(2)/35))/(LN(2)/35)*BL58*BM58*VLOOKUP('Données projet'!$B$11,Paramètres!$A$1:$I$89,3,0)*0.475*44/12</f>
        <v>23.132885620828489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27.760027239340776</v>
      </c>
      <c r="BS58" s="24">
        <f t="shared" si="9"/>
        <v>50.892912860169261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5.6843418860808015E-14</v>
      </c>
      <c r="BZ58" s="14">
        <f>BY58*VLOOKUP('Données projet'!$B$12,Paramètres!$A$1:$I$89,3,0)*VLOOKUP('Données projet'!$B$12,Paramètres!$A$1:$I$89,5,0)</f>
        <v>4.1677594708744434E-14</v>
      </c>
      <c r="CA58" s="14">
        <f t="shared" si="39"/>
        <v>6.9326303456159188E-13</v>
      </c>
      <c r="CB58" s="22">
        <f t="shared" si="10"/>
        <v>1.2800215959791691E-12</v>
      </c>
      <c r="CC58" s="62">
        <f t="shared" si="11"/>
        <v>293.33333333333462</v>
      </c>
      <c r="CD58" s="62">
        <f ca="1">AVERAGE(OFFSET($CC$3,0,0,'Données projet'!$E$12+1,1))-AVERAGE(OFFSET($H$3,0,0,'Données projet'!$E$12+1,1))</f>
        <v>167.14929162269641</v>
      </c>
      <c r="CE58" s="62">
        <f t="shared" si="40"/>
        <v>138.89497526048916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40.766443819275317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40.766443819275317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176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176</v>
      </c>
      <c r="CU58" s="18">
        <f>CT58*VLOOKUP('Données projet'!$B$13,Paramètres!$A$1:$I$89,3,0)*VLOOKUP('Données projet'!$B$13,Paramètres!$A$1:$I$89,5,0)</f>
        <v>140.02560000000003</v>
      </c>
      <c r="CV58" s="14">
        <f t="shared" si="41"/>
        <v>36.302870033112463</v>
      </c>
      <c r="CW58" s="22">
        <f t="shared" si="13"/>
        <v>307.10541864100423</v>
      </c>
      <c r="CX58" s="62">
        <f t="shared" si="14"/>
        <v>600.43875197433749</v>
      </c>
      <c r="CY58" s="62">
        <f ca="1">AVERAGE(OFFSET($CX$3,0,0,'Données projet'!$E$13+1,1))-AVERAGE(OFFSET($H$3,0,0,'Données projet'!$E$13+1,1))</f>
        <v>122.85301941603791</v>
      </c>
      <c r="CZ58" s="62">
        <f t="shared" si="42"/>
        <v>97.393976461891157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0.21200000000000002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12.927247304620247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12.927247304620247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162.6</v>
      </c>
      <c r="O59" s="14">
        <f>N59*VLOOKUP('Données projet'!$B$9,Paramètres!$A$1:$I$89,3,0)*VLOOKUP('Données projet'!$B$9,Paramètres!$A$1:$I$89,5,0)</f>
        <v>142.04736000000003</v>
      </c>
      <c r="P59" s="14">
        <f t="shared" si="33"/>
        <v>36.765629884795146</v>
      </c>
      <c r="Q59" s="22">
        <f t="shared" si="53"/>
        <v>311.43262404935155</v>
      </c>
      <c r="R59" s="62">
        <f t="shared" si="0"/>
        <v>604.76595738268486</v>
      </c>
      <c r="S59" s="62">
        <f ca="1">AVERAGE(OFFSET($R$3,0,0,'Données projet'!$E$9+1,1))-AVERAGE(OFFSET($H$3,0,0,'Données projet'!$E$9+1,1))</f>
        <v>138.78437790044916</v>
      </c>
      <c r="T59" s="62">
        <f t="shared" si="34"/>
        <v>110.31224679643736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11.290564003893451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11.290564003893451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19.5</v>
      </c>
      <c r="AI59" s="14">
        <f>IF('Données projet'!$A$62&gt;35,AI58+AH59-AQ58,IF(A59&lt;'Données projet'!$A$62,$AF$205^A59,IF(A59='Données projet'!$A$62,'Données projet'!$B$62,AI58+AH59-AQ58)))</f>
        <v>521.99999999999989</v>
      </c>
      <c r="AJ59" s="14">
        <f>AI59*VLOOKUP('Données projet'!$B$10,Paramètres!$A$1:$I$89,3,0)*VLOOKUP('Données projet'!$B$10,Paramètres!$A$1:$I$89,5,0)</f>
        <v>244.29599999999996</v>
      </c>
      <c r="AK59" s="14">
        <f t="shared" si="35"/>
        <v>59.362879241040368</v>
      </c>
      <c r="AL59" s="22">
        <f t="shared" si="4"/>
        <v>528.87254801147856</v>
      </c>
      <c r="AM59" s="62">
        <f t="shared" si="5"/>
        <v>822.20588134481181</v>
      </c>
      <c r="AN59" s="62">
        <f ca="1">AVERAGE(OFFSET($AM$3,0,0,'Données projet'!$E$10+1,1))-AVERAGE(OFFSET($H$3,0,0,'Données projet'!$E$10+1,1))</f>
        <v>256.45505140629194</v>
      </c>
      <c r="AO59" s="62">
        <f t="shared" si="36"/>
        <v>219.6985760545686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11.781472015286706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11.781472015286706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17</v>
      </c>
      <c r="BD59" s="13">
        <f>IF('Données projet'!$A$88&gt;35,BD58+BC59-BL58,IF(A59&lt;'Données projet'!$A$88,$BA$205^A59,IF(A59='Données projet'!$A$88,'Données projet'!$B$88,BD58+BC59-BL58)))</f>
        <v>432</v>
      </c>
      <c r="BE59" s="14">
        <f>BD59*VLOOKUP('Données projet'!$B$11,Paramètres!$A$1:$I$89,3,0)*VLOOKUP('Données projet'!$B$11,Paramètres!$A$1:$I$89,5,0)</f>
        <v>258.33600000000001</v>
      </c>
      <c r="BF59" s="14">
        <f t="shared" si="37"/>
        <v>62.367547966451262</v>
      </c>
      <c r="BG59" s="22">
        <f t="shared" si="7"/>
        <v>558.55867937490257</v>
      </c>
      <c r="BH59" s="62">
        <f t="shared" si="8"/>
        <v>851.89201270823582</v>
      </c>
      <c r="BI59" s="62">
        <f ca="1">AVERAGE(OFFSET($BH$3,0,0,'Données projet'!$E$11+1,1))-AVERAGE(OFFSET($H$3,0,0,'Données projet'!$E$11+1,1))</f>
        <v>279.69031306919914</v>
      </c>
      <c r="BJ59" s="62">
        <f t="shared" si="38"/>
        <v>297.01680128882509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22.679263843471055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19.629303506861138</v>
      </c>
      <c r="BS59" s="24">
        <f t="shared" si="9"/>
        <v>42.308567350332197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5.6843418860808015E-14</v>
      </c>
      <c r="BZ59" s="14">
        <f>BY59*VLOOKUP('Données projet'!$B$12,Paramètres!$A$1:$I$89,3,0)*VLOOKUP('Données projet'!$B$12,Paramètres!$A$1:$I$89,5,0)</f>
        <v>4.1677594708744434E-14</v>
      </c>
      <c r="CA59" s="14">
        <f t="shared" si="39"/>
        <v>6.9326303456159188E-13</v>
      </c>
      <c r="CB59" s="22">
        <f t="shared" si="10"/>
        <v>1.2800215959791691E-12</v>
      </c>
      <c r="CC59" s="62">
        <f t="shared" si="11"/>
        <v>293.33333333333462</v>
      </c>
      <c r="CD59" s="62">
        <f ca="1">AVERAGE(OFFSET($CC$3,0,0,'Données projet'!$E$12+1,1))-AVERAGE(OFFSET($H$3,0,0,'Données projet'!$E$12+1,1))</f>
        <v>167.14929162269641</v>
      </c>
      <c r="CE59" s="62">
        <f t="shared" si="40"/>
        <v>138.89497526048916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39.967038721054834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39.967038721054834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162.6</v>
      </c>
      <c r="CU59" s="18">
        <f>CT59*VLOOKUP('Données projet'!$B$13,Paramètres!$A$1:$I$89,3,0)*VLOOKUP('Données projet'!$B$13,Paramètres!$A$1:$I$89,5,0)</f>
        <v>129.36456000000001</v>
      </c>
      <c r="CV59" s="14">
        <f t="shared" si="41"/>
        <v>33.84948595828179</v>
      </c>
      <c r="CW59" s="22">
        <f t="shared" si="13"/>
        <v>284.2644633773408</v>
      </c>
      <c r="CX59" s="62">
        <f t="shared" si="14"/>
        <v>577.59779671067417</v>
      </c>
      <c r="CY59" s="62">
        <f ca="1">AVERAGE(OFFSET($CX$3,0,0,'Données projet'!$E$13+1,1))-AVERAGE(OFFSET($H$3,0,0,'Données projet'!$E$13+1,1))</f>
        <v>122.85301941603791</v>
      </c>
      <c r="CZ59" s="62">
        <f t="shared" si="42"/>
        <v>97.393976461891157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12.673751869818936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12.673751869818936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170.2</v>
      </c>
      <c r="O60" s="14">
        <f>N60*VLOOKUP('Données projet'!$B$9,Paramètres!$A$1:$I$89,3,0)*VLOOKUP('Données projet'!$B$9,Paramètres!$A$1:$I$89,5,0)</f>
        <v>148.68672000000001</v>
      </c>
      <c r="P60" s="14">
        <f t="shared" si="33"/>
        <v>38.279985455785578</v>
      </c>
      <c r="Q60" s="22">
        <f t="shared" si="53"/>
        <v>325.63367866882658</v>
      </c>
      <c r="R60" s="62">
        <f t="shared" si="0"/>
        <v>618.96701200215989</v>
      </c>
      <c r="S60" s="62">
        <f ca="1">AVERAGE(OFFSET($R$3,0,0,'Données projet'!$E$9+1,1))-AVERAGE(OFFSET($H$3,0,0,'Données projet'!$E$9+1,1))</f>
        <v>138.78437790044916</v>
      </c>
      <c r="T60" s="62">
        <f t="shared" si="34"/>
        <v>110.31224679643736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11.06916293034115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11.06916293034115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19.5</v>
      </c>
      <c r="AI60" s="14">
        <f>IF('Données projet'!$A$62&gt;35,AI59+AH60-AQ59,IF(A60&lt;'Données projet'!$A$62,$AF$205^A60,IF(A60='Données projet'!$A$62,'Données projet'!$B$62,AI59+AH60-AQ59)))</f>
        <v>541.49999999999989</v>
      </c>
      <c r="AJ60" s="14">
        <f>AI60*VLOOKUP('Données projet'!$B$10,Paramètres!$A$1:$I$89,3,0)*VLOOKUP('Données projet'!$B$10,Paramètres!$A$1:$I$89,5,0)</f>
        <v>253.42199999999994</v>
      </c>
      <c r="AK60" s="14">
        <f t="shared" si="35"/>
        <v>61.318129846267041</v>
      </c>
      <c r="AL60" s="22">
        <f t="shared" si="4"/>
        <v>548.1723928155817</v>
      </c>
      <c r="AM60" s="62">
        <f t="shared" si="5"/>
        <v>841.50572614891507</v>
      </c>
      <c r="AN60" s="62">
        <f ca="1">AVERAGE(OFFSET($AM$3,0,0,'Données projet'!$E$10+1,1))-AVERAGE(OFFSET($H$3,0,0,'Données projet'!$E$10+1,1))</f>
        <v>256.45505140629194</v>
      </c>
      <c r="AO60" s="62">
        <f t="shared" si="36"/>
        <v>219.6985760545686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11.550444535055306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11.550444535055306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17</v>
      </c>
      <c r="BD60" s="13">
        <f>IF('Données projet'!$A$88&gt;35,BD59+BC60-BL59,IF(A60&lt;'Données projet'!$A$88,$BA$205^A60,IF(A60='Données projet'!$A$88,'Données projet'!$B$88,BD59+BC60-BL59)))</f>
        <v>449</v>
      </c>
      <c r="BE60" s="14">
        <f>BD60*VLOOKUP('Données projet'!$B$11,Paramètres!$A$1:$I$89,3,0)*VLOOKUP('Données projet'!$B$11,Paramètres!$A$1:$I$89,5,0)</f>
        <v>268.50200000000001</v>
      </c>
      <c r="BF60" s="14">
        <f t="shared" si="37"/>
        <v>64.531253013339168</v>
      </c>
      <c r="BG60" s="22">
        <f t="shared" si="7"/>
        <v>580.03291566489895</v>
      </c>
      <c r="BH60" s="62">
        <f t="shared" si="8"/>
        <v>873.36624899823232</v>
      </c>
      <c r="BI60" s="62">
        <f ca="1">AVERAGE(OFFSET($BH$3,0,0,'Données projet'!$E$11+1,1))-AVERAGE(OFFSET($H$3,0,0,'Données projet'!$E$11+1,1))</f>
        <v>279.69031306919914</v>
      </c>
      <c r="BJ60" s="62">
        <f t="shared" si="38"/>
        <v>297.01680128882509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22.234537312485639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13.88001361967039</v>
      </c>
      <c r="BS60" s="24">
        <f t="shared" si="9"/>
        <v>36.114550932156028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5.6843418860808015E-14</v>
      </c>
      <c r="BZ60" s="14">
        <f>BY60*VLOOKUP('Données projet'!$B$12,Paramètres!$A$1:$I$89,3,0)*VLOOKUP('Données projet'!$B$12,Paramètres!$A$1:$I$89,5,0)</f>
        <v>4.1677594708744434E-14</v>
      </c>
      <c r="CA60" s="14">
        <f t="shared" si="39"/>
        <v>6.9326303456159188E-13</v>
      </c>
      <c r="CB60" s="22">
        <f t="shared" si="10"/>
        <v>1.2800215959791691E-12</v>
      </c>
      <c r="CC60" s="62">
        <f t="shared" si="11"/>
        <v>293.33333333333462</v>
      </c>
      <c r="CD60" s="62">
        <f ca="1">AVERAGE(OFFSET($CC$3,0,0,'Données projet'!$E$12+1,1))-AVERAGE(OFFSET($H$3,0,0,'Données projet'!$E$12+1,1))</f>
        <v>167.14929162269641</v>
      </c>
      <c r="CE60" s="62">
        <f t="shared" si="40"/>
        <v>138.89497526048916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39.183309469221491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39.183309469221491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170.2</v>
      </c>
      <c r="CU60" s="18">
        <f>CT60*VLOOKUP('Données projet'!$B$13,Paramètres!$A$1:$I$89,3,0)*VLOOKUP('Données projet'!$B$13,Paramètres!$A$1:$I$89,5,0)</f>
        <v>135.41111999999998</v>
      </c>
      <c r="CV60" s="14">
        <f t="shared" si="41"/>
        <v>35.243727204704321</v>
      </c>
      <c r="CW60" s="22">
        <f t="shared" si="13"/>
        <v>297.22385888152661</v>
      </c>
      <c r="CX60" s="62">
        <f t="shared" si="14"/>
        <v>590.55719221485992</v>
      </c>
      <c r="CY60" s="62">
        <f ca="1">AVERAGE(OFFSET($CX$3,0,0,'Données projet'!$E$13+1,1))-AVERAGE(OFFSET($H$3,0,0,'Données projet'!$E$13+1,1))</f>
        <v>122.85301941603791</v>
      </c>
      <c r="CZ60" s="62">
        <f t="shared" si="42"/>
        <v>97.393976461891157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12.425227325877131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12.425227325877131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177.79999999999998</v>
      </c>
      <c r="O61" s="14">
        <f>N61*VLOOKUP('Données projet'!$B$9,Paramètres!$A$1:$I$89,3,0)*VLOOKUP('Données projet'!$B$9,Paramètres!$A$1:$I$89,5,0)</f>
        <v>155.32607999999999</v>
      </c>
      <c r="P61" s="14">
        <f t="shared" si="33"/>
        <v>39.786487601092411</v>
      </c>
      <c r="Q61" s="22">
        <f t="shared" si="53"/>
        <v>339.82105523856927</v>
      </c>
      <c r="R61" s="62">
        <f t="shared" si="0"/>
        <v>633.15438857190259</v>
      </c>
      <c r="S61" s="62">
        <f ca="1">AVERAGE(OFFSET($R$3,0,0,'Données projet'!$E$9+1,1))-AVERAGE(OFFSET($H$3,0,0,'Données projet'!$E$9+1,1))</f>
        <v>138.78437790044916</v>
      </c>
      <c r="T61" s="62">
        <f t="shared" si="34"/>
        <v>110.31224679643736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10.85210339679989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10.85210339679989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19.5</v>
      </c>
      <c r="AI61" s="14">
        <f>IF('Données projet'!$A$62&gt;35,AI60+AH61-AQ60,IF(A61&lt;'Données projet'!$A$62,$AF$205^A61,IF(A61='Données projet'!$A$62,'Données projet'!$B$62,AI60+AH61-AQ60)))</f>
        <v>560.99999999999989</v>
      </c>
      <c r="AJ61" s="14">
        <f>AI61*VLOOKUP('Données projet'!$B$10,Paramètres!$A$1:$I$89,3,0)*VLOOKUP('Données projet'!$B$10,Paramètres!$A$1:$I$89,5,0)</f>
        <v>262.54799999999994</v>
      </c>
      <c r="AK61" s="14">
        <f t="shared" si="35"/>
        <v>63.265199933079444</v>
      </c>
      <c r="AL61" s="22">
        <f t="shared" si="4"/>
        <v>567.45798988344654</v>
      </c>
      <c r="AM61" s="62">
        <f t="shared" si="5"/>
        <v>860.7913232167798</v>
      </c>
      <c r="AN61" s="62">
        <f ca="1">AVERAGE(OFFSET($AM$3,0,0,'Données projet'!$E$10+1,1))-AVERAGE(OFFSET($H$3,0,0,'Données projet'!$E$10+1,1))</f>
        <v>256.45505140629194</v>
      </c>
      <c r="AO61" s="62">
        <f t="shared" si="36"/>
        <v>219.6985760545686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11.323947362798394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11.323947362798394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17</v>
      </c>
      <c r="BD61" s="13">
        <f>IF('Données projet'!$A$88&gt;35,BD60+BC61-BL60,IF(A61&lt;'Données projet'!$A$88,$BA$205^A61,IF(A61='Données projet'!$A$88,'Données projet'!$B$88,BD60+BC61-BL60)))</f>
        <v>466</v>
      </c>
      <c r="BE61" s="14">
        <f>BD61*VLOOKUP('Données projet'!$B$11,Paramètres!$A$1:$I$89,3,0)*VLOOKUP('Données projet'!$B$11,Paramètres!$A$1:$I$89,5,0)</f>
        <v>278.66800000000001</v>
      </c>
      <c r="BF61" s="14">
        <f t="shared" si="37"/>
        <v>66.685440917424543</v>
      </c>
      <c r="BG61" s="22">
        <f t="shared" si="7"/>
        <v>601.49057626451452</v>
      </c>
      <c r="BH61" s="62">
        <f t="shared" si="8"/>
        <v>894.82390959784789</v>
      </c>
      <c r="BI61" s="62">
        <f ca="1">AVERAGE(OFFSET($BH$3,0,0,'Données projet'!$E$11+1,1))-AVERAGE(OFFSET($H$3,0,0,'Données projet'!$E$11+1,1))</f>
        <v>279.69031306919914</v>
      </c>
      <c r="BJ61" s="62">
        <f t="shared" si="38"/>
        <v>297.01680128882509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21.798531597516448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9.8146517534305708</v>
      </c>
      <c r="BS61" s="24">
        <f t="shared" si="9"/>
        <v>31.613183350947018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5.6843418860808015E-14</v>
      </c>
      <c r="BZ61" s="14">
        <f>BY61*VLOOKUP('Données projet'!$B$12,Paramètres!$A$1:$I$89,3,0)*VLOOKUP('Données projet'!$B$12,Paramètres!$A$1:$I$89,5,0)</f>
        <v>4.1677594708744434E-14</v>
      </c>
      <c r="CA61" s="14">
        <f t="shared" si="39"/>
        <v>6.9326303456159188E-13</v>
      </c>
      <c r="CB61" s="22">
        <f t="shared" si="10"/>
        <v>1.2800215959791691E-12</v>
      </c>
      <c r="CC61" s="62">
        <f t="shared" si="11"/>
        <v>293.33333333333462</v>
      </c>
      <c r="CD61" s="62">
        <f ca="1">AVERAGE(OFFSET($CC$3,0,0,'Données projet'!$E$12+1,1))-AVERAGE(OFFSET($H$3,0,0,'Données projet'!$E$12+1,1))</f>
        <v>167.14929162269641</v>
      </c>
      <c r="CE61" s="62">
        <f t="shared" si="40"/>
        <v>138.89497526048916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38.414948669988959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38.414948669988959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177.79999999999998</v>
      </c>
      <c r="CU61" s="18">
        <f>CT61*VLOOKUP('Données projet'!$B$13,Paramètres!$A$1:$I$89,3,0)*VLOOKUP('Données projet'!$B$13,Paramètres!$A$1:$I$89,5,0)</f>
        <v>141.45768000000001</v>
      </c>
      <c r="CV61" s="14">
        <f t="shared" si="41"/>
        <v>36.630737936561125</v>
      </c>
      <c r="CW61" s="22">
        <f t="shared" si="13"/>
        <v>310.17066123951059</v>
      </c>
      <c r="CX61" s="62">
        <f t="shared" si="14"/>
        <v>603.50399457284391</v>
      </c>
      <c r="CY61" s="62">
        <f ca="1">AVERAGE(OFFSET($CX$3,0,0,'Données projet'!$E$13+1,1))-AVERAGE(OFFSET($H$3,0,0,'Données projet'!$E$13+1,1))</f>
        <v>122.85301941603791</v>
      </c>
      <c r="CZ61" s="62">
        <f t="shared" si="42"/>
        <v>97.393976461891157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12.181576196657021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12.181576196657021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185.39999999999998</v>
      </c>
      <c r="O62" s="14">
        <f>N62*VLOOKUP('Données projet'!$B$9,Paramètres!$A$1:$I$89,3,0)*VLOOKUP('Données projet'!$B$9,Paramètres!$A$1:$I$89,5,0)</f>
        <v>161.96544</v>
      </c>
      <c r="P62" s="14">
        <f t="shared" si="33"/>
        <v>41.285510388923619</v>
      </c>
      <c r="Q62" s="22">
        <f t="shared" si="53"/>
        <v>353.99540526070865</v>
      </c>
      <c r="R62" s="62">
        <f t="shared" si="0"/>
        <v>647.32873859404197</v>
      </c>
      <c r="S62" s="62">
        <f ca="1">AVERAGE(OFFSET($R$3,0,0,'Données projet'!$E$9+1,1))-AVERAGE(OFFSET($H$3,0,0,'Données projet'!$E$9+1,1))</f>
        <v>138.78437790044916</v>
      </c>
      <c r="T62" s="62">
        <f t="shared" si="34"/>
        <v>110.31224679643736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10.639300268318133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10.639300268318133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19.5</v>
      </c>
      <c r="AI62" s="14">
        <f>IF('Données projet'!$A$62&gt;35,AI61+AH62-AQ61,IF(A62&lt;'Données projet'!$A$62,$AF$205^A62,IF(A62='Données projet'!$A$62,'Données projet'!$B$62,AI61+AH62-AQ61)))</f>
        <v>580.49999999999989</v>
      </c>
      <c r="AJ62" s="14">
        <f>AI62*VLOOKUP('Données projet'!$B$10,Paramètres!$A$1:$I$89,3,0)*VLOOKUP('Données projet'!$B$10,Paramètres!$A$1:$I$89,5,0)</f>
        <v>271.67399999999998</v>
      </c>
      <c r="AK62" s="14">
        <f t="shared" si="35"/>
        <v>65.204406437729162</v>
      </c>
      <c r="AL62" s="22">
        <f t="shared" si="4"/>
        <v>586.72989121237822</v>
      </c>
      <c r="AM62" s="62">
        <f t="shared" si="5"/>
        <v>880.06322454571159</v>
      </c>
      <c r="AN62" s="62">
        <f ca="1">AVERAGE(OFFSET($AM$3,0,0,'Données projet'!$E$10+1,1))-AVERAGE(OFFSET($H$3,0,0,'Données projet'!$E$10+1,1))</f>
        <v>256.45505140629194</v>
      </c>
      <c r="AO62" s="62">
        <f t="shared" si="36"/>
        <v>219.6985760545686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11.101891661939806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11.101891661939806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17</v>
      </c>
      <c r="BD62" s="13">
        <f>IF('Données projet'!$A$88&gt;35,BD61+BC62-BL61,IF(A62&lt;'Données projet'!$A$88,$BA$205^A62,IF(A62='Données projet'!$A$88,'Données projet'!$B$88,BD61+BC62-BL61)))</f>
        <v>483</v>
      </c>
      <c r="BE62" s="14">
        <f>BD62*VLOOKUP('Données projet'!$B$11,Paramètres!$A$1:$I$89,3,0)*VLOOKUP('Données projet'!$B$11,Paramètres!$A$1:$I$89,5,0)</f>
        <v>288.834</v>
      </c>
      <c r="BF62" s="14">
        <f t="shared" si="37"/>
        <v>68.830498636563377</v>
      </c>
      <c r="BG62" s="22">
        <f t="shared" si="7"/>
        <v>622.93233512534789</v>
      </c>
      <c r="BH62" s="62">
        <f t="shared" si="8"/>
        <v>916.26566845868115</v>
      </c>
      <c r="BI62" s="62">
        <f ca="1">AVERAGE(OFFSET($BH$3,0,0,'Données projet'!$E$11+1,1))-AVERAGE(OFFSET($H$3,0,0,'Données projet'!$E$11+1,1))</f>
        <v>279.69031306919914</v>
      </c>
      <c r="BJ62" s="62">
        <f t="shared" si="38"/>
        <v>297.01680128882509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21.371075688680573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6.9400068098351957</v>
      </c>
      <c r="BS62" s="24">
        <f t="shared" si="9"/>
        <v>28.31108249851577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5.6843418860808015E-14</v>
      </c>
      <c r="BZ62" s="14">
        <f>BY62*VLOOKUP('Données projet'!$B$12,Paramètres!$A$1:$I$89,3,0)*VLOOKUP('Données projet'!$B$12,Paramètres!$A$1:$I$89,5,0)</f>
        <v>4.1677594708744434E-14</v>
      </c>
      <c r="CA62" s="14">
        <f t="shared" si="39"/>
        <v>6.9326303456159188E-13</v>
      </c>
      <c r="CB62" s="22">
        <f t="shared" si="10"/>
        <v>1.2800215959791691E-12</v>
      </c>
      <c r="CC62" s="62">
        <f t="shared" si="11"/>
        <v>293.33333333333462</v>
      </c>
      <c r="CD62" s="62">
        <f ca="1">AVERAGE(OFFSET($CC$3,0,0,'Données projet'!$E$12+1,1))-AVERAGE(OFFSET($H$3,0,0,'Données projet'!$E$12+1,1))</f>
        <v>167.14929162269641</v>
      </c>
      <c r="CE62" s="62">
        <f t="shared" si="40"/>
        <v>138.89497526048916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37.661654957375568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37.661654957375568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185.39999999999998</v>
      </c>
      <c r="CU62" s="18">
        <f>CT62*VLOOKUP('Données projet'!$B$13,Paramètres!$A$1:$I$89,3,0)*VLOOKUP('Données projet'!$B$13,Paramètres!$A$1:$I$89,5,0)</f>
        <v>147.50423999999998</v>
      </c>
      <c r="CV62" s="14">
        <f t="shared" si="41"/>
        <v>38.010862552046603</v>
      </c>
      <c r="CW62" s="22">
        <f t="shared" si="13"/>
        <v>323.10547027814778</v>
      </c>
      <c r="CX62" s="62">
        <f t="shared" si="14"/>
        <v>616.43880361148103</v>
      </c>
      <c r="CY62" s="62">
        <f ca="1">AVERAGE(OFFSET($CX$3,0,0,'Données projet'!$E$13+1,1))-AVERAGE(OFFSET($H$3,0,0,'Données projet'!$E$13+1,1))</f>
        <v>122.85301941603791</v>
      </c>
      <c r="CZ62" s="62">
        <f t="shared" si="42"/>
        <v>97.393976461891157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11.942702917468402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11.942702917468402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193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192.99999999999997</v>
      </c>
      <c r="O63" s="14">
        <f>N63*VLOOKUP('Données projet'!$B$9,Paramètres!$A$1:$I$89,3,0)*VLOOKUP('Données projet'!$B$9,Paramètres!$A$1:$I$89,5,0)</f>
        <v>168.60480000000001</v>
      </c>
      <c r="P63" s="14">
        <f t="shared" si="33"/>
        <v>42.777395484149757</v>
      </c>
      <c r="Q63" s="22">
        <f t="shared" si="53"/>
        <v>368.15732380156084</v>
      </c>
      <c r="R63" s="62">
        <f t="shared" si="0"/>
        <v>661.49065713489415</v>
      </c>
      <c r="S63" s="62">
        <f ca="1">AVERAGE(OFFSET($R$3,0,0,'Données projet'!$E$9+1,1))-AVERAGE(OFFSET($H$3,0,0,'Données projet'!$E$9+1,1))</f>
        <v>138.78437790044916</v>
      </c>
      <c r="T63" s="62">
        <f t="shared" si="34"/>
        <v>110.31224679643736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0.215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14.790981319262144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14.790981319262144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600</v>
      </c>
      <c r="AG63" s="13">
        <f>VLOOKUP(A63,'Données projet'!$A$61:$I$81,9,0)</f>
        <v>19.5</v>
      </c>
      <c r="AH63" s="13">
        <f t="array" ref="AH63">INDEX(AG:AG,MIN(IF(ISNUMBER(AG63:AG259),ROW(AG63:AG259),"")))</f>
        <v>19.5</v>
      </c>
      <c r="AI63" s="14">
        <f>IF('Données projet'!$A$62&gt;35,AI62+AH63-AQ62,IF(A63&lt;'Données projet'!$A$62,$AF$205^A63,IF(A63='Données projet'!$A$62,'Données projet'!$B$62,AI62+AH63-AQ62)))</f>
        <v>599.99999999999989</v>
      </c>
      <c r="AJ63" s="14">
        <f>AI63*VLOOKUP('Données projet'!$B$10,Paramètres!$A$1:$I$89,3,0)*VLOOKUP('Données projet'!$B$10,Paramètres!$A$1:$I$89,5,0)</f>
        <v>280.79999999999995</v>
      </c>
      <c r="AK63" s="14">
        <f t="shared" si="35"/>
        <v>67.136043795470286</v>
      </c>
      <c r="AL63" s="22">
        <f t="shared" si="4"/>
        <v>605.98860961044397</v>
      </c>
      <c r="AM63" s="62">
        <f t="shared" si="5"/>
        <v>899.32194294377723</v>
      </c>
      <c r="AN63" s="62">
        <f ca="1">AVERAGE(OFFSET($AM$3,0,0,'Données projet'!$E$10+1,1))-AVERAGE(OFFSET($H$3,0,0,'Données projet'!$E$10+1,1))</f>
        <v>256.45505140629194</v>
      </c>
      <c r="AO63" s="62">
        <f t="shared" si="36"/>
        <v>219.6985760545686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65</v>
      </c>
      <c r="AR63" s="17">
        <f>IF(ISNA(VLOOKUP(A63,'Données projet'!$A$61:$I$81,5,0)),0%,VLOOKUP(A63,'Données projet'!$A$61:$I$81,5,0)*VLOOKUP('Données projet'!$B$10,Paramètres!$A$1:$I$89,7,0))</f>
        <v>0.1925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18.652352804320085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18.652352804320085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500</v>
      </c>
      <c r="BB63" s="13">
        <f>VLOOKUP(A63,'Données projet'!$A$87:$I$107,9,0)</f>
        <v>17</v>
      </c>
      <c r="BC63" s="13">
        <f t="array" ref="BC63">INDEX(BB:BB,MIN(IF(ISNUMBER(BB63:BB259),ROW(BB63:BB259),"")))</f>
        <v>17</v>
      </c>
      <c r="BD63" s="13">
        <f>IF('Données projet'!$A$88&gt;35,BD62+BC63-BL62,IF(A63&lt;'Données projet'!$A$88,$BA$205^A63,IF(A63='Données projet'!$A$88,'Données projet'!$B$88,BD62+BC63-BL62)))</f>
        <v>500</v>
      </c>
      <c r="BE63" s="14">
        <f>BD63*VLOOKUP('Données projet'!$B$11,Paramètres!$A$1:$I$89,3,0)*VLOOKUP('Données projet'!$B$11,Paramètres!$A$1:$I$89,5,0)</f>
        <v>299</v>
      </c>
      <c r="BF63" s="14">
        <f t="shared" si="37"/>
        <v>70.966784344875109</v>
      </c>
      <c r="BG63" s="22">
        <f t="shared" si="7"/>
        <v>644.35881606732414</v>
      </c>
      <c r="BH63" s="62">
        <f t="shared" si="8"/>
        <v>937.6921494006574</v>
      </c>
      <c r="BI63" s="62">
        <f ca="1">AVERAGE(OFFSET($BH$3,0,0,'Données projet'!$E$11+1,1))-AVERAGE(OFFSET($H$3,0,0,'Données projet'!$E$11+1,1))</f>
        <v>279.69031306919914</v>
      </c>
      <c r="BJ63" s="62">
        <f t="shared" si="38"/>
        <v>297.01680128882509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32</v>
      </c>
      <c r="BM63" s="17">
        <f>IF(ISNA(VLOOKUP(A63,'Données projet'!$A$87:$I$107,5,0)),0%,VLOOKUP(A63,'Données projet'!$A$87:$I$107,5,0)*VLOOKUP('Données projet'!$B$11,Paramètres!$A$1:$I$89,7,0))</f>
        <v>0.13500000000000001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0.7</v>
      </c>
      <c r="BP63" s="23">
        <f>EXP(-LN(2)/35)*BP62+(1-EXP(-LN(2)/35))/(LN(2)/35)*BL63*BM63*VLOOKUP('Données projet'!$B$11,Paramètres!$A$1:$I$89,3,0)*0.475*44/12</f>
        <v>24.378995481098901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20.073803948541798</v>
      </c>
      <c r="BS63" s="24">
        <f t="shared" si="9"/>
        <v>44.452799429640699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5.6843418860808015E-14</v>
      </c>
      <c r="BZ63" s="14">
        <f>BY63*VLOOKUP('Données projet'!$B$12,Paramètres!$A$1:$I$89,3,0)*VLOOKUP('Données projet'!$B$12,Paramètres!$A$1:$I$89,5,0)</f>
        <v>4.1677594708744434E-14</v>
      </c>
      <c r="CA63" s="14">
        <f t="shared" si="39"/>
        <v>6.9326303456159188E-13</v>
      </c>
      <c r="CB63" s="22">
        <f t="shared" si="10"/>
        <v>1.2800215959791691E-12</v>
      </c>
      <c r="CC63" s="62">
        <f t="shared" si="11"/>
        <v>293.33333333333462</v>
      </c>
      <c r="CD63" s="62">
        <f ca="1">AVERAGE(OFFSET($CC$3,0,0,'Données projet'!$E$12+1,1))-AVERAGE(OFFSET($H$3,0,0,'Données projet'!$E$12+1,1))</f>
        <v>167.14929162269641</v>
      </c>
      <c r="CE63" s="62">
        <f t="shared" si="40"/>
        <v>138.89497526048916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36.923132875002729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36.923132875002729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193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192.99999999999997</v>
      </c>
      <c r="CU63" s="18">
        <f>CT63*VLOOKUP('Données projet'!$B$13,Paramètres!$A$1:$I$89,3,0)*VLOOKUP('Données projet'!$B$13,Paramètres!$A$1:$I$89,5,0)</f>
        <v>153.55079999999998</v>
      </c>
      <c r="CV63" s="14">
        <f t="shared" si="41"/>
        <v>39.384415616157526</v>
      </c>
      <c r="CW63" s="22">
        <f t="shared" si="13"/>
        <v>336.02883386480767</v>
      </c>
      <c r="CX63" s="62">
        <f t="shared" si="14"/>
        <v>629.36216719814092</v>
      </c>
      <c r="CY63" s="62">
        <f ca="1">AVERAGE(OFFSET($CX$3,0,0,'Données projet'!$E$13+1,1))-AVERAGE(OFFSET($H$3,0,0,'Données projet'!$E$13+1,1))</f>
        <v>122.85301941603791</v>
      </c>
      <c r="CZ63" s="62">
        <f t="shared" si="42"/>
        <v>97.393976461891157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0.26500000000000001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16.602999379553811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16.602999379553811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179.19999999999996</v>
      </c>
      <c r="O64" s="14">
        <f>N64*VLOOKUP('Données projet'!$B$9,Paramètres!$A$1:$I$89,3,0)*VLOOKUP('Données projet'!$B$9,Paramètres!$A$1:$I$89,5,0)</f>
        <v>156.54911999999999</v>
      </c>
      <c r="P64" s="14">
        <f t="shared" si="33"/>
        <v>40.063174820761077</v>
      </c>
      <c r="Q64" s="22">
        <f t="shared" si="53"/>
        <v>342.43308014615883</v>
      </c>
      <c r="R64" s="62">
        <f t="shared" si="0"/>
        <v>635.76641347949214</v>
      </c>
      <c r="S64" s="62">
        <f ca="1">AVERAGE(OFFSET($R$3,0,0,'Données projet'!$E$9+1,1))-AVERAGE(OFFSET($H$3,0,0,'Données projet'!$E$9+1,1))</f>
        <v>138.78437790044916</v>
      </c>
      <c r="T64" s="62">
        <f t="shared" si="34"/>
        <v>110.31224679643736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14.500939197199209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14.500939197199209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22</v>
      </c>
      <c r="AI64" s="14">
        <f>IF('Données projet'!$A$62&gt;35,AI63+AH64-AQ63,IF(A64&lt;'Données projet'!$A$62,$AF$205^A64,IF(A64='Données projet'!$A$62,'Données projet'!$B$62,AI63+AH64-AQ63)))</f>
        <v>556.99999999999989</v>
      </c>
      <c r="AJ64" s="14">
        <f>AI64*VLOOKUP('Données projet'!$B$10,Paramètres!$A$1:$I$89,3,0)*VLOOKUP('Données projet'!$B$10,Paramètres!$A$1:$I$89,5,0)</f>
        <v>260.67599999999993</v>
      </c>
      <c r="AK64" s="14">
        <f t="shared" si="35"/>
        <v>62.86645205486316</v>
      </c>
      <c r="AL64" s="22">
        <f t="shared" si="4"/>
        <v>563.50310399555315</v>
      </c>
      <c r="AM64" s="62">
        <f t="shared" si="5"/>
        <v>856.8364373288864</v>
      </c>
      <c r="AN64" s="62">
        <f ca="1">AVERAGE(OFFSET($AM$3,0,0,'Données projet'!$E$10+1,1))-AVERAGE(OFFSET($H$3,0,0,'Données projet'!$E$10+1,1))</f>
        <v>256.45505140629194</v>
      </c>
      <c r="AO64" s="62">
        <f t="shared" si="36"/>
        <v>219.6985760545686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18.286591542639211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18.286591542639211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17.399999999999999</v>
      </c>
      <c r="BD64" s="13">
        <f>IF('Données projet'!$A$88&gt;35,BD63+BC64-BL63,IF(A64&lt;'Données projet'!$A$88,$BA$205^A64,IF(A64='Données projet'!$A$88,'Données projet'!$B$88,BD63+BC64-BL63)))</f>
        <v>485.4</v>
      </c>
      <c r="BE64" s="14">
        <f>BD64*VLOOKUP('Données projet'!$B$11,Paramètres!$A$1:$I$89,3,0)*VLOOKUP('Données projet'!$B$11,Paramètres!$A$1:$I$89,5,0)</f>
        <v>290.26920000000001</v>
      </c>
      <c r="BF64" s="14">
        <f t="shared" si="37"/>
        <v>69.13261576818384</v>
      </c>
      <c r="BG64" s="22">
        <f t="shared" si="7"/>
        <v>625.95816246292009</v>
      </c>
      <c r="BH64" s="62">
        <f t="shared" si="8"/>
        <v>919.29149579625346</v>
      </c>
      <c r="BI64" s="62">
        <f ca="1">AVERAGE(OFFSET($BH$3,0,0,'Données projet'!$E$11+1,1))-AVERAGE(OFFSET($H$3,0,0,'Données projet'!$E$11+1,1))</f>
        <v>279.69031306919914</v>
      </c>
      <c r="BJ64" s="62">
        <f t="shared" si="38"/>
        <v>297.01680128882509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23.900938249433533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14.1943228962232</v>
      </c>
      <c r="BS64" s="24">
        <f t="shared" si="9"/>
        <v>38.095261145656735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5.6843418860808015E-14</v>
      </c>
      <c r="BZ64" s="14">
        <f>BY64*VLOOKUP('Données projet'!$B$12,Paramètres!$A$1:$I$89,3,0)*VLOOKUP('Données projet'!$B$12,Paramètres!$A$1:$I$89,5,0)</f>
        <v>4.1677594708744434E-14</v>
      </c>
      <c r="CA64" s="14">
        <f t="shared" si="39"/>
        <v>6.9326303456159188E-13</v>
      </c>
      <c r="CB64" s="22">
        <f t="shared" si="10"/>
        <v>1.2800215959791691E-12</v>
      </c>
      <c r="CC64" s="62">
        <f t="shared" si="11"/>
        <v>293.33333333333462</v>
      </c>
      <c r="CD64" s="62">
        <f ca="1">AVERAGE(OFFSET($CC$3,0,0,'Données projet'!$E$12+1,1))-AVERAGE(OFFSET($H$3,0,0,'Données projet'!$E$12+1,1))</f>
        <v>167.14929162269641</v>
      </c>
      <c r="CE64" s="62">
        <f t="shared" si="40"/>
        <v>138.89497526048916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36.199092760211229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36.199092760211229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179.19999999999996</v>
      </c>
      <c r="CU64" s="18">
        <f>CT64*VLOOKUP('Données projet'!$B$13,Paramètres!$A$1:$I$89,3,0)*VLOOKUP('Données projet'!$B$13,Paramètres!$A$1:$I$89,5,0)</f>
        <v>142.57151999999996</v>
      </c>
      <c r="CV64" s="14">
        <f t="shared" si="41"/>
        <v>36.88547912245555</v>
      </c>
      <c r="CW64" s="22">
        <f t="shared" si="13"/>
        <v>312.55427347160997</v>
      </c>
      <c r="CX64" s="62">
        <f t="shared" si="14"/>
        <v>605.88760680494329</v>
      </c>
      <c r="CY64" s="62">
        <f ca="1">AVERAGE(OFFSET($CX$3,0,0,'Données projet'!$E$13+1,1))-AVERAGE(OFFSET($H$3,0,0,'Données projet'!$E$13+1,1))</f>
        <v>122.85301941603791</v>
      </c>
      <c r="CZ64" s="62">
        <f t="shared" si="42"/>
        <v>97.393976461891157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16.27742468855044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16.27742468855044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186.39999999999995</v>
      </c>
      <c r="O65" s="14">
        <f>N65*VLOOKUP('Données projet'!$B$9,Paramètres!$A$1:$I$89,3,0)*VLOOKUP('Données projet'!$B$9,Paramètres!$A$1:$I$89,5,0)</f>
        <v>162.83903999999998</v>
      </c>
      <c r="P65" s="14">
        <f t="shared" si="33"/>
        <v>41.482211836000111</v>
      </c>
      <c r="Q65" s="22">
        <f t="shared" si="53"/>
        <v>355.85951361436679</v>
      </c>
      <c r="R65" s="62">
        <f t="shared" si="0"/>
        <v>649.1928469477001</v>
      </c>
      <c r="S65" s="62">
        <f ca="1">AVERAGE(OFFSET($R$3,0,0,'Données projet'!$E$9+1,1))-AVERAGE(OFFSET($H$3,0,0,'Données projet'!$E$9+1,1))</f>
        <v>138.78437790044916</v>
      </c>
      <c r="T65" s="62">
        <f t="shared" si="34"/>
        <v>110.31224679643736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14.216584624241701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14.216584624241701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22</v>
      </c>
      <c r="AI65" s="14">
        <f>IF('Données projet'!$A$62&gt;35,AI64+AH65-AQ64,IF(A65&lt;'Données projet'!$A$62,$AF$205^A65,IF(A65='Données projet'!$A$62,'Données projet'!$B$62,AI64+AH65-AQ64)))</f>
        <v>578.99999999999989</v>
      </c>
      <c r="AJ65" s="14">
        <f>AI65*VLOOKUP('Données projet'!$B$10,Paramètres!$A$1:$I$89,3,0)*VLOOKUP('Données projet'!$B$10,Paramètres!$A$1:$I$89,5,0)</f>
        <v>270.97199999999992</v>
      </c>
      <c r="AK65" s="14">
        <f t="shared" si="35"/>
        <v>65.055509056864196</v>
      </c>
      <c r="AL65" s="22">
        <f t="shared" si="4"/>
        <v>585.24791160737163</v>
      </c>
      <c r="AM65" s="62">
        <f t="shared" si="5"/>
        <v>878.58124494070489</v>
      </c>
      <c r="AN65" s="62">
        <f ca="1">AVERAGE(OFFSET($AM$3,0,0,'Données projet'!$E$10+1,1))-AVERAGE(OFFSET($H$3,0,0,'Données projet'!$E$10+1,1))</f>
        <v>256.45505140629194</v>
      </c>
      <c r="AO65" s="62">
        <f t="shared" si="36"/>
        <v>219.6985760545686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17.928002636207559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17.928002636207559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17.399999999999999</v>
      </c>
      <c r="BD65" s="13">
        <f>IF('Données projet'!$A$88&gt;35,BD64+BC65-BL64,IF(A65&lt;'Données projet'!$A$88,$BA$205^A65,IF(A65='Données projet'!$A$88,'Données projet'!$B$88,BD64+BC65-BL64)))</f>
        <v>502.79999999999995</v>
      </c>
      <c r="BE65" s="14">
        <f>BD65*VLOOKUP('Données projet'!$B$11,Paramètres!$A$1:$I$89,3,0)*VLOOKUP('Données projet'!$B$11,Paramètres!$A$1:$I$89,5,0)</f>
        <v>300.67439999999999</v>
      </c>
      <c r="BF65" s="14">
        <f t="shared" si="37"/>
        <v>71.317825137860439</v>
      </c>
      <c r="BG65" s="22">
        <f t="shared" si="7"/>
        <v>647.88645878177363</v>
      </c>
      <c r="BH65" s="62">
        <f t="shared" si="8"/>
        <v>941.21979211510688</v>
      </c>
      <c r="BI65" s="62">
        <f ca="1">AVERAGE(OFFSET($BH$3,0,0,'Données projet'!$E$11+1,1))-AVERAGE(OFFSET($H$3,0,0,'Données projet'!$E$11+1,1))</f>
        <v>279.69031306919914</v>
      </c>
      <c r="BJ65" s="62">
        <f t="shared" si="38"/>
        <v>297.01680128882509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23.432255428495004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10.036901974270901</v>
      </c>
      <c r="BS65" s="24">
        <f t="shared" si="9"/>
        <v>33.469157402765902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5.6843418860808015E-14</v>
      </c>
      <c r="BZ65" s="14">
        <f>BY65*VLOOKUP('Données projet'!$B$12,Paramètres!$A$1:$I$89,3,0)*VLOOKUP('Données projet'!$B$12,Paramètres!$A$1:$I$89,5,0)</f>
        <v>4.1677594708744434E-14</v>
      </c>
      <c r="CA65" s="14">
        <f t="shared" si="39"/>
        <v>6.9326303456159188E-13</v>
      </c>
      <c r="CB65" s="22">
        <f t="shared" si="10"/>
        <v>1.2800215959791691E-12</v>
      </c>
      <c r="CC65" s="62">
        <f t="shared" si="11"/>
        <v>293.33333333333462</v>
      </c>
      <c r="CD65" s="62">
        <f ca="1">AVERAGE(OFFSET($CC$3,0,0,'Données projet'!$E$12+1,1))-AVERAGE(OFFSET($H$3,0,0,'Données projet'!$E$12+1,1))</f>
        <v>167.14929162269641</v>
      </c>
      <c r="CE65" s="62">
        <f t="shared" si="40"/>
        <v>138.89497526048916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35.489250630449924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35.489250630449924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186.39999999999995</v>
      </c>
      <c r="CU65" s="18">
        <f>CT65*VLOOKUP('Données projet'!$B$13,Paramètres!$A$1:$I$89,3,0)*VLOOKUP('Données projet'!$B$13,Paramètres!$A$1:$I$89,5,0)</f>
        <v>148.29983999999996</v>
      </c>
      <c r="CV65" s="14">
        <f t="shared" si="41"/>
        <v>38.191962206578687</v>
      </c>
      <c r="CW65" s="22">
        <f t="shared" si="13"/>
        <v>324.80655550979117</v>
      </c>
      <c r="CX65" s="62">
        <f t="shared" si="14"/>
        <v>618.13988884312448</v>
      </c>
      <c r="CY65" s="62">
        <f ca="1">AVERAGE(OFFSET($CX$3,0,0,'Données projet'!$E$13+1,1))-AVERAGE(OFFSET($H$3,0,0,'Données projet'!$E$13+1,1))</f>
        <v>122.85301941603791</v>
      </c>
      <c r="CZ65" s="62">
        <f t="shared" si="42"/>
        <v>97.393976461891157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15.958234318656693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15.958234318656693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193.59999999999994</v>
      </c>
      <c r="O66" s="14">
        <f>N66*VLOOKUP('Données projet'!$B$9,Paramètres!$A$1:$I$89,3,0)*VLOOKUP('Données projet'!$B$9,Paramètres!$A$1:$I$89,5,0)</f>
        <v>169.12895999999995</v>
      </c>
      <c r="P66" s="14">
        <f t="shared" si="33"/>
        <v>42.894881315146776</v>
      </c>
      <c r="Q66" s="22">
        <f t="shared" si="53"/>
        <v>369.2748569572139</v>
      </c>
      <c r="R66" s="62">
        <f t="shared" si="0"/>
        <v>662.60819029054721</v>
      </c>
      <c r="S66" s="62">
        <f ca="1">AVERAGE(OFFSET($R$3,0,0,'Données projet'!$E$9+1,1))-AVERAGE(OFFSET($H$3,0,0,'Données projet'!$E$9+1,1))</f>
        <v>138.78437790044916</v>
      </c>
      <c r="T66" s="62">
        <f t="shared" si="34"/>
        <v>110.31224679643736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13.937806071020725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13.937806071020725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22</v>
      </c>
      <c r="AI66" s="14">
        <f>IF('Données projet'!$A$62&gt;35,AI65+AH66-AQ65,IF(A66&lt;'Données projet'!$A$62,$AF$205^A66,IF(A66='Données projet'!$A$62,'Données projet'!$B$62,AI65+AH66-AQ65)))</f>
        <v>600.99999999999989</v>
      </c>
      <c r="AJ66" s="14">
        <f>AI66*VLOOKUP('Données projet'!$B$10,Paramètres!$A$1:$I$89,3,0)*VLOOKUP('Données projet'!$B$10,Paramètres!$A$1:$I$89,5,0)</f>
        <v>281.26799999999997</v>
      </c>
      <c r="AK66" s="14">
        <f t="shared" si="35"/>
        <v>67.234903224948283</v>
      </c>
      <c r="AL66" s="22">
        <f t="shared" si="4"/>
        <v>606.97588978345141</v>
      </c>
      <c r="AM66" s="62">
        <f t="shared" si="5"/>
        <v>900.30922311678478</v>
      </c>
      <c r="AN66" s="62">
        <f ca="1">AVERAGE(OFFSET($AM$3,0,0,'Données projet'!$E$10+1,1))-AVERAGE(OFFSET($H$3,0,0,'Données projet'!$E$10+1,1))</f>
        <v>256.45505140629194</v>
      </c>
      <c r="AO66" s="62">
        <f t="shared" si="36"/>
        <v>219.6985760545686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17.576445439513396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17.576445439513396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17.399999999999999</v>
      </c>
      <c r="BD66" s="13">
        <f>IF('Données projet'!$A$88&gt;35,BD65+BC66-BL65,IF(A66&lt;'Données projet'!$A$88,$BA$205^A66,IF(A66='Données projet'!$A$88,'Données projet'!$B$88,BD65+BC66-BL65)))</f>
        <v>520.19999999999993</v>
      </c>
      <c r="BE66" s="14">
        <f>BD66*VLOOKUP('Données projet'!$B$11,Paramètres!$A$1:$I$89,3,0)*VLOOKUP('Données projet'!$B$11,Paramètres!$A$1:$I$89,5,0)</f>
        <v>311.07959999999997</v>
      </c>
      <c r="BF66" s="14">
        <f t="shared" si="37"/>
        <v>73.49424798183118</v>
      </c>
      <c r="BG66" s="22">
        <f t="shared" si="7"/>
        <v>669.79945190168917</v>
      </c>
      <c r="BH66" s="62">
        <f t="shared" si="8"/>
        <v>963.13278523502254</v>
      </c>
      <c r="BI66" s="62">
        <f ca="1">AVERAGE(OFFSET($BH$3,0,0,'Données projet'!$E$11+1,1))-AVERAGE(OFFSET($H$3,0,0,'Données projet'!$E$11+1,1))</f>
        <v>279.69031306919914</v>
      </c>
      <c r="BJ66" s="62">
        <f t="shared" si="38"/>
        <v>297.01680128882509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22.972763191806784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7.097161448111601</v>
      </c>
      <c r="BS66" s="24">
        <f t="shared" si="9"/>
        <v>30.069924639918383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5.6843418860808015E-14</v>
      </c>
      <c r="BZ66" s="14">
        <f>BY66*VLOOKUP('Données projet'!$B$12,Paramètres!$A$1:$I$89,3,0)*VLOOKUP('Données projet'!$B$12,Paramètres!$A$1:$I$89,5,0)</f>
        <v>4.1677594708744434E-14</v>
      </c>
      <c r="CA66" s="14">
        <f t="shared" si="39"/>
        <v>6.9326303456159188E-13</v>
      </c>
      <c r="CB66" s="22">
        <f t="shared" si="10"/>
        <v>1.2800215959791691E-12</v>
      </c>
      <c r="CC66" s="62">
        <f t="shared" si="11"/>
        <v>293.33333333333462</v>
      </c>
      <c r="CD66" s="62">
        <f ca="1">AVERAGE(OFFSET($CC$3,0,0,'Données projet'!$E$12+1,1))-AVERAGE(OFFSET($H$3,0,0,'Données projet'!$E$12+1,1))</f>
        <v>167.14929162269641</v>
      </c>
      <c r="CE66" s="62">
        <f t="shared" si="40"/>
        <v>138.89497526048916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34.79332807189229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34.79332807189229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193.59999999999994</v>
      </c>
      <c r="CU66" s="18">
        <f>CT66*VLOOKUP('Données projet'!$B$13,Paramètres!$A$1:$I$89,3,0)*VLOOKUP('Données projet'!$B$13,Paramètres!$A$1:$I$89,5,0)</f>
        <v>154.02815999999996</v>
      </c>
      <c r="CV66" s="14">
        <f t="shared" si="41"/>
        <v>39.492582809242265</v>
      </c>
      <c r="CW66" s="22">
        <f t="shared" si="13"/>
        <v>337.0486270594302</v>
      </c>
      <c r="CX66" s="62">
        <f t="shared" si="14"/>
        <v>630.38196039276352</v>
      </c>
      <c r="CY66" s="62">
        <f ca="1">AVERAGE(OFFSET($CX$3,0,0,'Données projet'!$E$13+1,1))-AVERAGE(OFFSET($H$3,0,0,'Données projet'!$E$13+1,1))</f>
        <v>122.85301941603791</v>
      </c>
      <c r="CZ66" s="62">
        <f t="shared" si="42"/>
        <v>97.393976461891157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15.645303077229661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15.645303077229661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200.79999999999993</v>
      </c>
      <c r="O67" s="14">
        <f>N67*VLOOKUP('Données projet'!$B$9,Paramètres!$A$1:$I$89,3,0)*VLOOKUP('Données projet'!$B$9,Paramètres!$A$1:$I$89,5,0)</f>
        <v>175.41887999999994</v>
      </c>
      <c r="P67" s="14">
        <f t="shared" si="33"/>
        <v>44.301447184391201</v>
      </c>
      <c r="Q67" s="22">
        <f t="shared" ref="Q67:Q98" si="54">(O67+P67)*0.475*44/12</f>
        <v>382.6795698461479</v>
      </c>
      <c r="R67" s="62">
        <f t="shared" ref="R67:R130" si="55">Q67+(I67+J67)*44/12</f>
        <v>676.01290317948121</v>
      </c>
      <c r="S67" s="62">
        <f ca="1">AVERAGE(OFFSET($R$3,0,0,'Données projet'!$E$9+1,1))-AVERAGE(OFFSET($H$3,0,0,'Données projet'!$E$9+1,1))</f>
        <v>138.78437790044916</v>
      </c>
      <c r="T67" s="62">
        <f t="shared" si="34"/>
        <v>110.31224679643736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13.664494195190287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13.664494195190287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22</v>
      </c>
      <c r="AI67" s="14">
        <f>IF('Données projet'!$A$62&gt;35,AI66+AH67-AQ66,IF(A67&lt;'Données projet'!$A$62,$AF$205^A67,IF(A67='Données projet'!$A$62,'Données projet'!$B$62,AI66+AH67-AQ66)))</f>
        <v>622.99999999999989</v>
      </c>
      <c r="AJ67" s="14">
        <f>AI67*VLOOKUP('Données projet'!$B$10,Paramètres!$A$1:$I$89,3,0)*VLOOKUP('Données projet'!$B$10,Paramètres!$A$1:$I$89,5,0)</f>
        <v>291.56399999999996</v>
      </c>
      <c r="AK67" s="14">
        <f t="shared" si="35"/>
        <v>69.40502878487861</v>
      </c>
      <c r="AL67" s="22">
        <f t="shared" si="4"/>
        <v>628.68772513366355</v>
      </c>
      <c r="AM67" s="62">
        <f t="shared" si="5"/>
        <v>922.02105846699692</v>
      </c>
      <c r="AN67" s="62">
        <f ca="1">AVERAGE(OFFSET($AM$3,0,0,'Données projet'!$E$10+1,1))-AVERAGE(OFFSET($H$3,0,0,'Données projet'!$E$10+1,1))</f>
        <v>256.45505140629194</v>
      </c>
      <c r="AO67" s="62">
        <f t="shared" si="36"/>
        <v>219.6985760545686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17.231782065017686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17.231782065017686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17.399999999999999</v>
      </c>
      <c r="BD67" s="13">
        <f>IF('Données projet'!$A$88&gt;35,BD66+BC67-BL66,IF(A67&lt;'Données projet'!$A$88,$BA$205^A67,IF(A67='Données projet'!$A$88,'Données projet'!$B$88,BD66+BC67-BL66)))</f>
        <v>537.59999999999991</v>
      </c>
      <c r="BE67" s="14">
        <f>BD67*VLOOKUP('Données projet'!$B$11,Paramètres!$A$1:$I$89,3,0)*VLOOKUP('Données projet'!$B$11,Paramètres!$A$1:$I$89,5,0)</f>
        <v>321.48479999999995</v>
      </c>
      <c r="BF67" s="14">
        <f t="shared" si="37"/>
        <v>75.662211893590367</v>
      </c>
      <c r="BG67" s="22">
        <f t="shared" si="7"/>
        <v>691.69771238133637</v>
      </c>
      <c r="BH67" s="62">
        <f t="shared" si="8"/>
        <v>985.03104571466974</v>
      </c>
      <c r="BI67" s="62">
        <f ca="1">AVERAGE(OFFSET($BH$3,0,0,'Données projet'!$E$11+1,1))-AVERAGE(OFFSET($H$3,0,0,'Données projet'!$E$11+1,1))</f>
        <v>279.69031306919914</v>
      </c>
      <c r="BJ67" s="62">
        <f t="shared" si="38"/>
        <v>297.01680128882509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22.522281317617431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5.0184509871354512</v>
      </c>
      <c r="BS67" s="24">
        <f t="shared" si="9"/>
        <v>27.540732304752883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5.6843418860808015E-14</v>
      </c>
      <c r="BZ67" s="14">
        <f>BY67*VLOOKUP('Données projet'!$B$12,Paramètres!$A$1:$I$89,3,0)*VLOOKUP('Données projet'!$B$12,Paramètres!$A$1:$I$89,5,0)</f>
        <v>4.1677594708744434E-14</v>
      </c>
      <c r="CA67" s="14">
        <f t="shared" si="39"/>
        <v>6.9326303456159188E-13</v>
      </c>
      <c r="CB67" s="22">
        <f t="shared" si="10"/>
        <v>1.2800215959791691E-12</v>
      </c>
      <c r="CC67" s="62">
        <f t="shared" si="11"/>
        <v>293.33333333333462</v>
      </c>
      <c r="CD67" s="62">
        <f ca="1">AVERAGE(OFFSET($CC$3,0,0,'Données projet'!$E$12+1,1))-AVERAGE(OFFSET($H$3,0,0,'Données projet'!$E$12+1,1))</f>
        <v>167.14929162269641</v>
      </c>
      <c r="CE67" s="62">
        <f t="shared" si="40"/>
        <v>138.89497526048916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34.111052130237127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34.111052130237127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200.79999999999993</v>
      </c>
      <c r="CU67" s="18">
        <f>CT67*VLOOKUP('Données projet'!$B$13,Paramètres!$A$1:$I$89,3,0)*VLOOKUP('Données projet'!$B$13,Paramètres!$A$1:$I$89,5,0)</f>
        <v>159.75647999999995</v>
      </c>
      <c r="CV67" s="14">
        <f t="shared" si="41"/>
        <v>40.787583922770793</v>
      </c>
      <c r="CW67" s="22">
        <f t="shared" si="13"/>
        <v>349.28091133215906</v>
      </c>
      <c r="CX67" s="62">
        <f t="shared" si="14"/>
        <v>642.61424466549238</v>
      </c>
      <c r="CY67" s="62">
        <f ca="1">AVERAGE(OFFSET($CX$3,0,0,'Données projet'!$E$13+1,1))-AVERAGE(OFFSET($H$3,0,0,'Données projet'!$E$13+1,1))</f>
        <v>122.85301941603791</v>
      </c>
      <c r="CZ67" s="62">
        <f t="shared" si="42"/>
        <v>97.393976461891157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15.338508226577803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15.338508226577803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208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207.99999999999991</v>
      </c>
      <c r="O68" s="14">
        <f>N68*VLOOKUP('Données projet'!$B$9,Paramètres!$A$1:$I$89,3,0)*VLOOKUP('Données projet'!$B$9,Paramètres!$A$1:$I$89,5,0)</f>
        <v>181.70879999999994</v>
      </c>
      <c r="P68" s="14">
        <f t="shared" si="33"/>
        <v>45.702153370067769</v>
      </c>
      <c r="Q68" s="22">
        <f t="shared" si="54"/>
        <v>396.07407711953459</v>
      </c>
      <c r="R68" s="62">
        <f t="shared" si="55"/>
        <v>689.40741045286791</v>
      </c>
      <c r="S68" s="62">
        <f ca="1">AVERAGE(OFFSET($R$3,0,0,'Données projet'!$E$9+1,1))-AVERAGE(OFFSET($H$3,0,0,'Données projet'!$E$9+1,1))</f>
        <v>138.78437790044916</v>
      </c>
      <c r="T68" s="62">
        <f t="shared" si="34"/>
        <v>110.31224679643736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0.25800000000000001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18.628915286389102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18.628915286389102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22</v>
      </c>
      <c r="AI68" s="14">
        <f>IF('Données projet'!$A$62&gt;35,AI67+AH68-AQ67,IF(A68&lt;'Données projet'!$A$62,$AF$205^A68,IF(A68='Données projet'!$A$62,'Données projet'!$B$62,AI67+AH68-AQ67)))</f>
        <v>644.99999999999989</v>
      </c>
      <c r="AJ68" s="14">
        <f>AI68*VLOOKUP('Données projet'!$B$10,Paramètres!$A$1:$I$89,3,0)*VLOOKUP('Données projet'!$B$10,Paramètres!$A$1:$I$89,5,0)</f>
        <v>301.85999999999996</v>
      </c>
      <c r="AK68" s="14">
        <f t="shared" si="35"/>
        <v>71.566250541226992</v>
      </c>
      <c r="AL68" s="22">
        <f t="shared" ref="AL68:AL131" si="58">(AJ68+AK68)*0.475*44/12</f>
        <v>650.38405302597027</v>
      </c>
      <c r="AM68" s="62">
        <f t="shared" ref="AM68:AM131" si="59">AL68+(AD68+AE68)*44/12</f>
        <v>943.71738635930365</v>
      </c>
      <c r="AN68" s="62">
        <f ca="1">AVERAGE(OFFSET($AM$3,0,0,'Données projet'!$E$10+1,1))-AVERAGE(OFFSET($H$3,0,0,'Données projet'!$E$10+1,1))</f>
        <v>256.45505140629194</v>
      </c>
      <c r="AO68" s="62">
        <f t="shared" si="36"/>
        <v>219.6985760545686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16.893877329071938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16.893877329071938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555</v>
      </c>
      <c r="BB68" s="13">
        <f>VLOOKUP(A68,'Données projet'!$A$87:$I$107,9,0)</f>
        <v>17.399999999999999</v>
      </c>
      <c r="BC68" s="13">
        <f t="array" ref="BC68">INDEX(BB:BB,MIN(IF(ISNUMBER(BB68:BB264),ROW(BB68:BB264),"")))</f>
        <v>17.399999999999999</v>
      </c>
      <c r="BD68" s="13">
        <f>IF('Données projet'!$A$88&gt;35,BD67+BC68-BL67,IF(A68&lt;'Données projet'!$A$88,$BA$205^A68,IF(A68='Données projet'!$A$88,'Données projet'!$B$88,BD67+BC68-BL67)))</f>
        <v>554.99999999999989</v>
      </c>
      <c r="BE68" s="14">
        <f>BD68*VLOOKUP('Données projet'!$B$11,Paramètres!$A$1:$I$89,3,0)*VLOOKUP('Données projet'!$B$11,Paramètres!$A$1:$I$89,5,0)</f>
        <v>331.88999999999993</v>
      </c>
      <c r="BF68" s="14">
        <f t="shared" si="37"/>
        <v>77.822022056956186</v>
      </c>
      <c r="BG68" s="22">
        <f t="shared" ref="BG68:BG131" si="61">(BE68+BF68)*0.475*44/12</f>
        <v>713.58177174919854</v>
      </c>
      <c r="BH68" s="62">
        <f t="shared" ref="BH68:BH131" si="62">BG68+(AY68+AZ68)*44/12</f>
        <v>1006.9151050825319</v>
      </c>
      <c r="BI68" s="62">
        <f ca="1">AVERAGE(OFFSET($BH$3,0,0,'Données projet'!$E$11+1,1))-AVERAGE(OFFSET($H$3,0,0,'Données projet'!$E$11+1,1))</f>
        <v>279.69031306919914</v>
      </c>
      <c r="BJ68" s="62">
        <f t="shared" si="38"/>
        <v>297.01680128882509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555</v>
      </c>
      <c r="BM68" s="17">
        <f>IF(ISNA(VLOOKUP(A68,'Données projet'!$A$87:$I$107,5,0)),0%,VLOOKUP(A68,'Données projet'!$A$87:$I$107,5,0)*VLOOKUP('Données projet'!$B$11,Paramètres!$A$1:$I$89,7,0))</f>
        <v>0.36000000000000004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0.2</v>
      </c>
      <c r="BP68" s="23">
        <f>EXP(-LN(2)/35)*BP67+(1-EXP(-LN(2)/35))/(LN(2)/35)*BL68*BM68*VLOOKUP('Données projet'!$B$11,Paramètres!$A$1:$I$89,3,0)*0.475*44/12</f>
        <v>180.57908487991256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78.703896169267537</v>
      </c>
      <c r="BS68" s="24">
        <f t="shared" ref="BS68:BS131" si="63">SUM(BP68:BR68)</f>
        <v>259.28298104918008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5.6843418860808015E-14</v>
      </c>
      <c r="BZ68" s="14">
        <f>BY68*VLOOKUP('Données projet'!$B$12,Paramètres!$A$1:$I$89,3,0)*VLOOKUP('Données projet'!$B$12,Paramètres!$A$1:$I$89,5,0)</f>
        <v>4.1677594708744434E-14</v>
      </c>
      <c r="CA68" s="14">
        <f t="shared" si="39"/>
        <v>6.9326303456159188E-13</v>
      </c>
      <c r="CB68" s="22">
        <f t="shared" ref="CB68:CB131" si="64">(BZ68+CA68)*0.475*44/12</f>
        <v>1.2800215959791691E-12</v>
      </c>
      <c r="CC68" s="62">
        <f t="shared" ref="CC68:CC131" si="65">CB68+(BT68+BU68)*44/12</f>
        <v>293.33333333333462</v>
      </c>
      <c r="CD68" s="62">
        <f ca="1">AVERAGE(OFFSET($CC$3,0,0,'Données projet'!$E$12+1,1))-AVERAGE(OFFSET($H$3,0,0,'Données projet'!$E$12+1,1))</f>
        <v>167.14929162269641</v>
      </c>
      <c r="CE68" s="62">
        <f t="shared" si="40"/>
        <v>138.89497526048916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33.442155203650586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33.442155203650586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208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207.99999999999991</v>
      </c>
      <c r="CU68" s="18">
        <f>CT68*VLOOKUP('Données projet'!$B$13,Paramètres!$A$1:$I$89,3,0)*VLOOKUP('Données projet'!$B$13,Paramètres!$A$1:$I$89,5,0)</f>
        <v>165.48479999999995</v>
      </c>
      <c r="CV68" s="14">
        <f t="shared" si="41"/>
        <v>42.077190125964002</v>
      </c>
      <c r="CW68" s="22">
        <f t="shared" ref="CW68:CW131" si="67">(CU68+CV68)*0.475*44/12</f>
        <v>361.50379946938716</v>
      </c>
      <c r="CX68" s="62">
        <f t="shared" ref="CX68:CX131" si="68">CW68+(CO68+CP68)*44/12</f>
        <v>654.83713280272048</v>
      </c>
      <c r="CY68" s="62">
        <f ca="1">AVERAGE(OFFSET($CX$3,0,0,'Données projet'!$E$13+1,1))-AVERAGE(OFFSET($H$3,0,0,'Données projet'!$E$13+1,1))</f>
        <v>122.85301941603791</v>
      </c>
      <c r="CZ68" s="62">
        <f t="shared" si="42"/>
        <v>97.393976461891157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0.318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20.911112134181785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20.911112134181785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193.79999999999993</v>
      </c>
      <c r="O69" s="14">
        <f>N69*VLOOKUP('Données projet'!$B$9,Paramètres!$A$1:$I$89,3,0)*VLOOKUP('Données projet'!$B$9,Paramètres!$A$1:$I$89,5,0)</f>
        <v>169.30367999999996</v>
      </c>
      <c r="P69" s="14">
        <f t="shared" ref="P69:P132" si="87">EXP(-1.0587+0.8836*LN(O69)+0.284)</f>
        <v>42.934033834973214</v>
      </c>
      <c r="Q69" s="22">
        <f t="shared" si="54"/>
        <v>369.64735159591163</v>
      </c>
      <c r="R69" s="62">
        <f t="shared" si="55"/>
        <v>662.98068492924494</v>
      </c>
      <c r="S69" s="62">
        <f ca="1">AVERAGE(OFFSET($R$3,0,0,'Données projet'!$E$9+1,1))-AVERAGE(OFFSET($H$3,0,0,'Données projet'!$E$9+1,1))</f>
        <v>138.78437790044916</v>
      </c>
      <c r="T69" s="62">
        <f t="shared" ref="T69:T132" si="88">$T$3</f>
        <v>110.31224679643736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18.263613620139381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18.263613620139381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22</v>
      </c>
      <c r="AI69" s="14">
        <f>IF('Données projet'!$A$62&gt;35,AI68+AH69-AQ68,IF(A69&lt;'Données projet'!$A$62,$AF$205^A69,IF(A69='Données projet'!$A$62,'Données projet'!$B$62,AI68+AH69-AQ68)))</f>
        <v>666.99999999999989</v>
      </c>
      <c r="AJ69" s="14">
        <f>AI69*VLOOKUP('Données projet'!$B$10,Paramètres!$A$1:$I$89,3,0)*VLOOKUP('Données projet'!$B$10,Paramètres!$A$1:$I$89,5,0)</f>
        <v>312.15599999999995</v>
      </c>
      <c r="AK69" s="14">
        <f t="shared" ref="AK69:AK132" si="89">EXP(-1.0587+0.8836*LN(AJ69)+0.284)</f>
        <v>73.718907001002549</v>
      </c>
      <c r="AL69" s="22">
        <f t="shared" si="58"/>
        <v>672.06546302674599</v>
      </c>
      <c r="AM69" s="62">
        <f t="shared" si="59"/>
        <v>965.39879636007936</v>
      </c>
      <c r="AN69" s="62">
        <f ca="1">AVERAGE(OFFSET($AM$3,0,0,'Données projet'!$E$10+1,1))-AVERAGE(OFFSET($H$3,0,0,'Données projet'!$E$10+1,1))</f>
        <v>256.45505140629194</v>
      </c>
      <c r="AO69" s="62">
        <f t="shared" ref="AO69:AO132" si="90">$AO$3</f>
        <v>219.6985760545686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16.562598698896547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16.562598698896547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-6.7984728957526396E-14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279.69031306919914</v>
      </c>
      <c r="BJ69" s="62">
        <f t="shared" ref="BJ69:BJ132" si="92">$BJ$3</f>
        <v>297.01680128882509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177.03803916778358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55.652058687091021</v>
      </c>
      <c r="BS69" s="24">
        <f t="shared" si="63"/>
        <v>232.69009785487461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5.6843418860808015E-14</v>
      </c>
      <c r="BZ69" s="14">
        <f>BY69*VLOOKUP('Données projet'!$B$12,Paramètres!$A$1:$I$89,3,0)*VLOOKUP('Données projet'!$B$12,Paramètres!$A$1:$I$89,5,0)</f>
        <v>4.1677594708744434E-14</v>
      </c>
      <c r="CA69" s="14">
        <f t="shared" ref="CA69:CA132" si="93">EXP(-1.0587+0.8836*LN(BZ69)+0.284)</f>
        <v>6.9326303456159188E-13</v>
      </c>
      <c r="CB69" s="22">
        <f t="shared" si="64"/>
        <v>1.2800215959791691E-12</v>
      </c>
      <c r="CC69" s="62">
        <f t="shared" si="65"/>
        <v>293.33333333333462</v>
      </c>
      <c r="CD69" s="62">
        <f ca="1">AVERAGE(OFFSET($CC$3,0,0,'Données projet'!$E$12+1,1))-AVERAGE(OFFSET($H$3,0,0,'Données projet'!$E$12+1,1))</f>
        <v>167.14929162269641</v>
      </c>
      <c r="CE69" s="62">
        <f t="shared" ref="CE69:CE132" si="94">$CE$3</f>
        <v>138.89497526048916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32.786374937807565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32.786374937807565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193.79999999999993</v>
      </c>
      <c r="CU69" s="18">
        <f>CT69*VLOOKUP('Données projet'!$B$13,Paramètres!$A$1:$I$89,3,0)*VLOOKUP('Données projet'!$B$13,Paramètres!$A$1:$I$89,5,0)</f>
        <v>154.18727999999996</v>
      </c>
      <c r="CV69" s="14">
        <f t="shared" ref="CV69:CV132" si="95">EXP(-1.0587+0.8836*LN(CU69)+0.284)</f>
        <v>39.528629863903078</v>
      </c>
      <c r="CW69" s="22">
        <f t="shared" si="67"/>
        <v>337.38854301296448</v>
      </c>
      <c r="CX69" s="62">
        <f t="shared" si="68"/>
        <v>630.72187634629779</v>
      </c>
      <c r="CY69" s="62">
        <f ca="1">AVERAGE(OFFSET($CX$3,0,0,'Données projet'!$E$13+1,1))-AVERAGE(OFFSET($H$3,0,0,'Données projet'!$E$13+1,1))</f>
        <v>122.85301941603791</v>
      </c>
      <c r="CZ69" s="62">
        <f t="shared" ref="CZ69:CZ132" si="96">$CZ$3</f>
        <v>97.393976461891157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20.501057979749479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20.501057979749479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200.59999999999994</v>
      </c>
      <c r="O70" s="14">
        <f>N70*VLOOKUP('Données projet'!$B$9,Paramètres!$A$1:$I$89,3,0)*VLOOKUP('Données projet'!$B$9,Paramètres!$A$1:$I$89,5,0)</f>
        <v>175.24415999999997</v>
      </c>
      <c r="P70" s="14">
        <f t="shared" si="87"/>
        <v>44.262456119927037</v>
      </c>
      <c r="Q70" s="22">
        <f t="shared" si="54"/>
        <v>382.30735640887286</v>
      </c>
      <c r="R70" s="62">
        <f t="shared" si="55"/>
        <v>675.64068974220618</v>
      </c>
      <c r="S70" s="62">
        <f ca="1">AVERAGE(OFFSET($R$3,0,0,'Données projet'!$E$9+1,1))-AVERAGE(OFFSET($H$3,0,0,'Données projet'!$E$9+1,1))</f>
        <v>138.78437790044916</v>
      </c>
      <c r="T70" s="62">
        <f t="shared" si="88"/>
        <v>110.31224679643736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17.905475296752801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17.905475296752801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22</v>
      </c>
      <c r="AI70" s="14">
        <f>IF('Données projet'!$A$62&gt;35,AI69+AH70-AQ69,IF(A70&lt;'Données projet'!$A$62,$AF$205^A70,IF(A70='Données projet'!$A$62,'Données projet'!$B$62,AI69+AH70-AQ69)))</f>
        <v>688.99999999999989</v>
      </c>
      <c r="AJ70" s="14">
        <f>AI70*VLOOKUP('Données projet'!$B$10,Paramètres!$A$1:$I$89,3,0)*VLOOKUP('Données projet'!$B$10,Paramètres!$A$1:$I$89,5,0)</f>
        <v>322.45199999999994</v>
      </c>
      <c r="AK70" s="14">
        <f t="shared" si="89"/>
        <v>75.863313073590803</v>
      </c>
      <c r="AL70" s="22">
        <f t="shared" si="58"/>
        <v>693.73250360317058</v>
      </c>
      <c r="AM70" s="62">
        <f t="shared" si="59"/>
        <v>987.06583693650396</v>
      </c>
      <c r="AN70" s="62">
        <f ca="1">AVERAGE(OFFSET($AM$3,0,0,'Données projet'!$E$10+1,1))-AVERAGE(OFFSET($H$3,0,0,'Données projet'!$E$10+1,1))</f>
        <v>256.45505140629194</v>
      </c>
      <c r="AO70" s="62">
        <f t="shared" si="90"/>
        <v>219.6985760545686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16.237816240598885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16.237816240598885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-6.7984728957526396E-14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279.69031306919914</v>
      </c>
      <c r="BJ70" s="62">
        <f t="shared" si="92"/>
        <v>297.01680128882509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173.56643120224484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39.351948084633776</v>
      </c>
      <c r="BS70" s="24">
        <f t="shared" si="63"/>
        <v>212.91837928687863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5.6843418860808015E-14</v>
      </c>
      <c r="BZ70" s="14">
        <f>BY70*VLOOKUP('Données projet'!$B$12,Paramètres!$A$1:$I$89,3,0)*VLOOKUP('Données projet'!$B$12,Paramètres!$A$1:$I$89,5,0)</f>
        <v>4.1677594708744434E-14</v>
      </c>
      <c r="CA70" s="14">
        <f t="shared" si="93"/>
        <v>6.9326303456159188E-13</v>
      </c>
      <c r="CB70" s="22">
        <f t="shared" si="64"/>
        <v>1.2800215959791691E-12</v>
      </c>
      <c r="CC70" s="62">
        <f t="shared" si="65"/>
        <v>293.33333333333462</v>
      </c>
      <c r="CD70" s="62">
        <f ca="1">AVERAGE(OFFSET($CC$3,0,0,'Données projet'!$E$12+1,1))-AVERAGE(OFFSET($H$3,0,0,'Données projet'!$E$12+1,1))</f>
        <v>167.14929162269641</v>
      </c>
      <c r="CE70" s="62">
        <f t="shared" si="94"/>
        <v>138.89497526048916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32.143454122991258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32.143454122991258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200.59999999999994</v>
      </c>
      <c r="CU70" s="18">
        <f>CT70*VLOOKUP('Données projet'!$B$13,Paramètres!$A$1:$I$89,3,0)*VLOOKUP('Données projet'!$B$13,Paramètres!$A$1:$I$89,5,0)</f>
        <v>159.59735999999995</v>
      </c>
      <c r="CV70" s="14">
        <f t="shared" si="95"/>
        <v>40.751685517297702</v>
      </c>
      <c r="CW70" s="22">
        <f t="shared" si="67"/>
        <v>348.94125427596009</v>
      </c>
      <c r="CX70" s="62">
        <f t="shared" si="68"/>
        <v>642.27458760929335</v>
      </c>
      <c r="CY70" s="62">
        <f ca="1">AVERAGE(OFFSET($CX$3,0,0,'Données projet'!$E$13+1,1))-AVERAGE(OFFSET($H$3,0,0,'Données projet'!$E$13+1,1))</f>
        <v>122.85301941603791</v>
      </c>
      <c r="CZ70" s="62">
        <f t="shared" si="96"/>
        <v>97.393976461891157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20.099044737177252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20.099044737177252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207.39999999999995</v>
      </c>
      <c r="O71" s="14">
        <f>N71*VLOOKUP('Données projet'!$B$9,Paramètres!$A$1:$I$89,3,0)*VLOOKUP('Données projet'!$B$9,Paramètres!$A$1:$I$89,5,0)</f>
        <v>181.18463999999997</v>
      </c>
      <c r="P71" s="14">
        <f t="shared" si="87"/>
        <v>45.585646034700282</v>
      </c>
      <c r="Q71" s="22">
        <f t="shared" si="54"/>
        <v>394.95824817710292</v>
      </c>
      <c r="R71" s="62">
        <f t="shared" si="55"/>
        <v>688.29158151043623</v>
      </c>
      <c r="S71" s="62">
        <f ca="1">AVERAGE(OFFSET($R$3,0,0,'Données projet'!$E$9+1,1))-AVERAGE(OFFSET($H$3,0,0,'Données projet'!$E$9+1,1))</f>
        <v>138.78437790044916</v>
      </c>
      <c r="T71" s="62">
        <f t="shared" si="88"/>
        <v>110.31224679643736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17.554359847445024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17.554359847445024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22</v>
      </c>
      <c r="AI71" s="14">
        <f>IF('Données projet'!$A$62&gt;35,AI70+AH71-AQ70,IF(A71&lt;'Données projet'!$A$62,$AF$205^A71,IF(A71='Données projet'!$A$62,'Données projet'!$B$62,AI70+AH71-AQ70)))</f>
        <v>710.99999999999989</v>
      </c>
      <c r="AJ71" s="14">
        <f>AI71*VLOOKUP('Données projet'!$B$10,Paramètres!$A$1:$I$89,3,0)*VLOOKUP('Données projet'!$B$10,Paramètres!$A$1:$I$89,5,0)</f>
        <v>332.74799999999993</v>
      </c>
      <c r="AK71" s="14">
        <f t="shared" si="89"/>
        <v>77.999762416165765</v>
      </c>
      <c r="AL71" s="22">
        <f t="shared" si="58"/>
        <v>715.38568620815522</v>
      </c>
      <c r="AM71" s="62">
        <f t="shared" si="59"/>
        <v>1008.7190195414885</v>
      </c>
      <c r="AN71" s="62">
        <f ca="1">AVERAGE(OFFSET($AM$3,0,0,'Données projet'!$E$10+1,1))-AVERAGE(OFFSET($H$3,0,0,'Données projet'!$E$10+1,1))</f>
        <v>256.45505140629194</v>
      </c>
      <c r="AO71" s="62">
        <f t="shared" si="90"/>
        <v>219.6985760545686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15.9194025682107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15.9194025682107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-6.7984728957526396E-14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279.69031306919914</v>
      </c>
      <c r="BJ71" s="62">
        <f t="shared" si="92"/>
        <v>297.01680128882509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170.16289935143854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27.826029343545514</v>
      </c>
      <c r="BS71" s="24">
        <f t="shared" si="63"/>
        <v>197.98892869498405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5.6843418860808015E-14</v>
      </c>
      <c r="BZ71" s="14">
        <f>BY71*VLOOKUP('Données projet'!$B$12,Paramètres!$A$1:$I$89,3,0)*VLOOKUP('Données projet'!$B$12,Paramètres!$A$1:$I$89,5,0)</f>
        <v>4.1677594708744434E-14</v>
      </c>
      <c r="CA71" s="14">
        <f t="shared" si="93"/>
        <v>6.9326303456159188E-13</v>
      </c>
      <c r="CB71" s="22">
        <f t="shared" si="64"/>
        <v>1.2800215959791691E-12</v>
      </c>
      <c r="CC71" s="62">
        <f t="shared" si="65"/>
        <v>293.33333333333462</v>
      </c>
      <c r="CD71" s="62">
        <f ca="1">AVERAGE(OFFSET($CC$3,0,0,'Données projet'!$E$12+1,1))-AVERAGE(OFFSET($H$3,0,0,'Données projet'!$E$12+1,1))</f>
        <v>167.14929162269641</v>
      </c>
      <c r="CE71" s="62">
        <f t="shared" si="94"/>
        <v>138.89497526048916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31.513140593210526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31.513140593210526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207.39999999999995</v>
      </c>
      <c r="CU71" s="18">
        <f>CT71*VLOOKUP('Données projet'!$B$13,Paramètres!$A$1:$I$89,3,0)*VLOOKUP('Données projet'!$B$13,Paramètres!$A$1:$I$89,5,0)</f>
        <v>165.00743999999997</v>
      </c>
      <c r="CV71" s="14">
        <f t="shared" si="95"/>
        <v>41.969923817052226</v>
      </c>
      <c r="CW71" s="22">
        <f t="shared" si="67"/>
        <v>360.48557531469925</v>
      </c>
      <c r="CX71" s="62">
        <f t="shared" si="68"/>
        <v>653.81890864803256</v>
      </c>
      <c r="CY71" s="62">
        <f ca="1">AVERAGE(OFFSET($CX$3,0,0,'Données projet'!$E$13+1,1))-AVERAGE(OFFSET($H$3,0,0,'Données projet'!$E$13+1,1))</f>
        <v>122.85301941603791</v>
      </c>
      <c r="CZ71" s="62">
        <f t="shared" si="96"/>
        <v>97.393976461891157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19.704914729087999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19.704914729087999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214.19999999999996</v>
      </c>
      <c r="O72" s="14">
        <f>N72*VLOOKUP('Données projet'!$B$9,Paramètres!$A$1:$I$89,3,0)*VLOOKUP('Données projet'!$B$9,Paramètres!$A$1:$I$89,5,0)</f>
        <v>187.12511999999998</v>
      </c>
      <c r="P72" s="14">
        <f t="shared" si="87"/>
        <v>46.903794805770545</v>
      </c>
      <c r="Q72" s="22">
        <f t="shared" si="54"/>
        <v>407.60035995338359</v>
      </c>
      <c r="R72" s="62">
        <f t="shared" si="55"/>
        <v>700.9336932867169</v>
      </c>
      <c r="S72" s="62">
        <f ca="1">AVERAGE(OFFSET($R$3,0,0,'Données projet'!$E$9+1,1))-AVERAGE(OFFSET($H$3,0,0,'Données projet'!$E$9+1,1))</f>
        <v>138.78437790044916</v>
      </c>
      <c r="T72" s="62">
        <f t="shared" si="88"/>
        <v>110.31224679643736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17.210129557938895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17.210129557938895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22</v>
      </c>
      <c r="AI72" s="14">
        <f>IF('Données projet'!$A$62&gt;35,AI71+AH72-AQ71,IF(A72&lt;'Données projet'!$A$62,$AF$205^A72,IF(A72='Données projet'!$A$62,'Données projet'!$B$62,AI71+AH72-AQ71)))</f>
        <v>732.99999999999989</v>
      </c>
      <c r="AJ72" s="14">
        <f>AI72*VLOOKUP('Données projet'!$B$10,Paramètres!$A$1:$I$89,3,0)*VLOOKUP('Données projet'!$B$10,Paramètres!$A$1:$I$89,5,0)</f>
        <v>343.04399999999993</v>
      </c>
      <c r="AK72" s="14">
        <f t="shared" si="89"/>
        <v>80.128529480656951</v>
      </c>
      <c r="AL72" s="22">
        <f t="shared" si="58"/>
        <v>737.0254888454773</v>
      </c>
      <c r="AM72" s="62">
        <f t="shared" si="59"/>
        <v>1030.3588221788107</v>
      </c>
      <c r="AN72" s="62">
        <f ca="1">AVERAGE(OFFSET($AM$3,0,0,'Données projet'!$E$10+1,1))-AVERAGE(OFFSET($H$3,0,0,'Données projet'!$E$10+1,1))</f>
        <v>256.45505140629194</v>
      </c>
      <c r="AO72" s="62">
        <f t="shared" si="90"/>
        <v>219.6985760545686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15.607232793724883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15.607232793724883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-6.7984728957526396E-14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279.69031306919914</v>
      </c>
      <c r="BJ72" s="62">
        <f t="shared" si="92"/>
        <v>297.01680128882509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166.8261086842771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19.675974042316891</v>
      </c>
      <c r="BS72" s="24">
        <f t="shared" si="63"/>
        <v>186.50208272659398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5.6843418860808015E-14</v>
      </c>
      <c r="BZ72" s="14">
        <f>BY72*VLOOKUP('Données projet'!$B$12,Paramètres!$A$1:$I$89,3,0)*VLOOKUP('Données projet'!$B$12,Paramètres!$A$1:$I$89,5,0)</f>
        <v>4.1677594708744434E-14</v>
      </c>
      <c r="CA72" s="14">
        <f t="shared" si="93"/>
        <v>6.9326303456159188E-13</v>
      </c>
      <c r="CB72" s="22">
        <f t="shared" si="64"/>
        <v>1.2800215959791691E-12</v>
      </c>
      <c r="CC72" s="62">
        <f t="shared" si="65"/>
        <v>293.33333333333462</v>
      </c>
      <c r="CD72" s="62">
        <f ca="1">AVERAGE(OFFSET($CC$3,0,0,'Données projet'!$E$12+1,1))-AVERAGE(OFFSET($H$3,0,0,'Données projet'!$E$12+1,1))</f>
        <v>167.14929162269641</v>
      </c>
      <c r="CE72" s="62">
        <f t="shared" si="94"/>
        <v>138.89497526048916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30.8951871272955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30.8951871272955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214.19999999999996</v>
      </c>
      <c r="CU72" s="18">
        <f>CT72*VLOOKUP('Données projet'!$B$13,Paramètres!$A$1:$I$89,3,0)*VLOOKUP('Données projet'!$B$13,Paramètres!$A$1:$I$89,5,0)</f>
        <v>170.41751999999997</v>
      </c>
      <c r="CV72" s="14">
        <f t="shared" si="95"/>
        <v>43.183520822110488</v>
      </c>
      <c r="CW72" s="22">
        <f t="shared" si="67"/>
        <v>372.02181276517564</v>
      </c>
      <c r="CX72" s="62">
        <f t="shared" si="68"/>
        <v>665.35514609850895</v>
      </c>
      <c r="CY72" s="62">
        <f ca="1">AVERAGE(OFFSET($CX$3,0,0,'Données projet'!$E$13+1,1))-AVERAGE(OFFSET($H$3,0,0,'Données projet'!$E$13+1,1))</f>
        <v>122.85301941603791</v>
      </c>
      <c r="CZ72" s="62">
        <f t="shared" si="96"/>
        <v>97.393976461891157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19.318513370061808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19.318513370061808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221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220.99999999999997</v>
      </c>
      <c r="O73" s="14">
        <f>N73*VLOOKUP('Données projet'!$B$9,Paramètres!$A$1:$I$89,3,0)*VLOOKUP('Données projet'!$B$9,Paramètres!$A$1:$I$89,5,0)</f>
        <v>193.06559999999999</v>
      </c>
      <c r="P73" s="14">
        <f t="shared" si="87"/>
        <v>48.217080828790458</v>
      </c>
      <c r="Q73" s="22">
        <f t="shared" si="54"/>
        <v>420.23400244347664</v>
      </c>
      <c r="R73" s="62">
        <f t="shared" si="55"/>
        <v>713.56733577680995</v>
      </c>
      <c r="S73" s="62">
        <f ca="1">AVERAGE(OFFSET($R$3,0,0,'Données projet'!$E$9+1,1))-AVERAGE(OFFSET($H$3,0,0,'Données projet'!$E$9+1,1))</f>
        <v>138.78437790044916</v>
      </c>
      <c r="T73" s="62">
        <f t="shared" si="88"/>
        <v>110.31224679643736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221</v>
      </c>
      <c r="W73" s="17">
        <f>IF(ISNA(VLOOKUP(A73,'Données projet'!$A$35:$I$55,5,0)),0%,VLOOKUP(A73,'Données projet'!$A$35:$I$55,5,0)*VLOOKUP('Données projet'!$B$9,Paramètres!$A$1:$I$89,7,0))</f>
        <v>0.30099999999999999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81.114568348584015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81.114568348584015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755</v>
      </c>
      <c r="AG73" s="13">
        <f>VLOOKUP(A73,'Données projet'!$A$61:$I$81,9,0)</f>
        <v>22</v>
      </c>
      <c r="AH73" s="13">
        <f t="array" ref="AH73">INDEX(AG:AG,MIN(IF(ISNUMBER(AG73:AG269),ROW(AG73:AG269),"")))</f>
        <v>22</v>
      </c>
      <c r="AI73" s="14">
        <f>IF('Données projet'!$A$62&gt;35,AI72+AH73-AQ72,IF(A73&lt;'Données projet'!$A$62,$AF$205^A73,IF(A73='Données projet'!$A$62,'Données projet'!$B$62,AI72+AH73-AQ72)))</f>
        <v>754.99999999999989</v>
      </c>
      <c r="AJ73" s="14">
        <f>AI73*VLOOKUP('Données projet'!$B$10,Paramètres!$A$1:$I$89,3,0)*VLOOKUP('Données projet'!$B$10,Paramètres!$A$1:$I$89,5,0)</f>
        <v>353.34</v>
      </c>
      <c r="AK73" s="14">
        <f t="shared" si="89"/>
        <v>82.249871308063717</v>
      </c>
      <c r="AL73" s="22">
        <f t="shared" si="58"/>
        <v>758.65235919487759</v>
      </c>
      <c r="AM73" s="62">
        <f t="shared" si="59"/>
        <v>1051.9856925282108</v>
      </c>
      <c r="AN73" s="62">
        <f ca="1">AVERAGE(OFFSET($AM$3,0,0,'Données projet'!$E$10+1,1))-AVERAGE(OFFSET($H$3,0,0,'Données projet'!$E$10+1,1))</f>
        <v>256.45505140629194</v>
      </c>
      <c r="AO73" s="62">
        <f t="shared" si="90"/>
        <v>219.6985760545686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755</v>
      </c>
      <c r="AR73" s="17">
        <f>IF(ISNA(VLOOKUP(A73,'Données projet'!$A$61:$I$81,5,0)),0%,VLOOKUP(A73,'Données projet'!$A$61:$I$81,5,0)*VLOOKUP('Données projet'!$B$10,Paramètres!$A$1:$I$89,7,0))</f>
        <v>0.44000000000000006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221.54162973951512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221.54162973951512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-6.7984728957526396E-14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279.69031306919914</v>
      </c>
      <c r="BJ73" s="62">
        <f t="shared" si="92"/>
        <v>297.01680128882509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163.55475044685735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13.913014671772761</v>
      </c>
      <c r="BS73" s="24">
        <f t="shared" si="63"/>
        <v>177.46776511863013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projet'!$B$12,Paramètres!$A$1:$I$89,3,0)*VLOOKUP('Données projet'!$B$12,Paramètres!$A$1:$I$89,5,0)</f>
        <v>4.1677594708744434E-14</v>
      </c>
      <c r="CA73" s="14">
        <f t="shared" si="93"/>
        <v>6.9326303456159188E-13</v>
      </c>
      <c r="CB73" s="22">
        <f t="shared" si="64"/>
        <v>1.2800215959791691E-12</v>
      </c>
      <c r="CC73" s="62">
        <f t="shared" si="65"/>
        <v>293.33333333333462</v>
      </c>
      <c r="CD73" s="62">
        <f ca="1">AVERAGE(OFFSET($CC$3,0,0,'Données projet'!$E$12+1,1))-AVERAGE(OFFSET($H$3,0,0,'Données projet'!$E$12+1,1))</f>
        <v>167.14929162269641</v>
      </c>
      <c r="CE73" s="62">
        <f t="shared" si="94"/>
        <v>138.89497526048916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30.289351351932673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30.289351351932673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221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220.99999999999997</v>
      </c>
      <c r="CU73" s="18">
        <f>CT73*VLOOKUP('Données projet'!$B$13,Paramètres!$A$1:$I$89,3,0)*VLOOKUP('Données projet'!$B$13,Paramètres!$A$1:$I$89,5,0)</f>
        <v>175.82759999999999</v>
      </c>
      <c r="CV73" s="14">
        <f t="shared" si="95"/>
        <v>44.392640778295601</v>
      </c>
      <c r="CW73" s="22">
        <f t="shared" si="67"/>
        <v>383.55025268886476</v>
      </c>
      <c r="CX73" s="62">
        <f t="shared" si="68"/>
        <v>676.88358602219807</v>
      </c>
      <c r="CY73" s="62">
        <f ca="1">AVERAGE(OFFSET($CX$3,0,0,'Données projet'!$E$13+1,1))-AVERAGE(OFFSET($H$3,0,0,'Données projet'!$E$13+1,1))</f>
        <v>122.85301941603791</v>
      </c>
      <c r="CZ73" s="62">
        <f t="shared" si="96"/>
        <v>97.393976461891157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221</v>
      </c>
      <c r="DC73" s="17">
        <f>IF(ISNA(VLOOKUP(A73,'Données projet'!$A$139:$I$159,5,0)),0%,VLOOKUP(A73,'Données projet'!$A$139:$I$159,5,0)*VLOOKUP('Données projet'!$B$13,Paramètres!$A$1:$I$89,7,0))</f>
        <v>0.371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91.051776680324991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91.051776680324991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-2.8421709430404007E-14</v>
      </c>
      <c r="O74" s="14">
        <f>N74*VLOOKUP('Données projet'!$B$9,Paramètres!$A$1:$I$89,3,0)*VLOOKUP('Données projet'!$B$9,Paramètres!$A$1:$I$89,5,0)</f>
        <v>-2.4829205358400945E-14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138.78437790044916</v>
      </c>
      <c r="T74" s="62">
        <f t="shared" si="88"/>
        <v>110.31224679643736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79.523961138269726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79.523961138269726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-1.1368683772161603E-13</v>
      </c>
      <c r="AJ74" s="14">
        <f>AI74*VLOOKUP('Données projet'!$B$10,Paramètres!$A$1:$I$89,3,0)*VLOOKUP('Données projet'!$B$10,Paramètres!$A$1:$I$89,5,0)</f>
        <v>-5.3205440053716299E-14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256.45505140629194</v>
      </c>
      <c r="AO74" s="62">
        <f t="shared" si="90"/>
        <v>219.6985760545686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217.19733350737468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217.19733350737468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-6.7984728957526396E-14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279.69031306919914</v>
      </c>
      <c r="BJ74" s="62">
        <f t="shared" si="92"/>
        <v>297.01680128882509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160.34754154914191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9.8379870211584475</v>
      </c>
      <c r="BS74" s="24">
        <f t="shared" si="63"/>
        <v>170.18552857030036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projet'!$B$12,Paramètres!$A$1:$I$89,3,0)*VLOOKUP('Données projet'!$B$12,Paramètres!$A$1:$I$89,5,0)</f>
        <v>4.1677594708744434E-14</v>
      </c>
      <c r="CA74" s="14">
        <f t="shared" si="93"/>
        <v>6.9326303456159188E-13</v>
      </c>
      <c r="CB74" s="22">
        <f t="shared" si="64"/>
        <v>1.2800215959791691E-12</v>
      </c>
      <c r="CC74" s="62">
        <f t="shared" si="65"/>
        <v>293.33333333333462</v>
      </c>
      <c r="CD74" s="62">
        <f ca="1">AVERAGE(OFFSET($CC$3,0,0,'Données projet'!$E$12+1,1))-AVERAGE(OFFSET($H$3,0,0,'Données projet'!$E$12+1,1))</f>
        <v>167.14929162269641</v>
      </c>
      <c r="CE74" s="62">
        <f t="shared" si="94"/>
        <v>138.89497526048916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29.695395646601376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29.695395646601376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-2.8421709430404007E-14</v>
      </c>
      <c r="CU74" s="18">
        <f>CT74*VLOOKUP('Données projet'!$B$13,Paramètres!$A$1:$I$89,3,0)*VLOOKUP('Données projet'!$B$13,Paramètres!$A$1:$I$89,5,0)</f>
        <v>-2.2612312022829431E-14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122.85301941603791</v>
      </c>
      <c r="CZ74" s="62">
        <f t="shared" si="96"/>
        <v>97.393976461891157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89.266306875723856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89.266306875723856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-2.8421709430404007E-14</v>
      </c>
      <c r="O75" s="14">
        <f>N75*VLOOKUP('Données projet'!$B$9,Paramètres!$A$1:$I$89,3,0)*VLOOKUP('Données projet'!$B$9,Paramètres!$A$1:$I$89,5,0)</f>
        <v>-2.4829205358400945E-14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138.78437790044916</v>
      </c>
      <c r="T75" s="62">
        <f t="shared" si="88"/>
        <v>110.31224679643736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77.964544765175091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77.964544765175091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-1.1368683772161603E-13</v>
      </c>
      <c r="AJ75" s="14">
        <f>AI75*VLOOKUP('Données projet'!$B$10,Paramètres!$A$1:$I$89,3,0)*VLOOKUP('Données projet'!$B$10,Paramètres!$A$1:$I$89,5,0)</f>
        <v>-5.3205440053716299E-14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256.45505140629194</v>
      </c>
      <c r="AO75" s="62">
        <f t="shared" si="90"/>
        <v>219.6985760545686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212.93822627458746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212.93822627458746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-6.7984728957526396E-14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279.69031306919914</v>
      </c>
      <c r="BJ75" s="62">
        <f t="shared" si="92"/>
        <v>297.01680128882509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157.20322406170641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6.9565073358863811</v>
      </c>
      <c r="BS75" s="24">
        <f t="shared" si="63"/>
        <v>164.15973139759279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projet'!$B$12,Paramètres!$A$1:$I$89,3,0)*VLOOKUP('Données projet'!$B$12,Paramètres!$A$1:$I$89,5,0)</f>
        <v>4.1677594708744434E-14</v>
      </c>
      <c r="CA75" s="14">
        <f t="shared" si="93"/>
        <v>6.9326303456159188E-13</v>
      </c>
      <c r="CB75" s="22">
        <f t="shared" si="64"/>
        <v>1.2800215959791691E-12</v>
      </c>
      <c r="CC75" s="62">
        <f t="shared" si="65"/>
        <v>293.33333333333462</v>
      </c>
      <c r="CD75" s="62">
        <f ca="1">AVERAGE(OFFSET($CC$3,0,0,'Données projet'!$E$12+1,1))-AVERAGE(OFFSET($H$3,0,0,'Données projet'!$E$12+1,1))</f>
        <v>167.14929162269641</v>
      </c>
      <c r="CE75" s="62">
        <f t="shared" si="94"/>
        <v>138.89497526048916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29.113087050374418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29.113087050374418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-2.8421709430404007E-14</v>
      </c>
      <c r="CU75" s="18">
        <f>CT75*VLOOKUP('Données projet'!$B$13,Paramètres!$A$1:$I$89,3,0)*VLOOKUP('Données projet'!$B$13,Paramètres!$A$1:$I$89,5,0)</f>
        <v>-2.2612312022829431E-14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122.85301941603791</v>
      </c>
      <c r="CZ75" s="62">
        <f t="shared" si="96"/>
        <v>97.393976461891157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87.515849044961911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87.515849044961911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-2.8421709430404007E-14</v>
      </c>
      <c r="O76" s="14">
        <f>N76*VLOOKUP('Données projet'!$B$9,Paramètres!$A$1:$I$89,3,0)*VLOOKUP('Données projet'!$B$9,Paramètres!$A$1:$I$89,5,0)</f>
        <v>-2.4829205358400945E-14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138.78437790044916</v>
      </c>
      <c r="T76" s="62">
        <f t="shared" si="88"/>
        <v>110.31224679643736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76.435707596006779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76.435707596006779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-1.1368683772161603E-13</v>
      </c>
      <c r="AJ76" s="14">
        <f>AI76*VLOOKUP('Données projet'!$B$10,Paramètres!$A$1:$I$89,3,0)*VLOOKUP('Données projet'!$B$10,Paramètres!$A$1:$I$89,5,0)</f>
        <v>-5.3205440053716299E-14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256.45505140629194</v>
      </c>
      <c r="AO76" s="62">
        <f t="shared" si="90"/>
        <v>219.6985760545686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208.76263753683631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208.76263753683631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-6.7984728957526396E-14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279.69031306919914</v>
      </c>
      <c r="BJ76" s="62">
        <f t="shared" si="92"/>
        <v>297.01680128882509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154.12056472235523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4.9189935105792246</v>
      </c>
      <c r="BS76" s="24">
        <f t="shared" si="63"/>
        <v>159.03955823293444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projet'!$B$12,Paramètres!$A$1:$I$89,3,0)*VLOOKUP('Données projet'!$B$12,Paramètres!$A$1:$I$89,5,0)</f>
        <v>4.1677594708744434E-14</v>
      </c>
      <c r="CA76" s="14">
        <f t="shared" si="93"/>
        <v>6.9326303456159188E-13</v>
      </c>
      <c r="CB76" s="22">
        <f t="shared" si="64"/>
        <v>1.2800215959791691E-12</v>
      </c>
      <c r="CC76" s="62">
        <f t="shared" si="65"/>
        <v>293.33333333333462</v>
      </c>
      <c r="CD76" s="62">
        <f ca="1">AVERAGE(OFFSET($CC$3,0,0,'Données projet'!$E$12+1,1))-AVERAGE(OFFSET($H$3,0,0,'Données projet'!$E$12+1,1))</f>
        <v>167.14929162269641</v>
      </c>
      <c r="CE76" s="62">
        <f t="shared" si="94"/>
        <v>138.89497526048916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28.542197170546295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28.542197170546295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-2.8421709430404007E-14</v>
      </c>
      <c r="CU76" s="18">
        <f>CT76*VLOOKUP('Données projet'!$B$13,Paramètres!$A$1:$I$89,3,0)*VLOOKUP('Données projet'!$B$13,Paramètres!$A$1:$I$89,5,0)</f>
        <v>-2.2612312022829431E-14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122.85301941603791</v>
      </c>
      <c r="CZ76" s="62">
        <f t="shared" si="96"/>
        <v>97.393976461891157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85.799716624587347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85.799716624587347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-2.8421709430404007E-14</v>
      </c>
      <c r="O77" s="14">
        <f>N77*VLOOKUP('Données projet'!$B$9,Paramètres!$A$1:$I$89,3,0)*VLOOKUP('Données projet'!$B$9,Paramètres!$A$1:$I$89,5,0)</f>
        <v>-2.4829205358400945E-14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138.78437790044916</v>
      </c>
      <c r="T77" s="62">
        <f t="shared" si="88"/>
        <v>110.31224679643736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74.936849991227263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74.936849991227263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-1.1368683772161603E-13</v>
      </c>
      <c r="AJ77" s="14">
        <f>AI77*VLOOKUP('Données projet'!$B$10,Paramètres!$A$1:$I$89,3,0)*VLOOKUP('Données projet'!$B$10,Paramètres!$A$1:$I$89,5,0)</f>
        <v>-5.3205440053716299E-14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256.45505140629194</v>
      </c>
      <c r="AO77" s="62">
        <f t="shared" si="90"/>
        <v>219.6985760545686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204.6689295473748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204.6689295473748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-6.7984728957526396E-14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279.69031306919914</v>
      </c>
      <c r="BJ77" s="62">
        <f t="shared" si="92"/>
        <v>297.01680128882509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151.09835445241217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3.4782536679431915</v>
      </c>
      <c r="BS77" s="24">
        <f t="shared" si="63"/>
        <v>154.57660812035536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projet'!$B$12,Paramètres!$A$1:$I$89,3,0)*VLOOKUP('Données projet'!$B$12,Paramètres!$A$1:$I$89,5,0)</f>
        <v>4.1677594708744434E-14</v>
      </c>
      <c r="CA77" s="14">
        <f t="shared" si="93"/>
        <v>6.9326303456159188E-13</v>
      </c>
      <c r="CB77" s="22">
        <f t="shared" si="64"/>
        <v>1.2800215959791691E-12</v>
      </c>
      <c r="CC77" s="62">
        <f t="shared" si="65"/>
        <v>293.33333333333462</v>
      </c>
      <c r="CD77" s="62">
        <f ca="1">AVERAGE(OFFSET($CC$3,0,0,'Données projet'!$E$12+1,1))-AVERAGE(OFFSET($H$3,0,0,'Données projet'!$E$12+1,1))</f>
        <v>167.14929162269641</v>
      </c>
      <c r="CE77" s="62">
        <f t="shared" si="94"/>
        <v>138.89497526048916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27.982502093053156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27.982502093053156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-2.8421709430404007E-14</v>
      </c>
      <c r="CU77" s="18">
        <f>CT77*VLOOKUP('Données projet'!$B$13,Paramètres!$A$1:$I$89,3,0)*VLOOKUP('Données projet'!$B$13,Paramètres!$A$1:$I$89,5,0)</f>
        <v>-2.2612312022829431E-14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122.85301941603791</v>
      </c>
      <c r="CZ77" s="62">
        <f t="shared" si="96"/>
        <v>97.393976461891157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84.117236514238911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84.117236514238911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-2.8421709430404007E-14</v>
      </c>
      <c r="O78" s="14">
        <f>N78*VLOOKUP('Données projet'!$B$9,Paramètres!$A$1:$I$89,3,0)*VLOOKUP('Données projet'!$B$9,Paramètres!$A$1:$I$89,5,0)</f>
        <v>-2.4829205358400945E-14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138.78437790044916</v>
      </c>
      <c r="T78" s="62">
        <f t="shared" si="88"/>
        <v>110.31224679643736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73.467384069864607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73.467384069864607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-1.1368683772161603E-13</v>
      </c>
      <c r="AJ78" s="14">
        <f>AI78*VLOOKUP('Données projet'!$B$10,Paramètres!$A$1:$I$89,3,0)*VLOOKUP('Données projet'!$B$10,Paramètres!$A$1:$I$89,5,0)</f>
        <v>-5.3205440053716299E-14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256.45505140629194</v>
      </c>
      <c r="AO78" s="62">
        <f t="shared" si="90"/>
        <v>219.6985760545686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200.6554966746713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200.6554966746713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-6.7984728957526396E-14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279.69031306919914</v>
      </c>
      <c r="BJ78" s="62">
        <f t="shared" si="92"/>
        <v>297.01680128882509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148.13540788249645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2.4594967552896128</v>
      </c>
      <c r="BS78" s="24">
        <f t="shared" si="63"/>
        <v>150.59490463778607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projet'!$B$12,Paramètres!$A$1:$I$89,3,0)*VLOOKUP('Données projet'!$B$12,Paramètres!$A$1:$I$89,5,0)</f>
        <v>4.1677594708744434E-14</v>
      </c>
      <c r="CA78" s="14">
        <f t="shared" si="93"/>
        <v>6.9326303456159188E-13</v>
      </c>
      <c r="CB78" s="22">
        <f t="shared" si="64"/>
        <v>1.2800215959791691E-12</v>
      </c>
      <c r="CC78" s="62">
        <f t="shared" si="65"/>
        <v>293.33333333333462</v>
      </c>
      <c r="CD78" s="62">
        <f ca="1">AVERAGE(OFFSET($CC$3,0,0,'Données projet'!$E$12+1,1))-AVERAGE(OFFSET($H$3,0,0,'Données projet'!$E$12+1,1))</f>
        <v>167.14929162269641</v>
      </c>
      <c r="CE78" s="62">
        <f t="shared" si="94"/>
        <v>138.89497526048916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27.433782294649372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27.433782294649372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-2.8421709430404007E-14</v>
      </c>
      <c r="CU78" s="18">
        <f>CT78*VLOOKUP('Données projet'!$B$13,Paramètres!$A$1:$I$89,3,0)*VLOOKUP('Données projet'!$B$13,Paramètres!$A$1:$I$89,5,0)</f>
        <v>-2.2612312022829431E-14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122.85301941603791</v>
      </c>
      <c r="CZ78" s="62">
        <f t="shared" si="96"/>
        <v>97.393976461891157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82.467748812642867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82.467748812642867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-2.8421709430404007E-14</v>
      </c>
      <c r="O79" s="14">
        <f>N79*VLOOKUP('Données projet'!$B$9,Paramètres!$A$1:$I$89,3,0)*VLOOKUP('Données projet'!$B$9,Paramètres!$A$1:$I$89,5,0)</f>
        <v>-2.4829205358400945E-14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138.78437790044916</v>
      </c>
      <c r="T79" s="62">
        <f t="shared" si="88"/>
        <v>110.31224679643736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72.026733478934162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72.026733478934162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-1.1368683772161603E-13</v>
      </c>
      <c r="AJ79" s="14">
        <f>AI79*VLOOKUP('Données projet'!$B$10,Paramètres!$A$1:$I$89,3,0)*VLOOKUP('Données projet'!$B$10,Paramètres!$A$1:$I$89,5,0)</f>
        <v>-5.3205440053716299E-14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256.45505140629194</v>
      </c>
      <c r="AO79" s="62">
        <f t="shared" si="90"/>
        <v>219.6985760545686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196.72076477264918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196.72076477264918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-6.7984728957526396E-14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279.69031306919914</v>
      </c>
      <c r="BJ79" s="62">
        <f t="shared" si="92"/>
        <v>297.01680128882509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145.23056288759781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1.739126833971596</v>
      </c>
      <c r="BS79" s="24">
        <f t="shared" si="63"/>
        <v>146.96968972156941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projet'!$B$12,Paramètres!$A$1:$I$89,3,0)*VLOOKUP('Données projet'!$B$12,Paramètres!$A$1:$I$89,5,0)</f>
        <v>4.1677594708744434E-14</v>
      </c>
      <c r="CA79" s="14">
        <f t="shared" si="93"/>
        <v>6.9326303456159188E-13</v>
      </c>
      <c r="CB79" s="22">
        <f t="shared" si="64"/>
        <v>1.2800215959791691E-12</v>
      </c>
      <c r="CC79" s="62">
        <f t="shared" si="65"/>
        <v>293.33333333333462</v>
      </c>
      <c r="CD79" s="62">
        <f ca="1">AVERAGE(OFFSET($CC$3,0,0,'Données projet'!$E$12+1,1))-AVERAGE(OFFSET($H$3,0,0,'Données projet'!$E$12+1,1))</f>
        <v>167.14929162269641</v>
      </c>
      <c r="CE79" s="62">
        <f t="shared" si="94"/>
        <v>138.89497526048916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26.895822556806255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26.895822556806255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-2.8421709430404007E-14</v>
      </c>
      <c r="CU79" s="18">
        <f>CT79*VLOOKUP('Données projet'!$B$13,Paramètres!$A$1:$I$89,3,0)*VLOOKUP('Données projet'!$B$13,Paramètres!$A$1:$I$89,5,0)</f>
        <v>-2.2612312022829431E-14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122.85301941603791</v>
      </c>
      <c r="CZ79" s="62">
        <f t="shared" si="96"/>
        <v>97.393976461891157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80.850606558786964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80.850606558786964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-2.8421709430404007E-14</v>
      </c>
      <c r="O80" s="14">
        <f>N80*VLOOKUP('Données projet'!$B$9,Paramètres!$A$1:$I$89,3,0)*VLOOKUP('Données projet'!$B$9,Paramètres!$A$1:$I$89,5,0)</f>
        <v>-2.4829205358400945E-14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138.78437790044916</v>
      </c>
      <c r="T80" s="62">
        <f t="shared" si="88"/>
        <v>110.31224679643736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70.614333167381758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70.614333167381758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-1.1368683772161603E-13</v>
      </c>
      <c r="AJ80" s="14">
        <f>AI80*VLOOKUP('Données projet'!$B$10,Paramètres!$A$1:$I$89,3,0)*VLOOKUP('Données projet'!$B$10,Paramètres!$A$1:$I$89,5,0)</f>
        <v>-5.3205440053716299E-14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256.45505140629194</v>
      </c>
      <c r="AO80" s="62">
        <f t="shared" si="90"/>
        <v>219.6985760545686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192.86319056327622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192.86319056327622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-6.7984728957526396E-14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279.69031306919914</v>
      </c>
      <c r="BJ80" s="62">
        <f t="shared" si="92"/>
        <v>297.01680128882509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142.38268013126864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1.2297483776448066</v>
      </c>
      <c r="BS80" s="24">
        <f t="shared" si="63"/>
        <v>143.61242850891344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projet'!$B$12,Paramètres!$A$1:$I$89,3,0)*VLOOKUP('Données projet'!$B$12,Paramètres!$A$1:$I$89,5,0)</f>
        <v>4.1677594708744434E-14</v>
      </c>
      <c r="CA80" s="14">
        <f t="shared" si="93"/>
        <v>6.9326303456159188E-13</v>
      </c>
      <c r="CB80" s="22">
        <f t="shared" si="64"/>
        <v>1.2800215959791691E-12</v>
      </c>
      <c r="CC80" s="62">
        <f t="shared" si="65"/>
        <v>293.33333333333462</v>
      </c>
      <c r="CD80" s="62">
        <f ca="1">AVERAGE(OFFSET($CC$3,0,0,'Données projet'!$E$12+1,1))-AVERAGE(OFFSET($H$3,0,0,'Données projet'!$E$12+1,1))</f>
        <v>167.14929162269641</v>
      </c>
      <c r="CE80" s="62">
        <f t="shared" si="94"/>
        <v>138.89497526048916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26.368411881299203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26.368411881299203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-2.8421709430404007E-14</v>
      </c>
      <c r="CU80" s="18">
        <f>CT80*VLOOKUP('Données projet'!$B$13,Paramètres!$A$1:$I$89,3,0)*VLOOKUP('Données projet'!$B$13,Paramètres!$A$1:$I$89,5,0)</f>
        <v>-2.2612312022829431E-14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122.85301941603791</v>
      </c>
      <c r="CZ80" s="62">
        <f t="shared" si="96"/>
        <v>97.393976461891157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79.265175478169795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79.265175478169795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-2.8421709430404007E-14</v>
      </c>
      <c r="O81" s="14">
        <f>N81*VLOOKUP('Données projet'!$B$9,Paramètres!$A$1:$I$89,3,0)*VLOOKUP('Données projet'!$B$9,Paramètres!$A$1:$I$89,5,0)</f>
        <v>-2.4829205358400945E-14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138.78437790044916</v>
      </c>
      <c r="T81" s="62">
        <f t="shared" si="88"/>
        <v>110.31224679643736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69.22962916445978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69.22962916445978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-1.1368683772161603E-13</v>
      </c>
      <c r="AJ81" s="14">
        <f>AI81*VLOOKUP('Données projet'!$B$10,Paramètres!$A$1:$I$89,3,0)*VLOOKUP('Données projet'!$B$10,Paramètres!$A$1:$I$89,5,0)</f>
        <v>-5.3205440053716299E-14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256.45505140629194</v>
      </c>
      <c r="AO81" s="62">
        <f t="shared" si="90"/>
        <v>219.6985760545686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189.08126103126114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189.08126103126114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-6.7984728957526396E-14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279.69031306919914</v>
      </c>
      <c r="BJ81" s="62">
        <f t="shared" si="92"/>
        <v>297.01680128882509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139.59064261875412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0.86956341698579809</v>
      </c>
      <c r="BS81" s="24">
        <f t="shared" si="63"/>
        <v>140.4602060357399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projet'!$B$12,Paramètres!$A$1:$I$89,3,0)*VLOOKUP('Données projet'!$B$12,Paramètres!$A$1:$I$89,5,0)</f>
        <v>4.1677594708744434E-14</v>
      </c>
      <c r="CA81" s="14">
        <f t="shared" si="93"/>
        <v>6.9326303456159188E-13</v>
      </c>
      <c r="CB81" s="22">
        <f t="shared" si="64"/>
        <v>1.2800215959791691E-12</v>
      </c>
      <c r="CC81" s="62">
        <f t="shared" si="65"/>
        <v>293.33333333333462</v>
      </c>
      <c r="CD81" s="62">
        <f ca="1">AVERAGE(OFFSET($CC$3,0,0,'Données projet'!$E$12+1,1))-AVERAGE(OFFSET($H$3,0,0,'Données projet'!$E$12+1,1))</f>
        <v>167.14929162269641</v>
      </c>
      <c r="CE81" s="62">
        <f t="shared" si="94"/>
        <v>138.89497526048916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25.851343407450095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25.851343407450095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-2.8421709430404007E-14</v>
      </c>
      <c r="CU81" s="18">
        <f>CT81*VLOOKUP('Données projet'!$B$13,Paramètres!$A$1:$I$89,3,0)*VLOOKUP('Données projet'!$B$13,Paramètres!$A$1:$I$89,5,0)</f>
        <v>-2.2612312022829431E-14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122.85301941603791</v>
      </c>
      <c r="CZ81" s="62">
        <f t="shared" si="96"/>
        <v>97.393976461891157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77.710833734026053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77.710833734026053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-2.8421709430404007E-14</v>
      </c>
      <c r="O82" s="14">
        <f>N82*VLOOKUP('Données projet'!$B$9,Paramètres!$A$1:$I$89,3,0)*VLOOKUP('Données projet'!$B$9,Paramètres!$A$1:$I$89,5,0)</f>
        <v>-2.4829205358400945E-14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138.78437790044916</v>
      </c>
      <c r="T82" s="62">
        <f t="shared" si="88"/>
        <v>110.31224679643736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67.872078362449059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67.872078362449059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-1.1368683772161603E-13</v>
      </c>
      <c r="AJ82" s="14">
        <f>AI82*VLOOKUP('Données projet'!$B$10,Paramètres!$A$1:$I$89,3,0)*VLOOKUP('Données projet'!$B$10,Paramètres!$A$1:$I$89,5,0)</f>
        <v>-5.3205440053716299E-14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256.45505140629194</v>
      </c>
      <c r="AO82" s="62">
        <f t="shared" si="90"/>
        <v>219.6985760545686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185.37349283061963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185.37349283061963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-6.7984728957526396E-14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279.69031306919914</v>
      </c>
      <c r="BJ82" s="62">
        <f t="shared" si="92"/>
        <v>297.01680128882509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136.85335525888527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0.6148741888224033</v>
      </c>
      <c r="BS82" s="24">
        <f t="shared" si="63"/>
        <v>137.46822944770767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projet'!$B$12,Paramètres!$A$1:$I$89,3,0)*VLOOKUP('Données projet'!$B$12,Paramètres!$A$1:$I$89,5,0)</f>
        <v>4.1677594708744434E-14</v>
      </c>
      <c r="CA82" s="14">
        <f t="shared" si="93"/>
        <v>6.9326303456159188E-13</v>
      </c>
      <c r="CB82" s="22">
        <f t="shared" si="64"/>
        <v>1.2800215959791691E-12</v>
      </c>
      <c r="CC82" s="62">
        <f t="shared" si="65"/>
        <v>293.33333333333462</v>
      </c>
      <c r="CD82" s="62">
        <f ca="1">AVERAGE(OFFSET($CC$3,0,0,'Données projet'!$E$12+1,1))-AVERAGE(OFFSET($H$3,0,0,'Données projet'!$E$12+1,1))</f>
        <v>167.14929162269641</v>
      </c>
      <c r="CE82" s="62">
        <f t="shared" si="94"/>
        <v>138.89497526048916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25.344414330992539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25.344414330992539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-2.8421709430404007E-14</v>
      </c>
      <c r="CU82" s="18">
        <f>CT82*VLOOKUP('Données projet'!$B$13,Paramètres!$A$1:$I$89,3,0)*VLOOKUP('Données projet'!$B$13,Paramètres!$A$1:$I$89,5,0)</f>
        <v>-2.2612312022829431E-14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122.85301941603791</v>
      </c>
      <c r="CZ82" s="62">
        <f t="shared" si="96"/>
        <v>97.393976461891157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76.18697168343013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76.18697168343013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-2.8421709430404007E-14</v>
      </c>
      <c r="O83" s="14">
        <f>N83*VLOOKUP('Données projet'!$B$9,Paramètres!$A$1:$I$89,3,0)*VLOOKUP('Données projet'!$B$9,Paramètres!$A$1:$I$89,5,0)</f>
        <v>-2.4829205358400945E-14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138.78437790044916</v>
      </c>
      <c r="T83" s="62">
        <f t="shared" si="88"/>
        <v>110.31224679643736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66.541148303641535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66.541148303641535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-1.1368683772161603E-13</v>
      </c>
      <c r="AJ83" s="14">
        <f>AI83*VLOOKUP('Données projet'!$B$10,Paramètres!$A$1:$I$89,3,0)*VLOOKUP('Données projet'!$B$10,Paramètres!$A$1:$I$89,5,0)</f>
        <v>-5.3205440053716299E-14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256.45505140629194</v>
      </c>
      <c r="AO83" s="62">
        <f t="shared" si="90"/>
        <v>219.6985760545686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181.73843170287739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181.73843170287739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-6.7984728957526396E-14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279.69031306919914</v>
      </c>
      <c r="BJ83" s="62">
        <f t="shared" si="92"/>
        <v>297.01680128882509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134.16974443456303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0.43478170849289904</v>
      </c>
      <c r="BS83" s="24">
        <f t="shared" si="63"/>
        <v>134.60452614305592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projet'!$B$12,Paramètres!$A$1:$I$89,3,0)*VLOOKUP('Données projet'!$B$12,Paramètres!$A$1:$I$89,5,0)</f>
        <v>4.1677594708744434E-14</v>
      </c>
      <c r="CA83" s="14">
        <f t="shared" si="93"/>
        <v>6.9326303456159188E-13</v>
      </c>
      <c r="CB83" s="22">
        <f t="shared" si="64"/>
        <v>1.2800215959791691E-12</v>
      </c>
      <c r="CC83" s="62">
        <f t="shared" si="65"/>
        <v>293.33333333333462</v>
      </c>
      <c r="CD83" s="62">
        <f ca="1">AVERAGE(OFFSET($CC$3,0,0,'Données projet'!$E$12+1,1))-AVERAGE(OFFSET($H$3,0,0,'Données projet'!$E$12+1,1))</f>
        <v>167.14929162269641</v>
      </c>
      <c r="CE83" s="62">
        <f t="shared" si="94"/>
        <v>138.89497526048916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24.847425824528109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24.847425824528109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-2.8421709430404007E-14</v>
      </c>
      <c r="CU83" s="18">
        <f>CT83*VLOOKUP('Données projet'!$B$13,Paramètres!$A$1:$I$89,3,0)*VLOOKUP('Données projet'!$B$13,Paramètres!$A$1:$I$89,5,0)</f>
        <v>-2.2612312022829431E-14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122.85301941603791</v>
      </c>
      <c r="CZ83" s="62">
        <f t="shared" si="96"/>
        <v>97.393976461891157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74.69299163818232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74.69299163818232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-2.8421709430404007E-14</v>
      </c>
      <c r="O84" s="14">
        <f>N84*VLOOKUP('Données projet'!$B$9,Paramètres!$A$1:$I$89,3,0)*VLOOKUP('Données projet'!$B$9,Paramètres!$A$1:$I$89,5,0)</f>
        <v>-2.4829205358400945E-14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138.78437790044916</v>
      </c>
      <c r="T84" s="62">
        <f t="shared" si="88"/>
        <v>110.31224679643736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65.236316971500045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65.236316971500045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-1.1368683772161603E-13</v>
      </c>
      <c r="AJ84" s="14">
        <f>AI84*VLOOKUP('Données projet'!$B$10,Paramètres!$A$1:$I$89,3,0)*VLOOKUP('Données projet'!$B$10,Paramètres!$A$1:$I$89,5,0)</f>
        <v>-5.3205440053716299E-14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256.45505140629194</v>
      </c>
      <c r="AO84" s="62">
        <f t="shared" si="90"/>
        <v>219.6985760545686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178.17465190668182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178.17465190668182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-6.7984728957526396E-14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279.69031306919914</v>
      </c>
      <c r="BJ84" s="62">
        <f t="shared" si="92"/>
        <v>297.01680128882509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131.53875758166478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0.30743709441120165</v>
      </c>
      <c r="BS84" s="24">
        <f t="shared" si="63"/>
        <v>131.84619467607598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projet'!$B$12,Paramètres!$A$1:$I$89,3,0)*VLOOKUP('Données projet'!$B$12,Paramètres!$A$1:$I$89,5,0)</f>
        <v>4.1677594708744434E-14</v>
      </c>
      <c r="CA84" s="14">
        <f t="shared" si="93"/>
        <v>6.9326303456159188E-13</v>
      </c>
      <c r="CB84" s="22">
        <f t="shared" si="64"/>
        <v>1.2800215959791691E-12</v>
      </c>
      <c r="CC84" s="62">
        <f t="shared" si="65"/>
        <v>293.33333333333462</v>
      </c>
      <c r="CD84" s="62">
        <f ca="1">AVERAGE(OFFSET($CC$3,0,0,'Données projet'!$E$12+1,1))-AVERAGE(OFFSET($H$3,0,0,'Données projet'!$E$12+1,1))</f>
        <v>167.14929162269641</v>
      </c>
      <c r="CE84" s="62">
        <f t="shared" si="94"/>
        <v>138.89497526048916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24.360182959542392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24.360182959542392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-2.8421709430404007E-14</v>
      </c>
      <c r="CU84" s="18">
        <f>CT84*VLOOKUP('Données projet'!$B$13,Paramètres!$A$1:$I$89,3,0)*VLOOKUP('Données projet'!$B$13,Paramètres!$A$1:$I$89,5,0)</f>
        <v>-2.2612312022829431E-14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122.85301941603791</v>
      </c>
      <c r="CZ84" s="62">
        <f t="shared" si="96"/>
        <v>97.393976461891157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73.228307630383966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73.228307630383966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-2.8421709430404007E-14</v>
      </c>
      <c r="O85" s="14">
        <f>N85*VLOOKUP('Données projet'!$B$9,Paramètres!$A$1:$I$89,3,0)*VLOOKUP('Données projet'!$B$9,Paramètres!$A$1:$I$89,5,0)</f>
        <v>-2.4829205358400945E-14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138.78437790044916</v>
      </c>
      <c r="T85" s="62">
        <f t="shared" si="88"/>
        <v>110.31224679643736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63.957072585913323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63.957072585913323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-1.1368683772161603E-13</v>
      </c>
      <c r="AJ85" s="14">
        <f>AI85*VLOOKUP('Données projet'!$B$10,Paramètres!$A$1:$I$89,3,0)*VLOOKUP('Données projet'!$B$10,Paramètres!$A$1:$I$89,5,0)</f>
        <v>-5.3205440053716299E-14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256.45505140629194</v>
      </c>
      <c r="AO85" s="62">
        <f t="shared" si="90"/>
        <v>219.6985760545686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174.6807556585986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174.6807556585986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-6.7984728957526396E-14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279.69031306919914</v>
      </c>
      <c r="BJ85" s="62">
        <f t="shared" si="92"/>
        <v>297.01680128882509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128.95936277620834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0.21739085424644952</v>
      </c>
      <c r="BS85" s="24">
        <f t="shared" si="63"/>
        <v>129.17675363045478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projet'!$B$12,Paramètres!$A$1:$I$89,3,0)*VLOOKUP('Données projet'!$B$12,Paramètres!$A$1:$I$89,5,0)</f>
        <v>4.1677594708744434E-14</v>
      </c>
      <c r="CA85" s="14">
        <f t="shared" si="93"/>
        <v>6.9326303456159188E-13</v>
      </c>
      <c r="CB85" s="22">
        <f t="shared" si="64"/>
        <v>1.2800215959791691E-12</v>
      </c>
      <c r="CC85" s="62">
        <f t="shared" si="65"/>
        <v>293.33333333333462</v>
      </c>
      <c r="CD85" s="62">
        <f ca="1">AVERAGE(OFFSET($CC$3,0,0,'Données projet'!$E$12+1,1))-AVERAGE(OFFSET($H$3,0,0,'Données projet'!$E$12+1,1))</f>
        <v>167.14929162269641</v>
      </c>
      <c r="CE85" s="62">
        <f t="shared" si="94"/>
        <v>138.89497526048916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23.882494629950241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23.882494629950241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-2.8421709430404007E-14</v>
      </c>
      <c r="CU85" s="18">
        <f>CT85*VLOOKUP('Données projet'!$B$13,Paramètres!$A$1:$I$89,3,0)*VLOOKUP('Données projet'!$B$13,Paramètres!$A$1:$I$89,5,0)</f>
        <v>-2.2612312022829431E-14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122.85301941603791</v>
      </c>
      <c r="CZ85" s="62">
        <f t="shared" si="96"/>
        <v>97.393976461891157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71.792345182609509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71.792345182609509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-2.8421709430404007E-14</v>
      </c>
      <c r="O86" s="14">
        <f>N86*VLOOKUP('Données projet'!$B$9,Paramètres!$A$1:$I$89,3,0)*VLOOKUP('Données projet'!$B$9,Paramètres!$A$1:$I$89,5,0)</f>
        <v>-2.4829205358400945E-14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138.78437790044916</v>
      </c>
      <c r="T86" s="62">
        <f t="shared" si="88"/>
        <v>110.31224679643736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62.702913402465924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62.702913402465924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-1.1368683772161603E-13</v>
      </c>
      <c r="AJ86" s="14">
        <f>AI86*VLOOKUP('Données projet'!$B$10,Paramètres!$A$1:$I$89,3,0)*VLOOKUP('Données projet'!$B$10,Paramètres!$A$1:$I$89,5,0)</f>
        <v>-5.3205440053716299E-14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256.45505140629194</v>
      </c>
      <c r="AO86" s="62">
        <f t="shared" si="90"/>
        <v>219.6985760545686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171.25537258487401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171.25537258487401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-6.7984728957526396E-14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279.69031306919914</v>
      </c>
      <c r="BJ86" s="62">
        <f t="shared" si="92"/>
        <v>297.01680128882509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126.43054832961141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0.15371854720560083</v>
      </c>
      <c r="BS86" s="24">
        <f t="shared" si="63"/>
        <v>126.58426687681701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projet'!$B$12,Paramètres!$A$1:$I$89,3,0)*VLOOKUP('Données projet'!$B$12,Paramètres!$A$1:$I$89,5,0)</f>
        <v>4.1677594708744434E-14</v>
      </c>
      <c r="CA86" s="14">
        <f t="shared" si="93"/>
        <v>6.9326303456159188E-13</v>
      </c>
      <c r="CB86" s="22">
        <f t="shared" si="64"/>
        <v>1.2800215959791691E-12</v>
      </c>
      <c r="CC86" s="62">
        <f t="shared" si="65"/>
        <v>293.33333333333462</v>
      </c>
      <c r="CD86" s="62">
        <f ca="1">AVERAGE(OFFSET($CC$3,0,0,'Données projet'!$E$12+1,1))-AVERAGE(OFFSET($H$3,0,0,'Données projet'!$E$12+1,1))</f>
        <v>167.14929162269641</v>
      </c>
      <c r="CE86" s="62">
        <f t="shared" si="94"/>
        <v>138.89497526048916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23.414173477140281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23.414173477140281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-2.8421709430404007E-14</v>
      </c>
      <c r="CU86" s="18">
        <f>CT86*VLOOKUP('Données projet'!$B$13,Paramètres!$A$1:$I$89,3,0)*VLOOKUP('Données projet'!$B$13,Paramètres!$A$1:$I$89,5,0)</f>
        <v>-2.2612312022829431E-14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122.85301941603791</v>
      </c>
      <c r="CZ86" s="62">
        <f t="shared" si="96"/>
        <v>97.393976461891157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70.384541082585287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70.384541082585287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-2.8421709430404007E-14</v>
      </c>
      <c r="O87" s="14">
        <f>N87*VLOOKUP('Données projet'!$B$9,Paramètres!$A$1:$I$89,3,0)*VLOOKUP('Données projet'!$B$9,Paramètres!$A$1:$I$89,5,0)</f>
        <v>-2.4829205358400945E-14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138.78437790044916</v>
      </c>
      <c r="T87" s="62">
        <f t="shared" si="88"/>
        <v>110.31224679643736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61.473347515644363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61.473347515644363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-1.1368683772161603E-13</v>
      </c>
      <c r="AJ87" s="14">
        <f>AI87*VLOOKUP('Données projet'!$B$10,Paramètres!$A$1:$I$89,3,0)*VLOOKUP('Données projet'!$B$10,Paramètres!$A$1:$I$89,5,0)</f>
        <v>-5.3205440053716299E-14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256.45505140629194</v>
      </c>
      <c r="AO87" s="62">
        <f t="shared" si="90"/>
        <v>219.6985760545686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167.89715918394779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167.89715918394779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-6.7984728957526396E-14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279.69031306919914</v>
      </c>
      <c r="BJ87" s="62">
        <f t="shared" si="92"/>
        <v>297.01680128882509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123.95132239188774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0.10869542712322476</v>
      </c>
      <c r="BS87" s="24">
        <f t="shared" si="63"/>
        <v>124.06001781901097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projet'!$B$12,Paramètres!$A$1:$I$89,3,0)*VLOOKUP('Données projet'!$B$12,Paramètres!$A$1:$I$89,5,0)</f>
        <v>4.1677594708744434E-14</v>
      </c>
      <c r="CA87" s="14">
        <f t="shared" si="93"/>
        <v>6.9326303456159188E-13</v>
      </c>
      <c r="CB87" s="22">
        <f t="shared" si="64"/>
        <v>1.2800215959791691E-12</v>
      </c>
      <c r="CC87" s="62">
        <f t="shared" si="65"/>
        <v>293.33333333333462</v>
      </c>
      <c r="CD87" s="62">
        <f ca="1">AVERAGE(OFFSET($CC$3,0,0,'Données projet'!$E$12+1,1))-AVERAGE(OFFSET($H$3,0,0,'Données projet'!$E$12+1,1))</f>
        <v>167.14929162269641</v>
      </c>
      <c r="CE87" s="62">
        <f t="shared" si="94"/>
        <v>138.89497526048916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22.955035816489225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22.955035816489225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-2.8421709430404007E-14</v>
      </c>
      <c r="CU87" s="18">
        <f>CT87*VLOOKUP('Données projet'!$B$13,Paramètres!$A$1:$I$89,3,0)*VLOOKUP('Données projet'!$B$13,Paramètres!$A$1:$I$89,5,0)</f>
        <v>-2.2612312022829431E-14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122.85301941603791</v>
      </c>
      <c r="CZ87" s="62">
        <f t="shared" si="96"/>
        <v>97.393976461891157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69.00434316228683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69.00434316228683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-2.8421709430404007E-14</v>
      </c>
      <c r="O88" s="14">
        <f>N88*VLOOKUP('Données projet'!$B$9,Paramètres!$A$1:$I$89,3,0)*VLOOKUP('Données projet'!$B$9,Paramètres!$A$1:$I$89,5,0)</f>
        <v>-2.4829205358400945E-14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138.78437790044916</v>
      </c>
      <c r="T88" s="62">
        <f t="shared" si="88"/>
        <v>110.31224679643736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60.267892665902231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60.267892665902231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-1.1368683772161603E-13</v>
      </c>
      <c r="AJ88" s="14">
        <f>AI88*VLOOKUP('Données projet'!$B$10,Paramètres!$A$1:$I$89,3,0)*VLOOKUP('Données projet'!$B$10,Paramètres!$A$1:$I$89,5,0)</f>
        <v>-5.3205440053716299E-14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256.45505140629194</v>
      </c>
      <c r="AO88" s="62">
        <f t="shared" si="90"/>
        <v>219.6985760545686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164.6047982995058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164.6047982995058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-6.7984728957526396E-14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279.69031306919914</v>
      </c>
      <c r="BJ88" s="62">
        <f t="shared" si="92"/>
        <v>297.01680128882509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121.52071256262433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7.6859273602800413E-2</v>
      </c>
      <c r="BS88" s="24">
        <f t="shared" si="63"/>
        <v>121.59757183622713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projet'!$B$12,Paramètres!$A$1:$I$89,3,0)*VLOOKUP('Données projet'!$B$12,Paramètres!$A$1:$I$89,5,0)</f>
        <v>4.1677594708744434E-14</v>
      </c>
      <c r="CA88" s="14">
        <f t="shared" si="93"/>
        <v>6.9326303456159188E-13</v>
      </c>
      <c r="CB88" s="22">
        <f t="shared" si="64"/>
        <v>1.2800215959791691E-12</v>
      </c>
      <c r="CC88" s="62">
        <f t="shared" si="65"/>
        <v>293.33333333333462</v>
      </c>
      <c r="CD88" s="62">
        <f ca="1">AVERAGE(OFFSET($CC$3,0,0,'Données projet'!$E$12+1,1))-AVERAGE(OFFSET($H$3,0,0,'Données projet'!$E$12+1,1))</f>
        <v>167.14929162269641</v>
      </c>
      <c r="CE88" s="62">
        <f t="shared" si="94"/>
        <v>138.89497526048916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22.504901565317216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22.504901565317216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-2.8421709430404007E-14</v>
      </c>
      <c r="CU88" s="18">
        <f>CT88*VLOOKUP('Données projet'!$B$13,Paramètres!$A$1:$I$89,3,0)*VLOOKUP('Données projet'!$B$13,Paramètres!$A$1:$I$89,5,0)</f>
        <v>-2.2612312022829431E-14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122.85301941603791</v>
      </c>
      <c r="CZ88" s="62">
        <f t="shared" si="96"/>
        <v>97.393976461891157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67.651210081367822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67.651210081367822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-2.8421709430404007E-14</v>
      </c>
      <c r="O89" s="14">
        <f>N89*VLOOKUP('Données projet'!$B$9,Paramètres!$A$1:$I$89,3,0)*VLOOKUP('Données projet'!$B$9,Paramètres!$A$1:$I$89,5,0)</f>
        <v>-2.4829205358400945E-14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138.78437790044916</v>
      </c>
      <c r="T89" s="62">
        <f t="shared" si="88"/>
        <v>110.31224679643736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59.086076050508687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59.086076050508687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-1.1368683772161603E-13</v>
      </c>
      <c r="AJ89" s="14">
        <f>AI89*VLOOKUP('Données projet'!$B$10,Paramètres!$A$1:$I$89,3,0)*VLOOKUP('Données projet'!$B$10,Paramètres!$A$1:$I$89,5,0)</f>
        <v>-5.3205440053716299E-14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256.45505140629194</v>
      </c>
      <c r="AO89" s="62">
        <f t="shared" si="90"/>
        <v>219.6985760545686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161.37699860386587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161.37699860386587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-6.7984728957526396E-14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279.69031306919914</v>
      </c>
      <c r="BJ89" s="62">
        <f t="shared" si="92"/>
        <v>297.01680128882509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119.13776550958715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5.434771356161238E-2</v>
      </c>
      <c r="BS89" s="24">
        <f t="shared" si="63"/>
        <v>119.19211322314877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projet'!$B$12,Paramètres!$A$1:$I$89,3,0)*VLOOKUP('Données projet'!$B$12,Paramètres!$A$1:$I$89,5,0)</f>
        <v>4.1677594708744434E-14</v>
      </c>
      <c r="CA89" s="14">
        <f t="shared" si="93"/>
        <v>6.9326303456159188E-13</v>
      </c>
      <c r="CB89" s="22">
        <f t="shared" si="64"/>
        <v>1.2800215959791691E-12</v>
      </c>
      <c r="CC89" s="62">
        <f t="shared" si="65"/>
        <v>293.33333333333462</v>
      </c>
      <c r="CD89" s="62">
        <f ca="1">AVERAGE(OFFSET($CC$3,0,0,'Données projet'!$E$12+1,1))-AVERAGE(OFFSET($H$3,0,0,'Données projet'!$E$12+1,1))</f>
        <v>167.14929162269641</v>
      </c>
      <c r="CE89" s="62">
        <f t="shared" si="94"/>
        <v>138.89497526048916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22.063594172255907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22.063594172255907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-2.8421709430404007E-14</v>
      </c>
      <c r="CU89" s="18">
        <f>CT89*VLOOKUP('Données projet'!$B$13,Paramètres!$A$1:$I$89,3,0)*VLOOKUP('Données projet'!$B$13,Paramètres!$A$1:$I$89,5,0)</f>
        <v>-2.2612312022829431E-14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122.85301941603791</v>
      </c>
      <c r="CZ89" s="62">
        <f t="shared" si="96"/>
        <v>97.393976461891157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66.324611114835946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66.324611114835946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-2.8421709430404007E-14</v>
      </c>
      <c r="O90" s="14">
        <f>N90*VLOOKUP('Données projet'!$B$9,Paramètres!$A$1:$I$89,3,0)*VLOOKUP('Données projet'!$B$9,Paramètres!$A$1:$I$89,5,0)</f>
        <v>-2.4829205358400945E-14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138.78437790044916</v>
      </c>
      <c r="T90" s="62">
        <f t="shared" si="88"/>
        <v>110.31224679643736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57.927434138106051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57.927434138106051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-1.1368683772161603E-13</v>
      </c>
      <c r="AJ90" s="14">
        <f>AI90*VLOOKUP('Données projet'!$B$10,Paramètres!$A$1:$I$89,3,0)*VLOOKUP('Données projet'!$B$10,Paramètres!$A$1:$I$89,5,0)</f>
        <v>-5.3205440053716299E-14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256.45505140629194</v>
      </c>
      <c r="AO90" s="62">
        <f t="shared" si="90"/>
        <v>219.6985760545686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158.21249409149402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158.21249409149402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-6.7984728957526396E-14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279.69031306919914</v>
      </c>
      <c r="BJ90" s="62">
        <f t="shared" si="92"/>
        <v>297.01680128882509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116.80154659480586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3.8429636801400206E-2</v>
      </c>
      <c r="BS90" s="24">
        <f t="shared" si="63"/>
        <v>116.83997623160725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projet'!$B$12,Paramètres!$A$1:$I$89,3,0)*VLOOKUP('Données projet'!$B$12,Paramètres!$A$1:$I$89,5,0)</f>
        <v>4.1677594708744434E-14</v>
      </c>
      <c r="CA90" s="14">
        <f t="shared" si="93"/>
        <v>6.9326303456159188E-13</v>
      </c>
      <c r="CB90" s="22">
        <f t="shared" si="64"/>
        <v>1.2800215959791691E-12</v>
      </c>
      <c r="CC90" s="62">
        <f t="shared" si="65"/>
        <v>293.33333333333462</v>
      </c>
      <c r="CD90" s="62">
        <f ca="1">AVERAGE(OFFSET($CC$3,0,0,'Données projet'!$E$12+1,1))-AVERAGE(OFFSET($H$3,0,0,'Données projet'!$E$12+1,1))</f>
        <v>167.14929162269641</v>
      </c>
      <c r="CE90" s="62">
        <f t="shared" si="94"/>
        <v>138.89497526048916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21.6309405480016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21.6309405480016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-2.8421709430404007E-14</v>
      </c>
      <c r="CU90" s="18">
        <f>CT90*VLOOKUP('Données projet'!$B$13,Paramètres!$A$1:$I$89,3,0)*VLOOKUP('Données projet'!$B$13,Paramètres!$A$1:$I$89,5,0)</f>
        <v>-2.2612312022829431E-14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122.85301941603791</v>
      </c>
      <c r="CZ90" s="62">
        <f t="shared" si="96"/>
        <v>97.393976461891157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65.024025944892287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65.024025944892287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-2.8421709430404007E-14</v>
      </c>
      <c r="O91" s="14">
        <f>N91*VLOOKUP('Données projet'!$B$9,Paramètres!$A$1:$I$89,3,0)*VLOOKUP('Données projet'!$B$9,Paramètres!$A$1:$I$89,5,0)</f>
        <v>-2.4829205358400945E-14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138.78437790044916</v>
      </c>
      <c r="T91" s="62">
        <f t="shared" si="88"/>
        <v>110.31224679643736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56.791512486903848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56.791512486903848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-1.1368683772161603E-13</v>
      </c>
      <c r="AJ91" s="14">
        <f>AI91*VLOOKUP('Données projet'!$B$10,Paramètres!$A$1:$I$89,3,0)*VLOOKUP('Données projet'!$B$10,Paramètres!$A$1:$I$89,5,0)</f>
        <v>-5.3205440053716299E-14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256.45505140629194</v>
      </c>
      <c r="AO91" s="62">
        <f t="shared" si="90"/>
        <v>219.6985760545686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155.11004358245262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155.11004358245262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-6.7984728957526396E-14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279.69031306919914</v>
      </c>
      <c r="BJ91" s="62">
        <f t="shared" si="92"/>
        <v>297.01680128882509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114.51113950799058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2.717385678080619E-2</v>
      </c>
      <c r="BS91" s="24">
        <f t="shared" si="63"/>
        <v>114.53831336477138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projet'!$B$12,Paramètres!$A$1:$I$89,3,0)*VLOOKUP('Données projet'!$B$12,Paramètres!$A$1:$I$89,5,0)</f>
        <v>4.1677594708744434E-14</v>
      </c>
      <c r="CA91" s="14">
        <f t="shared" si="93"/>
        <v>6.9326303456159188E-13</v>
      </c>
      <c r="CB91" s="22">
        <f t="shared" si="64"/>
        <v>1.2800215959791691E-12</v>
      </c>
      <c r="CC91" s="62">
        <f t="shared" si="65"/>
        <v>293.33333333333462</v>
      </c>
      <c r="CD91" s="62">
        <f ca="1">AVERAGE(OFFSET($CC$3,0,0,'Données projet'!$E$12+1,1))-AVERAGE(OFFSET($H$3,0,0,'Données projet'!$E$12+1,1))</f>
        <v>167.14929162269641</v>
      </c>
      <c r="CE91" s="62">
        <f t="shared" si="94"/>
        <v>138.89497526048916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21.206770997426265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21.206770997426265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-2.8421709430404007E-14</v>
      </c>
      <c r="CU91" s="18">
        <f>CT91*VLOOKUP('Données projet'!$B$13,Paramètres!$A$1:$I$89,3,0)*VLOOKUP('Données projet'!$B$13,Paramètres!$A$1:$I$89,5,0)</f>
        <v>-2.2612312022829431E-14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122.85301941603791</v>
      </c>
      <c r="CZ91" s="62">
        <f t="shared" si="96"/>
        <v>97.393976461891157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63.748944456852605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63.748944456852605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-2.8421709430404007E-14</v>
      </c>
      <c r="O92" s="14">
        <f>N92*VLOOKUP('Données projet'!$B$9,Paramètres!$A$1:$I$89,3,0)*VLOOKUP('Données projet'!$B$9,Paramètres!$A$1:$I$89,5,0)</f>
        <v>-2.4829205358400945E-14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138.78437790044916</v>
      </c>
      <c r="T92" s="62">
        <f t="shared" si="88"/>
        <v>110.31224679643736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55.677865566437923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55.677865566437923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-1.1368683772161603E-13</v>
      </c>
      <c r="AJ92" s="14">
        <f>AI92*VLOOKUP('Données projet'!$B$10,Paramètres!$A$1:$I$89,3,0)*VLOOKUP('Données projet'!$B$10,Paramètres!$A$1:$I$89,5,0)</f>
        <v>-5.3205440053716299E-14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256.45505140629194</v>
      </c>
      <c r="AO92" s="62">
        <f t="shared" si="90"/>
        <v>219.6985760545686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152.06843023558557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152.06843023558557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-6.7984728957526396E-14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279.69031306919914</v>
      </c>
      <c r="BJ92" s="62">
        <f t="shared" si="92"/>
        <v>297.01680128882509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112.26564590713737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1.9214818400700103E-2</v>
      </c>
      <c r="BS92" s="24">
        <f t="shared" si="63"/>
        <v>112.28486072553807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projet'!$B$12,Paramètres!$A$1:$I$89,3,0)*VLOOKUP('Données projet'!$B$12,Paramètres!$A$1:$I$89,5,0)</f>
        <v>4.1677594708744434E-14</v>
      </c>
      <c r="CA92" s="14">
        <f t="shared" si="93"/>
        <v>6.9326303456159188E-13</v>
      </c>
      <c r="CB92" s="22">
        <f t="shared" si="64"/>
        <v>1.2800215959791691E-12</v>
      </c>
      <c r="CC92" s="62">
        <f t="shared" si="65"/>
        <v>293.33333333333462</v>
      </c>
      <c r="CD92" s="62">
        <f ca="1">AVERAGE(OFFSET($CC$3,0,0,'Données projet'!$E$12+1,1))-AVERAGE(OFFSET($H$3,0,0,'Données projet'!$E$12+1,1))</f>
        <v>167.14929162269641</v>
      </c>
      <c r="CE92" s="62">
        <f t="shared" si="94"/>
        <v>138.89497526048916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20.790919153019832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20.790919153019832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-2.8421709430404007E-14</v>
      </c>
      <c r="CU92" s="18">
        <f>CT92*VLOOKUP('Données projet'!$B$13,Paramètres!$A$1:$I$89,3,0)*VLOOKUP('Données projet'!$B$13,Paramètres!$A$1:$I$89,5,0)</f>
        <v>-2.2612312022829431E-14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122.85301941603791</v>
      </c>
      <c r="CZ92" s="62">
        <f t="shared" si="96"/>
        <v>97.393976461891157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62.498866539070463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62.498866539070463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-2.8421709430404007E-14</v>
      </c>
      <c r="O93" s="14">
        <f>N93*VLOOKUP('Données projet'!$B$9,Paramètres!$A$1:$I$89,3,0)*VLOOKUP('Données projet'!$B$9,Paramètres!$A$1:$I$89,5,0)</f>
        <v>-2.4829205358400945E-14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138.78437790044916</v>
      </c>
      <c r="T93" s="62">
        <f t="shared" si="88"/>
        <v>110.31224679643736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54.586056582824789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54.586056582824789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-1.1368683772161603E-13</v>
      </c>
      <c r="AJ93" s="14">
        <f>AI93*VLOOKUP('Données projet'!$B$10,Paramètres!$A$1:$I$89,3,0)*VLOOKUP('Données projet'!$B$10,Paramètres!$A$1:$I$89,5,0)</f>
        <v>-5.3205440053716299E-14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256.45505140629194</v>
      </c>
      <c r="AO93" s="62">
        <f t="shared" si="90"/>
        <v>219.6985760545686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149.08646107124963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149.08646107124963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-6.7984728957526396E-14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279.69031306919914</v>
      </c>
      <c r="BJ93" s="62">
        <f t="shared" si="92"/>
        <v>297.01680128882509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110.06418506618104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1.3586928390403095E-2</v>
      </c>
      <c r="BS93" s="24">
        <f t="shared" si="63"/>
        <v>110.07777199457145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projet'!$B$12,Paramètres!$A$1:$I$89,3,0)*VLOOKUP('Données projet'!$B$12,Paramètres!$A$1:$I$89,5,0)</f>
        <v>4.1677594708744434E-14</v>
      </c>
      <c r="CA93" s="14">
        <f t="shared" si="93"/>
        <v>6.9326303456159188E-13</v>
      </c>
      <c r="CB93" s="22">
        <f t="shared" si="64"/>
        <v>1.2800215959791691E-12</v>
      </c>
      <c r="CC93" s="62">
        <f t="shared" si="65"/>
        <v>293.33333333333462</v>
      </c>
      <c r="CD93" s="62">
        <f ca="1">AVERAGE(OFFSET($CC$3,0,0,'Données projet'!$E$12+1,1))-AVERAGE(OFFSET($H$3,0,0,'Données projet'!$E$12+1,1))</f>
        <v>167.14929162269641</v>
      </c>
      <c r="CE93" s="62">
        <f t="shared" si="94"/>
        <v>138.89497526048916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20.38322190963763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20.38322190963763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-2.8421709430404007E-14</v>
      </c>
      <c r="CU93" s="18">
        <f>CT93*VLOOKUP('Données projet'!$B$13,Paramètres!$A$1:$I$89,3,0)*VLOOKUP('Données projet'!$B$13,Paramètres!$A$1:$I$89,5,0)</f>
        <v>-2.2612312022829431E-14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122.85301941603791</v>
      </c>
      <c r="CZ93" s="62">
        <f t="shared" si="96"/>
        <v>97.393976461891157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61.273301886783791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61.273301886783791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-2.8421709430404007E-14</v>
      </c>
      <c r="O94" s="14">
        <f>N94*VLOOKUP('Données projet'!$B$9,Paramètres!$A$1:$I$89,3,0)*VLOOKUP('Données projet'!$B$9,Paramètres!$A$1:$I$89,5,0)</f>
        <v>-2.4829205358400945E-14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138.78437790044916</v>
      </c>
      <c r="T94" s="62">
        <f t="shared" si="88"/>
        <v>110.31224679643736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53.515657307442581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53.515657307442581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-5.3205440053716299E-14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256.45505140629194</v>
      </c>
      <c r="AO94" s="62">
        <f t="shared" si="90"/>
        <v>219.6985760545686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146.1629665034047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146.1629665034047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-6.7984728957526396E-14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279.69031306919914</v>
      </c>
      <c r="BJ94" s="62">
        <f t="shared" si="92"/>
        <v>297.01680128882509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107.90589352955733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9.6074092003500516E-3</v>
      </c>
      <c r="BS94" s="24">
        <f t="shared" si="63"/>
        <v>107.91550093875769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projet'!$B$12,Paramètres!$A$1:$I$89,3,0)*VLOOKUP('Données projet'!$B$12,Paramètres!$A$1:$I$89,5,0)</f>
        <v>4.1677594708744434E-14</v>
      </c>
      <c r="CA94" s="14">
        <f t="shared" si="93"/>
        <v>6.9326303456159188E-13</v>
      </c>
      <c r="CB94" s="22">
        <f t="shared" si="64"/>
        <v>1.2800215959791691E-12</v>
      </c>
      <c r="CC94" s="62">
        <f t="shared" si="65"/>
        <v>293.33333333333462</v>
      </c>
      <c r="CD94" s="62">
        <f ca="1">AVERAGE(OFFSET($CC$3,0,0,'Données projet'!$E$12+1,1))-AVERAGE(OFFSET($H$3,0,0,'Données projet'!$E$12+1,1))</f>
        <v>167.14929162269641</v>
      </c>
      <c r="CE94" s="62">
        <f t="shared" si="94"/>
        <v>138.89497526048916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19.983519360527389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19.983519360527389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-2.8421709430404007E-14</v>
      </c>
      <c r="CU94" s="18">
        <f>CT94*VLOOKUP('Données projet'!$B$13,Paramètres!$A$1:$I$89,3,0)*VLOOKUP('Données projet'!$B$13,Paramètres!$A$1:$I$89,5,0)</f>
        <v>-2.2612312022829431E-14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122.85301941603791</v>
      </c>
      <c r="CZ94" s="62">
        <f t="shared" si="96"/>
        <v>97.393976461891157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60.071769809807833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60.071769809807833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-2.8421709430404007E-14</v>
      </c>
      <c r="O95" s="14">
        <f>N95*VLOOKUP('Données projet'!$B$9,Paramètres!$A$1:$I$89,3,0)*VLOOKUP('Données projet'!$B$9,Paramètres!$A$1:$I$89,5,0)</f>
        <v>-2.4829205358400945E-14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138.78437790044916</v>
      </c>
      <c r="T95" s="62">
        <f t="shared" si="88"/>
        <v>110.31224679643736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52.466247908971525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52.466247908971525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-5.3205440053716299E-14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256.45505140629194</v>
      </c>
      <c r="AO95" s="62">
        <f t="shared" si="90"/>
        <v>219.6985760545686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143.2967998808796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143.2967998808796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-6.7984728957526396E-14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279.69031306919914</v>
      </c>
      <c r="BJ95" s="62">
        <f t="shared" si="92"/>
        <v>297.01680128882509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105.78992477353897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6.7934641952015476E-3</v>
      </c>
      <c r="BS95" s="24">
        <f t="shared" si="63"/>
        <v>105.79671823773417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projet'!$B$12,Paramètres!$A$1:$I$89,3,0)*VLOOKUP('Données projet'!$B$12,Paramètres!$A$1:$I$89,5,0)</f>
        <v>4.1677594708744434E-14</v>
      </c>
      <c r="CA95" s="14">
        <f t="shared" si="93"/>
        <v>6.9326303456159188E-13</v>
      </c>
      <c r="CB95" s="22">
        <f t="shared" si="64"/>
        <v>1.2800215959791691E-12</v>
      </c>
      <c r="CC95" s="62">
        <f t="shared" si="65"/>
        <v>293.33333333333462</v>
      </c>
      <c r="CD95" s="62">
        <f ca="1">AVERAGE(OFFSET($CC$3,0,0,'Données projet'!$E$12+1,1))-AVERAGE(OFFSET($H$3,0,0,'Données projet'!$E$12+1,1))</f>
        <v>167.14929162269641</v>
      </c>
      <c r="CE95" s="62">
        <f t="shared" si="94"/>
        <v>138.89497526048916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19.591654734610717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19.591654734610717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-2.8421709430404007E-14</v>
      </c>
      <c r="CU95" s="18">
        <f>CT95*VLOOKUP('Données projet'!$B$13,Paramètres!$A$1:$I$89,3,0)*VLOOKUP('Données projet'!$B$13,Paramètres!$A$1:$I$89,5,0)</f>
        <v>-2.2612312022829431E-14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122.85301941603791</v>
      </c>
      <c r="CZ95" s="62">
        <f t="shared" si="96"/>
        <v>97.393976461891157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58.893799043999167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58.893799043999167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-2.8421709430404007E-14</v>
      </c>
      <c r="O96" s="14">
        <f>N96*VLOOKUP('Données projet'!$B$9,Paramètres!$A$1:$I$89,3,0)*VLOOKUP('Données projet'!$B$9,Paramètres!$A$1:$I$89,5,0)</f>
        <v>-2.4829205358400945E-14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138.78437790044916</v>
      </c>
      <c r="T96" s="62">
        <f t="shared" si="88"/>
        <v>110.31224679643736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51.437416788727958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51.437416788727958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-5.3205440053716299E-14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256.45505140629194</v>
      </c>
      <c r="AO96" s="62">
        <f t="shared" si="90"/>
        <v>219.6985760545686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140.48683703763322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140.48683703763322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-6.7984728957526396E-14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279.69031306919914</v>
      </c>
      <c r="BJ96" s="62">
        <f t="shared" si="92"/>
        <v>297.01680128882509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103.71544887421263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4.8037046001750258E-3</v>
      </c>
      <c r="BS96" s="24">
        <f t="shared" si="63"/>
        <v>103.7202525788128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projet'!$B$12,Paramètres!$A$1:$I$89,3,0)*VLOOKUP('Données projet'!$B$12,Paramètres!$A$1:$I$89,5,0)</f>
        <v>4.1677594708744434E-14</v>
      </c>
      <c r="CA96" s="14">
        <f t="shared" si="93"/>
        <v>6.9326303456159188E-13</v>
      </c>
      <c r="CB96" s="22">
        <f t="shared" si="64"/>
        <v>1.2800215959791691E-12</v>
      </c>
      <c r="CC96" s="62">
        <f t="shared" si="65"/>
        <v>293.33333333333462</v>
      </c>
      <c r="CD96" s="62">
        <f ca="1">AVERAGE(OFFSET($CC$3,0,0,'Données projet'!$E$12+1,1))-AVERAGE(OFFSET($H$3,0,0,'Données projet'!$E$12+1,1))</f>
        <v>167.14929162269641</v>
      </c>
      <c r="CE96" s="62">
        <f t="shared" si="94"/>
        <v>138.89497526048916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19.207474334994451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19.207474334994451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-2.8421709430404007E-14</v>
      </c>
      <c r="CU96" s="18">
        <f>CT96*VLOOKUP('Données projet'!$B$13,Paramètres!$A$1:$I$89,3,0)*VLOOKUP('Données projet'!$B$13,Paramètres!$A$1:$I$89,5,0)</f>
        <v>-2.2612312022829431E-14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122.85301941603791</v>
      </c>
      <c r="CZ96" s="62">
        <f t="shared" si="96"/>
        <v>97.393976461891157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57.738927566416791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57.738927566416791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-2.8421709430404007E-14</v>
      </c>
      <c r="O97" s="14">
        <f>N97*VLOOKUP('Données projet'!$B$9,Paramètres!$A$1:$I$89,3,0)*VLOOKUP('Données projet'!$B$9,Paramètres!$A$1:$I$89,5,0)</f>
        <v>-2.4829205358400945E-14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138.78437790044916</v>
      </c>
      <c r="T97" s="62">
        <f t="shared" si="88"/>
        <v>110.31224679643736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50.428760419227345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50.428760419227345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-5.3205440053716299E-14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256.45505140629194</v>
      </c>
      <c r="AO97" s="62">
        <f t="shared" si="90"/>
        <v>219.6985760545686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137.73197585183479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137.73197585183479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-6.7984728957526396E-14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279.69031306919914</v>
      </c>
      <c r="BJ97" s="62">
        <f t="shared" si="92"/>
        <v>297.01680128882509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101.68165218196671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3.3967320976007738E-3</v>
      </c>
      <c r="BS97" s="24">
        <f t="shared" si="63"/>
        <v>101.68504891406431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projet'!$B$12,Paramètres!$A$1:$I$89,3,0)*VLOOKUP('Données projet'!$B$12,Paramètres!$A$1:$I$89,5,0)</f>
        <v>4.1677594708744434E-14</v>
      </c>
      <c r="CA97" s="14">
        <f t="shared" si="93"/>
        <v>6.9326303456159188E-13</v>
      </c>
      <c r="CB97" s="22">
        <f t="shared" si="64"/>
        <v>1.2800215959791691E-12</v>
      </c>
      <c r="CC97" s="62">
        <f t="shared" si="65"/>
        <v>293.33333333333462</v>
      </c>
      <c r="CD97" s="62">
        <f ca="1">AVERAGE(OFFSET($CC$3,0,0,'Données projet'!$E$12+1,1))-AVERAGE(OFFSET($H$3,0,0,'Données projet'!$E$12+1,1))</f>
        <v>167.14929162269641</v>
      </c>
      <c r="CE97" s="62">
        <f t="shared" si="94"/>
        <v>138.89497526048916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18.830827478687755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18.830827478687755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-2.8421709430404007E-14</v>
      </c>
      <c r="CU97" s="18">
        <f>CT97*VLOOKUP('Données projet'!$B$13,Paramètres!$A$1:$I$89,3,0)*VLOOKUP('Données projet'!$B$13,Paramètres!$A$1:$I$89,5,0)</f>
        <v>-2.2612312022829431E-14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122.85301941603791</v>
      </c>
      <c r="CZ97" s="62">
        <f t="shared" si="96"/>
        <v>97.393976461891157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56.606702414107758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56.606702414107758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-2.8421709430404007E-14</v>
      </c>
      <c r="O98" s="14">
        <f>N98*VLOOKUP('Données projet'!$B$9,Paramètres!$A$1:$I$89,3,0)*VLOOKUP('Données projet'!$B$9,Paramètres!$A$1:$I$89,5,0)</f>
        <v>-2.4829205358400945E-14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138.78437790044916</v>
      </c>
      <c r="T98" s="62">
        <f t="shared" si="88"/>
        <v>110.31224679643736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49.439883185913004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49.439883185913004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-5.3205440053716299E-14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256.45505140629194</v>
      </c>
      <c r="AO98" s="62">
        <f t="shared" si="90"/>
        <v>219.6985760545686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135.03113581359045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135.03113581359045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-6.7984728957526396E-14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279.69031306919914</v>
      </c>
      <c r="BJ98" s="62">
        <f t="shared" si="92"/>
        <v>297.01680128882509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99.68773700236224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2.4018523000875129E-3</v>
      </c>
      <c r="BS98" s="24">
        <f t="shared" si="63"/>
        <v>99.690138854662322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projet'!$B$12,Paramètres!$A$1:$I$89,3,0)*VLOOKUP('Données projet'!$B$12,Paramètres!$A$1:$I$89,5,0)</f>
        <v>4.1677594708744434E-14</v>
      </c>
      <c r="CA98" s="14">
        <f t="shared" si="93"/>
        <v>6.9326303456159188E-13</v>
      </c>
      <c r="CB98" s="22">
        <f t="shared" si="64"/>
        <v>1.2800215959791691E-12</v>
      </c>
      <c r="CC98" s="62">
        <f t="shared" si="65"/>
        <v>293.33333333333462</v>
      </c>
      <c r="CD98" s="62">
        <f ca="1">AVERAGE(OFFSET($CC$3,0,0,'Données projet'!$E$12+1,1))-AVERAGE(OFFSET($H$3,0,0,'Données projet'!$E$12+1,1))</f>
        <v>167.14929162269641</v>
      </c>
      <c r="CE98" s="62">
        <f t="shared" si="94"/>
        <v>138.89497526048916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18.461566437501336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18.461566437501336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-2.8421709430404007E-14</v>
      </c>
      <c r="CU98" s="18">
        <f>CT98*VLOOKUP('Données projet'!$B$13,Paramètres!$A$1:$I$89,3,0)*VLOOKUP('Données projet'!$B$13,Paramètres!$A$1:$I$89,5,0)</f>
        <v>-2.2612312022829431E-14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122.85301941603791</v>
      </c>
      <c r="CZ98" s="62">
        <f t="shared" si="96"/>
        <v>97.393976461891157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55.496679506446348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55.496679506446348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-2.8421709430404007E-14</v>
      </c>
      <c r="O99" s="14">
        <f>N99*VLOOKUP('Données projet'!$B$9,Paramètres!$A$1:$I$89,3,0)*VLOOKUP('Données projet'!$B$9,Paramètres!$A$1:$I$89,5,0)</f>
        <v>-2.4829205358400945E-14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138.78437790044916</v>
      </c>
      <c r="T99" s="62">
        <f t="shared" si="88"/>
        <v>110.31224679643736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48.4703972319884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48.4703972319884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-5.3205440053716299E-14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256.45505140629194</v>
      </c>
      <c r="AO99" s="62">
        <f t="shared" si="90"/>
        <v>219.6985760545686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132.38325760114634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132.38325760114634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-6.7984728957526396E-14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279.69031306919914</v>
      </c>
      <c r="BJ99" s="62">
        <f t="shared" si="92"/>
        <v>297.01680128882509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97.732921283261646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1.6983660488003869E-3</v>
      </c>
      <c r="BS99" s="24">
        <f t="shared" si="63"/>
        <v>97.734619649310446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projet'!$B$12,Paramètres!$A$1:$I$89,3,0)*VLOOKUP('Données projet'!$B$12,Paramètres!$A$1:$I$89,5,0)</f>
        <v>4.1677594708744434E-14</v>
      </c>
      <c r="CA99" s="14">
        <f t="shared" si="93"/>
        <v>6.9326303456159188E-13</v>
      </c>
      <c r="CB99" s="22">
        <f t="shared" si="64"/>
        <v>1.2800215959791691E-12</v>
      </c>
      <c r="CC99" s="62">
        <f t="shared" si="65"/>
        <v>293.33333333333462</v>
      </c>
      <c r="CD99" s="62">
        <f ca="1">AVERAGE(OFFSET($CC$3,0,0,'Données projet'!$E$12+1,1))-AVERAGE(OFFSET($H$3,0,0,'Données projet'!$E$12+1,1))</f>
        <v>167.14929162269641</v>
      </c>
      <c r="CE99" s="62">
        <f t="shared" si="94"/>
        <v>138.89497526048916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18.099546380105586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18.099546380105586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-2.8421709430404007E-14</v>
      </c>
      <c r="CU99" s="18">
        <f>CT99*VLOOKUP('Données projet'!$B$13,Paramètres!$A$1:$I$89,3,0)*VLOOKUP('Données projet'!$B$13,Paramètres!$A$1:$I$89,5,0)</f>
        <v>-2.2612312022829431E-14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122.85301941603791</v>
      </c>
      <c r="CZ99" s="62">
        <f t="shared" si="96"/>
        <v>97.393976461891157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54.408423470957061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54.408423470957061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-2.8421709430404007E-14</v>
      </c>
      <c r="O100" s="14">
        <f>N100*VLOOKUP('Données projet'!$B$9,Paramètres!$A$1:$I$89,3,0)*VLOOKUP('Données projet'!$B$9,Paramètres!$A$1:$I$89,5,0)</f>
        <v>-2.4829205358400945E-14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138.78437790044916</v>
      </c>
      <c r="T100" s="62">
        <f t="shared" si="88"/>
        <v>110.31224679643736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47.519922306292216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47.519922306292216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-5.3205440053716299E-14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256.45505140629194</v>
      </c>
      <c r="AO100" s="62">
        <f t="shared" si="90"/>
        <v>219.6985760545686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129.78730266540202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129.78730266540202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-6.7984728957526396E-14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279.69031306919914</v>
      </c>
      <c r="BJ100" s="62">
        <f t="shared" si="92"/>
        <v>297.01680128882509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95.816438308092756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1.2009261500437564E-3</v>
      </c>
      <c r="BS100" s="24">
        <f t="shared" si="63"/>
        <v>95.817639234242804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projet'!$B$12,Paramètres!$A$1:$I$89,3,0)*VLOOKUP('Données projet'!$B$12,Paramètres!$A$1:$I$89,5,0)</f>
        <v>4.1677594708744434E-14</v>
      </c>
      <c r="CA100" s="14">
        <f t="shared" si="93"/>
        <v>6.9326303456159188E-13</v>
      </c>
      <c r="CB100" s="22">
        <f t="shared" si="64"/>
        <v>1.2800215959791691E-12</v>
      </c>
      <c r="CC100" s="62">
        <f t="shared" si="65"/>
        <v>293.33333333333462</v>
      </c>
      <c r="CD100" s="62">
        <f ca="1">AVERAGE(OFFSET($CC$3,0,0,'Données projet'!$E$12+1,1))-AVERAGE(OFFSET($H$3,0,0,'Données projet'!$E$12+1,1))</f>
        <v>167.14929162269641</v>
      </c>
      <c r="CE100" s="62">
        <f t="shared" si="94"/>
        <v>138.89497526048916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17.744625315224933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17.744625315224933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-2.8421709430404007E-14</v>
      </c>
      <c r="CU100" s="18">
        <f>CT100*VLOOKUP('Données projet'!$B$13,Paramètres!$A$1:$I$89,3,0)*VLOOKUP('Données projet'!$B$13,Paramètres!$A$1:$I$89,5,0)</f>
        <v>-2.2612312022829431E-14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122.85301941603791</v>
      </c>
      <c r="CZ100" s="62">
        <f t="shared" si="96"/>
        <v>97.393976461891157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53.341507472553076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53.341507472553076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-2.8421709430404007E-14</v>
      </c>
      <c r="O101" s="14">
        <f>N101*VLOOKUP('Données projet'!$B$9,Paramètres!$A$1:$I$89,3,0)*VLOOKUP('Données projet'!$B$9,Paramètres!$A$1:$I$89,5,0)</f>
        <v>-2.4829205358400945E-14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138.78437790044916</v>
      </c>
      <c r="T101" s="62">
        <f t="shared" si="88"/>
        <v>110.31224679643736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46.588085614156469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46.588085614156469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-5.3205440053716299E-14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256.45505140629194</v>
      </c>
      <c r="AO101" s="62">
        <f t="shared" si="90"/>
        <v>219.6985760545686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127.24225282257147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127.24225282257147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-6.7984728957526396E-14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279.69031306919914</v>
      </c>
      <c r="BJ101" s="62">
        <f t="shared" si="92"/>
        <v>297.01680128882509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93.937536395127736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8.4918302440019345E-4</v>
      </c>
      <c r="BS101" s="24">
        <f t="shared" si="63"/>
        <v>93.938385578152136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projet'!$B$12,Paramètres!$A$1:$I$89,3,0)*VLOOKUP('Données projet'!$B$12,Paramètres!$A$1:$I$89,5,0)</f>
        <v>4.1677594708744434E-14</v>
      </c>
      <c r="CA101" s="14">
        <f t="shared" si="93"/>
        <v>6.9326303456159188E-13</v>
      </c>
      <c r="CB101" s="22">
        <f t="shared" si="64"/>
        <v>1.2800215959791691E-12</v>
      </c>
      <c r="CC101" s="62">
        <f t="shared" si="65"/>
        <v>293.33333333333462</v>
      </c>
      <c r="CD101" s="62">
        <f ca="1">AVERAGE(OFFSET($CC$3,0,0,'Données projet'!$E$12+1,1))-AVERAGE(OFFSET($H$3,0,0,'Données projet'!$E$12+1,1))</f>
        <v>167.14929162269641</v>
      </c>
      <c r="CE101" s="62">
        <f t="shared" si="94"/>
        <v>138.89497526048916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17.396664035946117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17.396664035946117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-2.8421709430404007E-14</v>
      </c>
      <c r="CU101" s="18">
        <f>CT101*VLOOKUP('Données projet'!$B$13,Paramètres!$A$1:$I$89,3,0)*VLOOKUP('Données projet'!$B$13,Paramètres!$A$1:$I$89,5,0)</f>
        <v>-2.2612312022829431E-14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122.85301941603791</v>
      </c>
      <c r="CZ101" s="62">
        <f t="shared" si="96"/>
        <v>97.393976461891157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52.29551304612329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52.29551304612329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-2.8421709430404007E-14</v>
      </c>
      <c r="O102" s="14">
        <f>N102*VLOOKUP('Données projet'!$B$9,Paramètres!$A$1:$I$89,3,0)*VLOOKUP('Données projet'!$B$9,Paramètres!$A$1:$I$89,5,0)</f>
        <v>-2.4829205358400945E-14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138.78437790044916</v>
      </c>
      <c r="T102" s="62">
        <f t="shared" si="88"/>
        <v>110.31224679643736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45.674521671189247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45.674521671189247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-5.3205440053716299E-14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256.45505140629194</v>
      </c>
      <c r="AO102" s="62">
        <f t="shared" si="90"/>
        <v>219.6985760545686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124.74710985483171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124.74710985483171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-6.7984728957526396E-14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279.69031306919914</v>
      </c>
      <c r="BJ102" s="62">
        <f t="shared" si="92"/>
        <v>297.01680128882509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92.095478602658943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6.0046307502187822E-4</v>
      </c>
      <c r="BS102" s="24">
        <f t="shared" si="63"/>
        <v>92.09607906573396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projet'!$B$12,Paramètres!$A$1:$I$89,3,0)*VLOOKUP('Données projet'!$B$12,Paramètres!$A$1:$I$89,5,0)</f>
        <v>4.1677594708744434E-14</v>
      </c>
      <c r="CA102" s="14">
        <f t="shared" si="93"/>
        <v>6.9326303456159188E-13</v>
      </c>
      <c r="CB102" s="22">
        <f t="shared" si="64"/>
        <v>1.2800215959791691E-12</v>
      </c>
      <c r="CC102" s="62">
        <f t="shared" si="65"/>
        <v>293.33333333333462</v>
      </c>
      <c r="CD102" s="62">
        <f ca="1">AVERAGE(OFFSET($CC$3,0,0,'Données projet'!$E$12+1,1))-AVERAGE(OFFSET($H$3,0,0,'Données projet'!$E$12+1,1))</f>
        <v>167.14929162269641</v>
      </c>
      <c r="CE102" s="62">
        <f t="shared" si="94"/>
        <v>138.89497526048916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17.055526065118535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17.055526065118535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-2.8421709430404007E-14</v>
      </c>
      <c r="CU102" s="18">
        <f>CT102*VLOOKUP('Données projet'!$B$13,Paramètres!$A$1:$I$89,3,0)*VLOOKUP('Données projet'!$B$13,Paramètres!$A$1:$I$89,5,0)</f>
        <v>-2.2612312022829431E-14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122.85301941603791</v>
      </c>
      <c r="CZ102" s="62">
        <f t="shared" si="96"/>
        <v>97.393976461891157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51.270029932402188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51.270029932402188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-2.8421709430404007E-14</v>
      </c>
      <c r="O103" s="14">
        <f>N103*VLOOKUP('Données projet'!$B$9,Paramètres!$A$1:$I$89,3,0)*VLOOKUP('Données projet'!$B$9,Paramètres!$A$1:$I$89,5,0)</f>
        <v>-2.4829205358400945E-14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138.78437790044916</v>
      </c>
      <c r="T103" s="62">
        <f t="shared" si="88"/>
        <v>110.31224679643736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44.778872159924624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44.778872159924624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-5.3205440053716299E-14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256.45505140629194</v>
      </c>
      <c r="AO103" s="62">
        <f t="shared" si="90"/>
        <v>219.6985760545686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122.30089511880237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122.30089511880237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-6.7984728957526396E-14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279.69031306919914</v>
      </c>
      <c r="BJ103" s="62">
        <f t="shared" si="92"/>
        <v>297.01680128882509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90.289542439956151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4.2459151220009672E-4</v>
      </c>
      <c r="BS103" s="24">
        <f t="shared" si="63"/>
        <v>90.28996703146835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projet'!$B$12,Paramètres!$A$1:$I$89,3,0)*VLOOKUP('Données projet'!$B$12,Paramètres!$A$1:$I$89,5,0)</f>
        <v>4.1677594708744434E-14</v>
      </c>
      <c r="CA103" s="14">
        <f t="shared" si="93"/>
        <v>6.9326303456159188E-13</v>
      </c>
      <c r="CB103" s="22">
        <f t="shared" si="64"/>
        <v>1.2800215959791691E-12</v>
      </c>
      <c r="CC103" s="62">
        <f t="shared" si="65"/>
        <v>293.33333333333462</v>
      </c>
      <c r="CD103" s="62">
        <f ca="1">AVERAGE(OFFSET($CC$3,0,0,'Données projet'!$E$12+1,1))-AVERAGE(OFFSET($H$3,0,0,'Données projet'!$E$12+1,1))</f>
        <v>167.14929162269641</v>
      </c>
      <c r="CE103" s="62">
        <f t="shared" si="94"/>
        <v>138.89497526048916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16.721077601825264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16.721077601825264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-2.8421709430404007E-14</v>
      </c>
      <c r="CU103" s="18">
        <f>CT103*VLOOKUP('Données projet'!$B$13,Paramètres!$A$1:$I$89,3,0)*VLOOKUP('Données projet'!$B$13,Paramètres!$A$1:$I$89,5,0)</f>
        <v>-2.2612312022829431E-14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122.85301941603791</v>
      </c>
      <c r="CZ103" s="62">
        <f t="shared" si="96"/>
        <v>97.393976461891157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50.264655917058221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50.264655917058221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-2.8421709430404007E-14</v>
      </c>
      <c r="O104" s="14">
        <f>N104*VLOOKUP('Données projet'!$B$9,Paramètres!$A$1:$I$89,3,0)*VLOOKUP('Données projet'!$B$9,Paramètres!$A$1:$I$89,5,0)</f>
        <v>-2.4829205358400945E-14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138.78437790044916</v>
      </c>
      <c r="T104" s="62">
        <f t="shared" si="88"/>
        <v>110.31224679643736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43.900785789283645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43.900785789283645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-5.3205440053716299E-14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256.45505140629194</v>
      </c>
      <c r="AO104" s="62">
        <f t="shared" si="90"/>
        <v>219.6985760545686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119.90264916170293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119.90264916170293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-6.7984728957526396E-14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279.69031306919914</v>
      </c>
      <c r="BJ104" s="62">
        <f t="shared" si="92"/>
        <v>297.01680128882509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88.519019583891676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3.0023153751093911E-4</v>
      </c>
      <c r="BS104" s="24">
        <f t="shared" si="63"/>
        <v>88.519319815429185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projet'!$B$12,Paramètres!$A$1:$I$89,3,0)*VLOOKUP('Données projet'!$B$12,Paramètres!$A$1:$I$89,5,0)</f>
        <v>4.1677594708744434E-14</v>
      </c>
      <c r="CA104" s="14">
        <f t="shared" si="93"/>
        <v>6.9326303456159188E-13</v>
      </c>
      <c r="CB104" s="22">
        <f t="shared" si="64"/>
        <v>1.2800215959791691E-12</v>
      </c>
      <c r="CC104" s="62">
        <f t="shared" si="65"/>
        <v>293.33333333333462</v>
      </c>
      <c r="CD104" s="62">
        <f ca="1">AVERAGE(OFFSET($CC$3,0,0,'Données projet'!$E$12+1,1))-AVERAGE(OFFSET($H$3,0,0,'Données projet'!$E$12+1,1))</f>
        <v>167.14929162269641</v>
      </c>
      <c r="CE104" s="62">
        <f t="shared" si="94"/>
        <v>138.89497526048916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16.393187468903754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16.393187468903754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-2.8421709430404007E-14</v>
      </c>
      <c r="CU104" s="18">
        <f>CT104*VLOOKUP('Données projet'!$B$13,Paramètres!$A$1:$I$89,3,0)*VLOOKUP('Données projet'!$B$13,Paramètres!$A$1:$I$89,5,0)</f>
        <v>-2.2612312022829431E-14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122.85301941603791</v>
      </c>
      <c r="CZ104" s="62">
        <f t="shared" si="96"/>
        <v>97.393976461891157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49.278996672937552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49.278996672937552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-2.8421709430404007E-14</v>
      </c>
      <c r="O105" s="14">
        <f>N105*VLOOKUP('Données projet'!$B$9,Paramètres!$A$1:$I$89,3,0)*VLOOKUP('Données projet'!$B$9,Paramètres!$A$1:$I$89,5,0)</f>
        <v>-2.4829205358400945E-14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138.78437790044916</v>
      </c>
      <c r="T105" s="62">
        <f t="shared" si="88"/>
        <v>110.31224679643736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43.039918156791131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43.039918156791131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-5.3205440053716299E-14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256.45505140629194</v>
      </c>
      <c r="AO105" s="62">
        <f t="shared" si="90"/>
        <v>219.6985760545686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117.55143134503659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117.55143134503659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-6.7984728957526396E-14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279.69031306919914</v>
      </c>
      <c r="BJ105" s="62">
        <f t="shared" si="92"/>
        <v>297.01680128882509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86.783215601122308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2.1229575610004836E-4</v>
      </c>
      <c r="BS105" s="24">
        <f t="shared" si="63"/>
        <v>86.783427896878408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projet'!$B$12,Paramètres!$A$1:$I$89,3,0)*VLOOKUP('Données projet'!$B$12,Paramètres!$A$1:$I$89,5,0)</f>
        <v>4.1677594708744434E-14</v>
      </c>
      <c r="CA105" s="14">
        <f t="shared" si="93"/>
        <v>6.9326303456159188E-13</v>
      </c>
      <c r="CB105" s="22">
        <f t="shared" si="64"/>
        <v>1.2800215959791691E-12</v>
      </c>
      <c r="CC105" s="62">
        <f t="shared" si="65"/>
        <v>293.33333333333462</v>
      </c>
      <c r="CD105" s="62">
        <f ca="1">AVERAGE(OFFSET($CC$3,0,0,'Données projet'!$E$12+1,1))-AVERAGE(OFFSET($H$3,0,0,'Données projet'!$E$12+1,1))</f>
        <v>167.14929162269641</v>
      </c>
      <c r="CE105" s="62">
        <f t="shared" si="94"/>
        <v>138.89497526048916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16.071727061495604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16.071727061495604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-2.8421709430404007E-14</v>
      </c>
      <c r="CU105" s="18">
        <f>CT105*VLOOKUP('Données projet'!$B$13,Paramètres!$A$1:$I$89,3,0)*VLOOKUP('Données projet'!$B$13,Paramètres!$A$1:$I$89,5,0)</f>
        <v>-2.2612312022829431E-14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122.85301941603791</v>
      </c>
      <c r="CZ105" s="62">
        <f t="shared" si="96"/>
        <v>97.393976461891157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48.312665605401314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48.312665605401314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-2.8421709430404007E-14</v>
      </c>
      <c r="O106" s="14">
        <f>N106*VLOOKUP('Données projet'!$B$9,Paramètres!$A$1:$I$89,3,0)*VLOOKUP('Données projet'!$B$9,Paramètres!$A$1:$I$89,5,0)</f>
        <v>-2.4829205358400945E-14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138.78437790044916</v>
      </c>
      <c r="T106" s="62">
        <f t="shared" si="88"/>
        <v>110.31224679643736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42.195931613494388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42.195931613494388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-5.3205440053716299E-14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256.45505140629194</v>
      </c>
      <c r="AO106" s="62">
        <f t="shared" si="90"/>
        <v>219.6985760545686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115.24631947565382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115.24631947565382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-6.7984728957526396E-14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279.69031306919914</v>
      </c>
      <c r="BJ106" s="62">
        <f t="shared" si="92"/>
        <v>297.01680128882509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85.081449675719156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1.5011576875546956E-4</v>
      </c>
      <c r="BS106" s="24">
        <f t="shared" si="63"/>
        <v>85.081599791487918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projet'!$B$12,Paramètres!$A$1:$I$89,3,0)*VLOOKUP('Données projet'!$B$12,Paramètres!$A$1:$I$89,5,0)</f>
        <v>4.1677594708744434E-14</v>
      </c>
      <c r="CA106" s="14">
        <f t="shared" si="93"/>
        <v>6.9326303456159188E-13</v>
      </c>
      <c r="CB106" s="22">
        <f t="shared" si="64"/>
        <v>1.2800215959791691E-12</v>
      </c>
      <c r="CC106" s="62">
        <f t="shared" si="65"/>
        <v>293.33333333333462</v>
      </c>
      <c r="CD106" s="62">
        <f ca="1">AVERAGE(OFFSET($CC$3,0,0,'Données projet'!$E$12+1,1))-AVERAGE(OFFSET($H$3,0,0,'Données projet'!$E$12+1,1))</f>
        <v>167.14929162269641</v>
      </c>
      <c r="CE106" s="62">
        <f t="shared" si="94"/>
        <v>138.89497526048916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15.756570296605238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15.756570296605238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-2.8421709430404007E-14</v>
      </c>
      <c r="CU106" s="18">
        <f>CT106*VLOOKUP('Données projet'!$B$13,Paramètres!$A$1:$I$89,3,0)*VLOOKUP('Données projet'!$B$13,Paramètres!$A$1:$I$89,5,0)</f>
        <v>-2.2612312022829431E-14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122.85301941603791</v>
      </c>
      <c r="CZ106" s="62">
        <f t="shared" si="96"/>
        <v>97.393976461891157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47.365283700695706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47.365283700695706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-2.8421709430404007E-14</v>
      </c>
      <c r="O107" s="14">
        <f>N107*VLOOKUP('Données projet'!$B$9,Paramètres!$A$1:$I$89,3,0)*VLOOKUP('Données projet'!$B$9,Paramètres!$A$1:$I$89,5,0)</f>
        <v>-2.4829205358400945E-14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138.78437790044916</v>
      </c>
      <c r="T107" s="62">
        <f t="shared" si="88"/>
        <v>110.31224679643736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41.368495131530729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41.368495131530729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-5.3205440053716299E-14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256.45505140629194</v>
      </c>
      <c r="AO107" s="62">
        <f t="shared" si="90"/>
        <v>219.6985760545686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112.98640944405024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112.98640944405024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-6.7984728957526396E-14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279.69031306919914</v>
      </c>
      <c r="BJ107" s="62">
        <f t="shared" si="92"/>
        <v>297.01680128882509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83.413054342138437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1.0614787805002418E-4</v>
      </c>
      <c r="BS107" s="24">
        <f t="shared" si="63"/>
        <v>83.413160490016494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projet'!$B$12,Paramètres!$A$1:$I$89,3,0)*VLOOKUP('Données projet'!$B$12,Paramètres!$A$1:$I$89,5,0)</f>
        <v>4.1677594708744434E-14</v>
      </c>
      <c r="CA107" s="14">
        <f t="shared" si="93"/>
        <v>6.9326303456159188E-13</v>
      </c>
      <c r="CB107" s="22">
        <f t="shared" si="64"/>
        <v>1.2800215959791691E-12</v>
      </c>
      <c r="CC107" s="62">
        <f t="shared" si="65"/>
        <v>293.33333333333462</v>
      </c>
      <c r="CD107" s="62">
        <f ca="1">AVERAGE(OFFSET($CC$3,0,0,'Données projet'!$E$12+1,1))-AVERAGE(OFFSET($H$3,0,0,'Données projet'!$E$12+1,1))</f>
        <v>167.14929162269641</v>
      </c>
      <c r="CE107" s="62">
        <f t="shared" si="94"/>
        <v>138.89497526048916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15.447593563647727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15.447593563647727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-2.8421709430404007E-14</v>
      </c>
      <c r="CU107" s="18">
        <f>CT107*VLOOKUP('Données projet'!$B$13,Paramètres!$A$1:$I$89,3,0)*VLOOKUP('Données projet'!$B$13,Paramètres!$A$1:$I$89,5,0)</f>
        <v>-2.2612312022829431E-14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122.85301941603791</v>
      </c>
      <c r="CZ107" s="62">
        <f t="shared" si="96"/>
        <v>97.393976461891157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46.43647937729547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46.43647937729547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-2.8421709430404007E-14</v>
      </c>
      <c r="O108" s="14">
        <f>N108*VLOOKUP('Données projet'!$B$9,Paramètres!$A$1:$I$89,3,0)*VLOOKUP('Données projet'!$B$9,Paramètres!$A$1:$I$89,5,0)</f>
        <v>-2.4829205358400945E-14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138.78437790044916</v>
      </c>
      <c r="T108" s="62">
        <f t="shared" si="88"/>
        <v>110.31224679643736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40.557284174291958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40.557284174291958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-5.3205440053716299E-14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256.45505140629194</v>
      </c>
      <c r="AO108" s="62">
        <f t="shared" si="90"/>
        <v>219.6985760545686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110.77081486975739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110.77081486975739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-6.7984728957526396E-14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279.69031306919914</v>
      </c>
      <c r="BJ108" s="62">
        <f t="shared" si="92"/>
        <v>297.01680128882509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81.777375223428564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7.5057884377734778E-5</v>
      </c>
      <c r="BS108" s="24">
        <f t="shared" si="63"/>
        <v>81.777450281312937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projet'!$B$12,Paramètres!$A$1:$I$89,3,0)*VLOOKUP('Données projet'!$B$12,Paramètres!$A$1:$I$89,5,0)</f>
        <v>4.1677594708744434E-14</v>
      </c>
      <c r="CA108" s="14">
        <f t="shared" si="93"/>
        <v>6.9326303456159188E-13</v>
      </c>
      <c r="CB108" s="22">
        <f t="shared" si="64"/>
        <v>1.2800215959791691E-12</v>
      </c>
      <c r="CC108" s="62">
        <f t="shared" si="65"/>
        <v>293.33333333333462</v>
      </c>
      <c r="CD108" s="62">
        <f ca="1">AVERAGE(OFFSET($CC$3,0,0,'Données projet'!$E$12+1,1))-AVERAGE(OFFSET($H$3,0,0,'Données projet'!$E$12+1,1))</f>
        <v>167.14929162269641</v>
      </c>
      <c r="CE108" s="62">
        <f t="shared" si="94"/>
        <v>138.89497526048916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15.144675675966313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15.144675675966313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-2.8421709430404007E-14</v>
      </c>
      <c r="CU108" s="18">
        <f>CT108*VLOOKUP('Données projet'!$B$13,Paramètres!$A$1:$I$89,3,0)*VLOOKUP('Données projet'!$B$13,Paramètres!$A$1:$I$89,5,0)</f>
        <v>-2.2612312022829431E-14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122.85301941603791</v>
      </c>
      <c r="CZ108" s="62">
        <f t="shared" si="96"/>
        <v>97.393976461891157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45.525888340162417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45.525888340162417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-2.8421709430404007E-14</v>
      </c>
      <c r="O109" s="14">
        <f>N109*VLOOKUP('Données projet'!$B$9,Paramètres!$A$1:$I$89,3,0)*VLOOKUP('Données projet'!$B$9,Paramètres!$A$1:$I$89,5,0)</f>
        <v>-2.4829205358400945E-14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138.78437790044916</v>
      </c>
      <c r="T109" s="62">
        <f t="shared" si="88"/>
        <v>110.31224679643736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39.761980569134813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39.761980569134813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-5.3205440053716299E-14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256.45505140629194</v>
      </c>
      <c r="AO109" s="62">
        <f t="shared" si="90"/>
        <v>219.6985760545686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108.59866675368717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108.59866675368717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-6.7984728957526396E-14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279.69031306919914</v>
      </c>
      <c r="BJ109" s="62">
        <f t="shared" si="92"/>
        <v>297.01680128882509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80.173770774570841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5.307393902501209E-5</v>
      </c>
      <c r="BS109" s="24">
        <f t="shared" si="63"/>
        <v>80.173823848509869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projet'!$B$12,Paramètres!$A$1:$I$89,3,0)*VLOOKUP('Données projet'!$B$12,Paramètres!$A$1:$I$89,5,0)</f>
        <v>4.1677594708744434E-14</v>
      </c>
      <c r="CA109" s="14">
        <f t="shared" si="93"/>
        <v>6.9326303456159188E-13</v>
      </c>
      <c r="CB109" s="22">
        <f t="shared" si="64"/>
        <v>1.2800215959791691E-12</v>
      </c>
      <c r="CC109" s="62">
        <f t="shared" si="65"/>
        <v>293.33333333333462</v>
      </c>
      <c r="CD109" s="62">
        <f ca="1">AVERAGE(OFFSET($CC$3,0,0,'Données projet'!$E$12+1,1))-AVERAGE(OFFSET($H$3,0,0,'Données projet'!$E$12+1,1))</f>
        <v>167.14929162269641</v>
      </c>
      <c r="CE109" s="62">
        <f t="shared" si="94"/>
        <v>138.89497526048916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14.847697823300665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14.847697823300665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-2.8421709430404007E-14</v>
      </c>
      <c r="CU109" s="18">
        <f>CT109*VLOOKUP('Données projet'!$B$13,Paramètres!$A$1:$I$89,3,0)*VLOOKUP('Données projet'!$B$13,Paramètres!$A$1:$I$89,5,0)</f>
        <v>-2.2612312022829431E-14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122.85301941603791</v>
      </c>
      <c r="CZ109" s="62">
        <f t="shared" si="96"/>
        <v>97.393976461891157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44.63315343786185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44.63315343786185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-2.8421709430404007E-14</v>
      </c>
      <c r="O110" s="14">
        <f>N110*VLOOKUP('Données projet'!$B$9,Paramètres!$A$1:$I$89,3,0)*VLOOKUP('Données projet'!$B$9,Paramètres!$A$1:$I$89,5,0)</f>
        <v>-2.4829205358400945E-14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138.78437790044916</v>
      </c>
      <c r="T110" s="62">
        <f t="shared" si="88"/>
        <v>110.31224679643736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38.982272382587503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38.982272382587503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-5.3205440053716299E-14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256.45505140629194</v>
      </c>
      <c r="AO110" s="62">
        <f t="shared" si="90"/>
        <v>219.6985760545686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106.46911313729356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106.46911313729356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-6.7984728957526396E-14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279.69031306919914</v>
      </c>
      <c r="BJ110" s="62">
        <f t="shared" si="92"/>
        <v>297.01680128882509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78.60161203085309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3.7528942188867389E-5</v>
      </c>
      <c r="BS110" s="24">
        <f t="shared" si="63"/>
        <v>78.601649559795277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projet'!$B$12,Paramètres!$A$1:$I$89,3,0)*VLOOKUP('Données projet'!$B$12,Paramètres!$A$1:$I$89,5,0)</f>
        <v>4.1677594708744434E-14</v>
      </c>
      <c r="CA110" s="14">
        <f t="shared" si="93"/>
        <v>6.9326303456159188E-13</v>
      </c>
      <c r="CB110" s="22">
        <f t="shared" si="64"/>
        <v>1.2800215959791691E-12</v>
      </c>
      <c r="CC110" s="62">
        <f t="shared" si="65"/>
        <v>293.33333333333462</v>
      </c>
      <c r="CD110" s="62">
        <f ca="1">AVERAGE(OFFSET($CC$3,0,0,'Données projet'!$E$12+1,1))-AVERAGE(OFFSET($H$3,0,0,'Données projet'!$E$12+1,1))</f>
        <v>167.14929162269641</v>
      </c>
      <c r="CE110" s="62">
        <f t="shared" si="94"/>
        <v>138.89497526048916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14.556543525187186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14.556543525187186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-2.8421709430404007E-14</v>
      </c>
      <c r="CU110" s="18">
        <f>CT110*VLOOKUP('Données projet'!$B$13,Paramètres!$A$1:$I$89,3,0)*VLOOKUP('Données projet'!$B$13,Paramètres!$A$1:$I$89,5,0)</f>
        <v>-2.2612312022829431E-14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122.85301941603791</v>
      </c>
      <c r="CZ110" s="62">
        <f t="shared" si="96"/>
        <v>97.393976461891157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43.757924522480877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43.757924522480877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-2.8421709430404007E-14</v>
      </c>
      <c r="O111" s="14">
        <f>N111*VLOOKUP('Données projet'!$B$9,Paramètres!$A$1:$I$89,3,0)*VLOOKUP('Données projet'!$B$9,Paramètres!$A$1:$I$89,5,0)</f>
        <v>-2.4829205358400945E-14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138.78437790044916</v>
      </c>
      <c r="T111" s="62">
        <f t="shared" si="88"/>
        <v>110.31224679643736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38.217853798003347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38.217853798003347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-5.3205440053716299E-14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256.45505140629194</v>
      </c>
      <c r="AO111" s="62">
        <f t="shared" si="90"/>
        <v>219.6985760545686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104.38131876841798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104.38131876841798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-6.7984728957526396E-14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279.69031306919914</v>
      </c>
      <c r="BJ111" s="62">
        <f t="shared" si="92"/>
        <v>297.01680128882509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77.060282361177499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2.6536969512506045E-5</v>
      </c>
      <c r="BS111" s="24">
        <f t="shared" si="63"/>
        <v>77.060308898147014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projet'!$B$12,Paramètres!$A$1:$I$89,3,0)*VLOOKUP('Données projet'!$B$12,Paramètres!$A$1:$I$89,5,0)</f>
        <v>4.1677594708744434E-14</v>
      </c>
      <c r="CA111" s="14">
        <f t="shared" si="93"/>
        <v>6.9326303456159188E-13</v>
      </c>
      <c r="CB111" s="22">
        <f t="shared" si="64"/>
        <v>1.2800215959791691E-12</v>
      </c>
      <c r="CC111" s="62">
        <f t="shared" si="65"/>
        <v>293.33333333333462</v>
      </c>
      <c r="CD111" s="62">
        <f ca="1">AVERAGE(OFFSET($CC$3,0,0,'Données projet'!$E$12+1,1))-AVERAGE(OFFSET($H$3,0,0,'Données projet'!$E$12+1,1))</f>
        <v>167.14929162269641</v>
      </c>
      <c r="CE111" s="62">
        <f t="shared" si="94"/>
        <v>138.89497526048916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14.271098585273124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14.271098585273124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-2.8421709430404007E-14</v>
      </c>
      <c r="CU111" s="18">
        <f>CT111*VLOOKUP('Données projet'!$B$13,Paramètres!$A$1:$I$89,3,0)*VLOOKUP('Données projet'!$B$13,Paramètres!$A$1:$I$89,5,0)</f>
        <v>-2.2612312022829431E-14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122.85301941603791</v>
      </c>
      <c r="CZ111" s="62">
        <f t="shared" si="96"/>
        <v>97.393976461891157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42.899858312293595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42.899858312293595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-2.8421709430404007E-14</v>
      </c>
      <c r="O112" s="14">
        <f>N112*VLOOKUP('Données projet'!$B$9,Paramètres!$A$1:$I$89,3,0)*VLOOKUP('Données projet'!$B$9,Paramètres!$A$1:$I$89,5,0)</f>
        <v>-2.4829205358400945E-14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138.78437790044916</v>
      </c>
      <c r="T112" s="62">
        <f t="shared" si="88"/>
        <v>110.31224679643736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37.468424995613589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37.468424995613589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-5.3205440053716299E-14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256.45505140629194</v>
      </c>
      <c r="AO112" s="62">
        <f t="shared" si="90"/>
        <v>219.6985760545686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102.33446477368723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102.33446477368723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-6.7984728957526396E-14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279.69031306919914</v>
      </c>
      <c r="BJ112" s="62">
        <f t="shared" si="92"/>
        <v>297.01680128882509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75.54917722620597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1.8764471094433694E-5</v>
      </c>
      <c r="BS112" s="24">
        <f t="shared" si="63"/>
        <v>75.549195990677063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projet'!$B$12,Paramètres!$A$1:$I$89,3,0)*VLOOKUP('Données projet'!$B$12,Paramètres!$A$1:$I$89,5,0)</f>
        <v>4.1677594708744434E-14</v>
      </c>
      <c r="CA112" s="14">
        <f t="shared" si="93"/>
        <v>6.9326303456159188E-13</v>
      </c>
      <c r="CB112" s="22">
        <f t="shared" si="64"/>
        <v>1.2800215959791691E-12</v>
      </c>
      <c r="CC112" s="62">
        <f t="shared" si="65"/>
        <v>293.33333333333462</v>
      </c>
      <c r="CD112" s="62">
        <f ca="1">AVERAGE(OFFSET($CC$3,0,0,'Données projet'!$E$12+1,1))-AVERAGE(OFFSET($H$3,0,0,'Données projet'!$E$12+1,1))</f>
        <v>167.14929162269641</v>
      </c>
      <c r="CE112" s="62">
        <f t="shared" si="94"/>
        <v>138.89497526048916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13.991251046526557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13.991251046526557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-2.8421709430404007E-14</v>
      </c>
      <c r="CU112" s="18">
        <f>CT112*VLOOKUP('Données projet'!$B$13,Paramètres!$A$1:$I$89,3,0)*VLOOKUP('Données projet'!$B$13,Paramètres!$A$1:$I$89,5,0)</f>
        <v>-2.2612312022829431E-14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122.85301941603791</v>
      </c>
      <c r="CZ112" s="62">
        <f t="shared" si="96"/>
        <v>97.393976461891157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42.058618257119377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42.058618257119377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-2.8421709430404007E-14</v>
      </c>
      <c r="O113" s="14">
        <f>N113*VLOOKUP('Données projet'!$B$9,Paramètres!$A$1:$I$89,3,0)*VLOOKUP('Données projet'!$B$9,Paramètres!$A$1:$I$89,5,0)</f>
        <v>-2.4829205358400945E-14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138.78437790044916</v>
      </c>
      <c r="T113" s="62">
        <f t="shared" si="88"/>
        <v>110.31224679643736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36.733692034932261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36.733692034932261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-5.3205440053716299E-14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256.45505140629194</v>
      </c>
      <c r="AO113" s="62">
        <f t="shared" si="90"/>
        <v>219.6985760545686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100.32774833733548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100.32774833733548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-6.7984728957526396E-14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279.69031306919914</v>
      </c>
      <c r="BJ113" s="62">
        <f t="shared" si="92"/>
        <v>297.01680128882509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74.067703941248112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1.3268484756253023E-5</v>
      </c>
      <c r="BS113" s="24">
        <f t="shared" si="63"/>
        <v>74.067717209732862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projet'!$B$12,Paramètres!$A$1:$I$89,3,0)*VLOOKUP('Données projet'!$B$12,Paramètres!$A$1:$I$89,5,0)</f>
        <v>4.1677594708744434E-14</v>
      </c>
      <c r="CA113" s="14">
        <f t="shared" si="93"/>
        <v>6.9326303456159188E-13</v>
      </c>
      <c r="CB113" s="22">
        <f t="shared" si="64"/>
        <v>1.2800215959791691E-12</v>
      </c>
      <c r="CC113" s="62">
        <f t="shared" si="65"/>
        <v>293.33333333333462</v>
      </c>
      <c r="CD113" s="62">
        <f ca="1">AVERAGE(OFFSET($CC$3,0,0,'Données projet'!$E$12+1,1))-AVERAGE(OFFSET($H$3,0,0,'Données projet'!$E$12+1,1))</f>
        <v>167.14929162269641</v>
      </c>
      <c r="CE113" s="62">
        <f t="shared" si="94"/>
        <v>138.89497526048916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13.716891147324665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13.716891147324665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-2.8421709430404007E-14</v>
      </c>
      <c r="CU113" s="18">
        <f>CT113*VLOOKUP('Données projet'!$B$13,Paramètres!$A$1:$I$89,3,0)*VLOOKUP('Données projet'!$B$13,Paramètres!$A$1:$I$89,5,0)</f>
        <v>-2.2612312022829431E-14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122.85301941603791</v>
      </c>
      <c r="CZ113" s="62">
        <f t="shared" si="96"/>
        <v>97.393976461891157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41.233874406321355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41.233874406321355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-2.8421709430404007E-14</v>
      </c>
      <c r="O114" s="14">
        <f>N114*VLOOKUP('Données projet'!$B$9,Paramètres!$A$1:$I$89,3,0)*VLOOKUP('Données projet'!$B$9,Paramètres!$A$1:$I$89,5,0)</f>
        <v>-2.4829205358400945E-14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138.78437790044916</v>
      </c>
      <c r="T114" s="62">
        <f t="shared" si="88"/>
        <v>110.31224679643736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36.013366739467038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36.013366739467038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-5.3205440053716299E-14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256.45505140629194</v>
      </c>
      <c r="AO114" s="62">
        <f t="shared" si="90"/>
        <v>219.6985760545686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98.360382386324417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98.360382386324417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-6.7984728957526396E-14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279.69031306919914</v>
      </c>
      <c r="BJ114" s="62">
        <f t="shared" si="92"/>
        <v>297.01680128882509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72.615281443798793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9.3822355472168472E-6</v>
      </c>
      <c r="BS114" s="24">
        <f t="shared" si="63"/>
        <v>72.615290826034339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projet'!$B$12,Paramètres!$A$1:$I$89,3,0)*VLOOKUP('Données projet'!$B$12,Paramètres!$A$1:$I$89,5,0)</f>
        <v>4.1677594708744434E-14</v>
      </c>
      <c r="CA114" s="14">
        <f t="shared" si="93"/>
        <v>6.9326303456159188E-13</v>
      </c>
      <c r="CB114" s="22">
        <f t="shared" si="64"/>
        <v>1.2800215959791691E-12</v>
      </c>
      <c r="CC114" s="62">
        <f t="shared" si="65"/>
        <v>293.33333333333462</v>
      </c>
      <c r="CD114" s="62">
        <f ca="1">AVERAGE(OFFSET($CC$3,0,0,'Données projet'!$E$12+1,1))-AVERAGE(OFFSET($H$3,0,0,'Données projet'!$E$12+1,1))</f>
        <v>167.14929162269641</v>
      </c>
      <c r="CE114" s="62">
        <f t="shared" si="94"/>
        <v>138.89497526048916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13.447911278403106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13.447911278403106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-2.8421709430404007E-14</v>
      </c>
      <c r="CU114" s="18">
        <f>CT114*VLOOKUP('Données projet'!$B$13,Paramètres!$A$1:$I$89,3,0)*VLOOKUP('Données projet'!$B$13,Paramètres!$A$1:$I$89,5,0)</f>
        <v>-2.2612312022829431E-14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122.85301941603791</v>
      </c>
      <c r="CZ114" s="62">
        <f t="shared" si="96"/>
        <v>97.393976461891157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40.425303279393404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40.425303279393404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-2.8421709430404007E-14</v>
      </c>
      <c r="O115" s="14">
        <f>N115*VLOOKUP('Données projet'!$B$9,Paramètres!$A$1:$I$89,3,0)*VLOOKUP('Données projet'!$B$9,Paramètres!$A$1:$I$89,5,0)</f>
        <v>-2.4829205358400945E-14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138.78437790044916</v>
      </c>
      <c r="T115" s="62">
        <f t="shared" si="88"/>
        <v>110.31224679643736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35.307166583690837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35.307166583690837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-5.3205440053716299E-14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256.45505140629194</v>
      </c>
      <c r="AO115" s="62">
        <f t="shared" si="90"/>
        <v>219.6985760545686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96.431595281637939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96.431595281637939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-6.7984728957526396E-14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279.69031306919914</v>
      </c>
      <c r="BJ115" s="62">
        <f t="shared" si="92"/>
        <v>297.01680128882509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71.191340065634208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6.6342423781265113E-6</v>
      </c>
      <c r="BS115" s="24">
        <f t="shared" si="63"/>
        <v>71.19134669987659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projet'!$B$12,Paramètres!$A$1:$I$89,3,0)*VLOOKUP('Données projet'!$B$12,Paramètres!$A$1:$I$89,5,0)</f>
        <v>4.1677594708744434E-14</v>
      </c>
      <c r="CA115" s="14">
        <f t="shared" si="93"/>
        <v>6.9326303456159188E-13</v>
      </c>
      <c r="CB115" s="22">
        <f t="shared" si="64"/>
        <v>1.2800215959791691E-12</v>
      </c>
      <c r="CC115" s="62">
        <f t="shared" si="65"/>
        <v>293.33333333333462</v>
      </c>
      <c r="CD115" s="62">
        <f ca="1">AVERAGE(OFFSET($CC$3,0,0,'Données projet'!$E$12+1,1))-AVERAGE(OFFSET($H$3,0,0,'Données projet'!$E$12+1,1))</f>
        <v>167.14929162269641</v>
      </c>
      <c r="CE115" s="62">
        <f t="shared" si="94"/>
        <v>138.89497526048916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13.18420594064958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13.18420594064958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-2.8421709430404007E-14</v>
      </c>
      <c r="CU115" s="18">
        <f>CT115*VLOOKUP('Données projet'!$B$13,Paramètres!$A$1:$I$89,3,0)*VLOOKUP('Données projet'!$B$13,Paramètres!$A$1:$I$89,5,0)</f>
        <v>-2.2612312022829431E-14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122.85301941603791</v>
      </c>
      <c r="CZ115" s="62">
        <f t="shared" si="96"/>
        <v>97.393976461891157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39.632587739084826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39.632587739084826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-2.8421709430404007E-14</v>
      </c>
      <c r="O116" s="14">
        <f>N116*VLOOKUP('Données projet'!$B$9,Paramètres!$A$1:$I$89,3,0)*VLOOKUP('Données projet'!$B$9,Paramètres!$A$1:$I$89,5,0)</f>
        <v>-2.4829205358400945E-14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138.78437790044916</v>
      </c>
      <c r="T116" s="62">
        <f t="shared" si="88"/>
        <v>110.31224679643736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34.614814582229847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34.614814582229847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-5.3205440053716299E-14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256.45505140629194</v>
      </c>
      <c r="AO116" s="62">
        <f t="shared" si="90"/>
        <v>219.6985760545686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94.540630515630397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94.540630515630397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-6.7984728957526396E-14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279.69031306919914</v>
      </c>
      <c r="BJ116" s="62">
        <f t="shared" si="92"/>
        <v>297.01680128882509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69.795321309376959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4.6911177736084236E-6</v>
      </c>
      <c r="BS116" s="24">
        <f t="shared" si="63"/>
        <v>69.79532600049474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projet'!$B$12,Paramètres!$A$1:$I$89,3,0)*VLOOKUP('Données projet'!$B$12,Paramètres!$A$1:$I$89,5,0)</f>
        <v>4.1677594708744434E-14</v>
      </c>
      <c r="CA116" s="14">
        <f t="shared" si="93"/>
        <v>6.9326303456159188E-13</v>
      </c>
      <c r="CB116" s="22">
        <f t="shared" si="64"/>
        <v>1.2800215959791691E-12</v>
      </c>
      <c r="CC116" s="62">
        <f t="shared" si="65"/>
        <v>293.33333333333462</v>
      </c>
      <c r="CD116" s="62">
        <f ca="1">AVERAGE(OFFSET($CC$3,0,0,'Données projet'!$E$12+1,1))-AVERAGE(OFFSET($H$3,0,0,'Données projet'!$E$12+1,1))</f>
        <v>167.14929162269641</v>
      </c>
      <c r="CE116" s="62">
        <f t="shared" si="94"/>
        <v>138.89497526048916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12.925671703725026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12.925671703725026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-2.8421709430404007E-14</v>
      </c>
      <c r="CU116" s="18">
        <f>CT116*VLOOKUP('Données projet'!$B$13,Paramètres!$A$1:$I$89,3,0)*VLOOKUP('Données projet'!$B$13,Paramètres!$A$1:$I$89,5,0)</f>
        <v>-2.2612312022829431E-14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122.85301941603791</v>
      </c>
      <c r="CZ116" s="62">
        <f t="shared" si="96"/>
        <v>97.393976461891157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38.855416867012963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38.855416867012963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-2.8421709430404007E-14</v>
      </c>
      <c r="O117" s="14">
        <f>N117*VLOOKUP('Données projet'!$B$9,Paramètres!$A$1:$I$89,3,0)*VLOOKUP('Données projet'!$B$9,Paramètres!$A$1:$I$89,5,0)</f>
        <v>-2.4829205358400945E-14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138.78437790044916</v>
      </c>
      <c r="T117" s="62">
        <f t="shared" si="88"/>
        <v>110.31224679643736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33.936039181224487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33.936039181224487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-5.3205440053716299E-14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256.45505140629194</v>
      </c>
      <c r="AO117" s="62">
        <f t="shared" si="90"/>
        <v>219.6985760545686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92.686746415309642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92.686746415309642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-6.7984728957526396E-14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279.69031306919914</v>
      </c>
      <c r="BJ117" s="62">
        <f t="shared" si="92"/>
        <v>297.01680128882509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68.426677629442551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3.3171211890632556E-6</v>
      </c>
      <c r="BS117" s="24">
        <f t="shared" si="63"/>
        <v>68.426680946563735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projet'!$B$12,Paramètres!$A$1:$I$89,3,0)*VLOOKUP('Données projet'!$B$12,Paramètres!$A$1:$I$89,5,0)</f>
        <v>4.1677594708744434E-14</v>
      </c>
      <c r="CA117" s="14">
        <f t="shared" si="93"/>
        <v>6.9326303456159188E-13</v>
      </c>
      <c r="CB117" s="22">
        <f t="shared" si="64"/>
        <v>1.2800215959791691E-12</v>
      </c>
      <c r="CC117" s="62">
        <f t="shared" si="65"/>
        <v>293.33333333333462</v>
      </c>
      <c r="CD117" s="62">
        <f ca="1">AVERAGE(OFFSET($CC$3,0,0,'Données projet'!$E$12+1,1))-AVERAGE(OFFSET($H$3,0,0,'Données projet'!$E$12+1,1))</f>
        <v>167.14929162269641</v>
      </c>
      <c r="CE117" s="62">
        <f t="shared" si="94"/>
        <v>138.89497526048916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12.67220716549625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12.67220716549625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-2.8421709430404007E-14</v>
      </c>
      <c r="CU117" s="18">
        <f>CT117*VLOOKUP('Données projet'!$B$13,Paramètres!$A$1:$I$89,3,0)*VLOOKUP('Données projet'!$B$13,Paramètres!$A$1:$I$89,5,0)</f>
        <v>-2.2612312022829431E-14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122.85301941603791</v>
      </c>
      <c r="CZ117" s="62">
        <f t="shared" si="96"/>
        <v>97.393976461891157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38.093485841715001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38.093485841715001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-2.8421709430404007E-14</v>
      </c>
      <c r="O118" s="14">
        <f>N118*VLOOKUP('Données projet'!$B$9,Paramètres!$A$1:$I$89,3,0)*VLOOKUP('Données projet'!$B$9,Paramètres!$A$1:$I$89,5,0)</f>
        <v>-2.4829205358400945E-14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138.78437790044916</v>
      </c>
      <c r="T118" s="62">
        <f t="shared" si="88"/>
        <v>110.31224679643736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33.270574151820725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33.270574151820725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-5.3205440053716299E-14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256.45505140629194</v>
      </c>
      <c r="AO118" s="62">
        <f t="shared" si="90"/>
        <v>219.6985760545686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90.869215851438526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90.869215851438526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-6.7984728957526396E-14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279.69031306919914</v>
      </c>
      <c r="BJ118" s="62">
        <f t="shared" si="92"/>
        <v>297.01680128882509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67.084872217281429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2.3455588868042118E-6</v>
      </c>
      <c r="BS118" s="24">
        <f t="shared" si="63"/>
        <v>67.084874562840312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projet'!$B$12,Paramètres!$A$1:$I$89,3,0)*VLOOKUP('Données projet'!$B$12,Paramètres!$A$1:$I$89,5,0)</f>
        <v>4.1677594708744434E-14</v>
      </c>
      <c r="CA118" s="14">
        <f t="shared" si="93"/>
        <v>6.9326303456159188E-13</v>
      </c>
      <c r="CB118" s="22">
        <f t="shared" si="64"/>
        <v>1.2800215959791691E-12</v>
      </c>
      <c r="CC118" s="62">
        <f t="shared" si="65"/>
        <v>293.33333333333462</v>
      </c>
      <c r="CD118" s="62">
        <f ca="1">AVERAGE(OFFSET($CC$3,0,0,'Données projet'!$E$12+1,1))-AVERAGE(OFFSET($H$3,0,0,'Données projet'!$E$12+1,1))</f>
        <v>167.14929162269641</v>
      </c>
      <c r="CE118" s="62">
        <f t="shared" si="94"/>
        <v>138.89497526048916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12.423712912264037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12.423712912264037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-2.8421709430404007E-14</v>
      </c>
      <c r="CU118" s="18">
        <f>CT118*VLOOKUP('Données projet'!$B$13,Paramètres!$A$1:$I$89,3,0)*VLOOKUP('Données projet'!$B$13,Paramètres!$A$1:$I$89,5,0)</f>
        <v>-2.2612312022829431E-14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122.85301941603791</v>
      </c>
      <c r="CZ118" s="62">
        <f t="shared" si="96"/>
        <v>97.393976461891157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37.346495819091096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37.346495819091096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-2.8421709430404007E-14</v>
      </c>
      <c r="O119" s="14">
        <f>N119*VLOOKUP('Données projet'!$B$9,Paramètres!$A$1:$I$89,3,0)*VLOOKUP('Données projet'!$B$9,Paramètres!$A$1:$I$89,5,0)</f>
        <v>-2.4829205358400945E-14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138.78437790044916</v>
      </c>
      <c r="T119" s="62">
        <f t="shared" si="88"/>
        <v>110.31224679643736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32.61815848574998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32.61815848574998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-5.3205440053716299E-14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256.45505140629194</v>
      </c>
      <c r="AO119" s="62">
        <f t="shared" si="90"/>
        <v>219.6985760545686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89.087325953340752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89.087325953340752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-6.7984728957526396E-14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279.69031306919914</v>
      </c>
      <c r="BJ119" s="62">
        <f t="shared" si="92"/>
        <v>297.01680128882509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65.769378790832306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1.6585605945316278E-6</v>
      </c>
      <c r="BS119" s="24">
        <f t="shared" si="63"/>
        <v>65.769380449392898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projet'!$B$12,Paramètres!$A$1:$I$89,3,0)*VLOOKUP('Données projet'!$B$12,Paramètres!$A$1:$I$89,5,0)</f>
        <v>4.1677594708744434E-14</v>
      </c>
      <c r="CA119" s="14">
        <f t="shared" si="93"/>
        <v>6.9326303456159188E-13</v>
      </c>
      <c r="CB119" s="22">
        <f t="shared" si="64"/>
        <v>1.2800215959791691E-12</v>
      </c>
      <c r="CC119" s="62">
        <f t="shared" si="65"/>
        <v>293.33333333333462</v>
      </c>
      <c r="CD119" s="62">
        <f ca="1">AVERAGE(OFFSET($CC$3,0,0,'Données projet'!$E$12+1,1))-AVERAGE(OFFSET($H$3,0,0,'Données projet'!$E$12+1,1))</f>
        <v>167.14929162269641</v>
      </c>
      <c r="CE119" s="62">
        <f t="shared" si="94"/>
        <v>138.89497526048916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12.180091479771178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12.180091479771178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-2.8421709430404007E-14</v>
      </c>
      <c r="CU119" s="18">
        <f>CT119*VLOOKUP('Données projet'!$B$13,Paramètres!$A$1:$I$89,3,0)*VLOOKUP('Données projet'!$B$13,Paramètres!$A$1:$I$89,5,0)</f>
        <v>-2.2612312022829431E-14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122.85301941603791</v>
      </c>
      <c r="CZ119" s="62">
        <f t="shared" si="96"/>
        <v>97.393976461891157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36.614153815191919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36.614153815191919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-2.8421709430404007E-14</v>
      </c>
      <c r="O120" s="14">
        <f>N120*VLOOKUP('Données projet'!$B$9,Paramètres!$A$1:$I$89,3,0)*VLOOKUP('Données projet'!$B$9,Paramètres!$A$1:$I$89,5,0)</f>
        <v>-2.4829205358400945E-14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138.78437790044916</v>
      </c>
      <c r="T120" s="62">
        <f t="shared" si="88"/>
        <v>110.31224679643736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31.978536292956619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31.978536292956619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-5.3205440053716299E-14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256.45505140629194</v>
      </c>
      <c r="AO120" s="62">
        <f t="shared" si="90"/>
        <v>219.6985760545686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87.340377829299143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87.340377829299143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-6.7984728957526396E-14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279.69031306919914</v>
      </c>
      <c r="BJ120" s="62">
        <f t="shared" si="92"/>
        <v>297.01680128882509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64.479681388104083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1.1727794434021059E-6</v>
      </c>
      <c r="BS120" s="24">
        <f t="shared" si="63"/>
        <v>64.479682560883532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projet'!$B$12,Paramètres!$A$1:$I$89,3,0)*VLOOKUP('Données projet'!$B$12,Paramètres!$A$1:$I$89,5,0)</f>
        <v>4.1677594708744434E-14</v>
      </c>
      <c r="CA120" s="14">
        <f t="shared" si="93"/>
        <v>6.9326303456159188E-13</v>
      </c>
      <c r="CB120" s="22">
        <f t="shared" si="64"/>
        <v>1.2800215959791691E-12</v>
      </c>
      <c r="CC120" s="62">
        <f t="shared" si="65"/>
        <v>293.33333333333462</v>
      </c>
      <c r="CD120" s="62">
        <f ca="1">AVERAGE(OFFSET($CC$3,0,0,'Données projet'!$E$12+1,1))-AVERAGE(OFFSET($H$3,0,0,'Données projet'!$E$12+1,1))</f>
        <v>167.14929162269641</v>
      </c>
      <c r="CE120" s="62">
        <f t="shared" si="94"/>
        <v>138.89497526048916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11.941247314975103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11.941247314975103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-2.8421709430404007E-14</v>
      </c>
      <c r="CU120" s="18">
        <f>CT120*VLOOKUP('Données projet'!$B$13,Paramètres!$A$1:$I$89,3,0)*VLOOKUP('Données projet'!$B$13,Paramètres!$A$1:$I$89,5,0)</f>
        <v>-2.2612312022829431E-14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122.85301941603791</v>
      </c>
      <c r="CZ120" s="62">
        <f t="shared" si="96"/>
        <v>97.393976461891157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35.896172591304691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35.896172591304691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-2.8421709430404007E-14</v>
      </c>
      <c r="O121" s="14">
        <f>N121*VLOOKUP('Données projet'!$B$9,Paramètres!$A$1:$I$89,3,0)*VLOOKUP('Données projet'!$B$9,Paramètres!$A$1:$I$89,5,0)</f>
        <v>-2.4829205358400945E-14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138.78437790044916</v>
      </c>
      <c r="T121" s="62">
        <f t="shared" si="88"/>
        <v>110.31224679643736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31.351456701232923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31.351456701232923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-5.3205440053716299E-14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256.45505140629194</v>
      </c>
      <c r="AO121" s="62">
        <f t="shared" si="90"/>
        <v>219.6985760545686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85.627686292436849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85.627686292436849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-6.7984728957526396E-14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279.69031306919914</v>
      </c>
      <c r="BJ121" s="62">
        <f t="shared" si="92"/>
        <v>297.01680128882509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63.215274164805621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8.2928029726581391E-7</v>
      </c>
      <c r="BS121" s="24">
        <f t="shared" si="63"/>
        <v>63.215274994085917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projet'!$B$12,Paramètres!$A$1:$I$89,3,0)*VLOOKUP('Données projet'!$B$12,Paramètres!$A$1:$I$89,5,0)</f>
        <v>4.1677594708744434E-14</v>
      </c>
      <c r="CA121" s="14">
        <f t="shared" si="93"/>
        <v>6.9326303456159188E-13</v>
      </c>
      <c r="CB121" s="22">
        <f t="shared" si="64"/>
        <v>1.2800215959791691E-12</v>
      </c>
      <c r="CC121" s="62">
        <f t="shared" si="65"/>
        <v>293.33333333333462</v>
      </c>
      <c r="CD121" s="62">
        <f ca="1">AVERAGE(OFFSET($CC$3,0,0,'Données projet'!$E$12+1,1))-AVERAGE(OFFSET($H$3,0,0,'Données projet'!$E$12+1,1))</f>
        <v>167.14929162269641</v>
      </c>
      <c r="CE121" s="62">
        <f t="shared" si="94"/>
        <v>138.89497526048916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11.707086738570123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11.707086738570123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-2.8421709430404007E-14</v>
      </c>
      <c r="CU121" s="18">
        <f>CT121*VLOOKUP('Données projet'!$B$13,Paramètres!$A$1:$I$89,3,0)*VLOOKUP('Données projet'!$B$13,Paramètres!$A$1:$I$89,5,0)</f>
        <v>-2.2612312022829431E-14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122.85301941603791</v>
      </c>
      <c r="CZ121" s="62">
        <f t="shared" si="96"/>
        <v>97.393976461891157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35.192270541292586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35.192270541292586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-2.8421709430404007E-14</v>
      </c>
      <c r="O122" s="14">
        <f>N122*VLOOKUP('Données projet'!$B$9,Paramètres!$A$1:$I$89,3,0)*VLOOKUP('Données projet'!$B$9,Paramètres!$A$1:$I$89,5,0)</f>
        <v>-2.4829205358400945E-14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138.78437790044916</v>
      </c>
      <c r="T122" s="62">
        <f t="shared" si="88"/>
        <v>110.31224679643736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30.736673757822143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30.736673757822143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-5.3205440053716299E-14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256.45505140629194</v>
      </c>
      <c r="AO122" s="62">
        <f t="shared" si="90"/>
        <v>219.6985760545686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83.94857959197374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83.94857959197374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-6.7984728957526396E-14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279.69031306919914</v>
      </c>
      <c r="BJ122" s="62">
        <f t="shared" si="92"/>
        <v>297.01680128882509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61.975661195943786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5.8638972170105295E-7</v>
      </c>
      <c r="BS122" s="24">
        <f t="shared" si="63"/>
        <v>61.975661782333511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projet'!$B$12,Paramètres!$A$1:$I$89,3,0)*VLOOKUP('Données projet'!$B$12,Paramètres!$A$1:$I$89,5,0)</f>
        <v>4.1677594708744434E-14</v>
      </c>
      <c r="CA122" s="14">
        <f t="shared" si="93"/>
        <v>6.9326303456159188E-13</v>
      </c>
      <c r="CB122" s="22">
        <f t="shared" si="64"/>
        <v>1.2800215959791691E-12</v>
      </c>
      <c r="CC122" s="62">
        <f t="shared" si="65"/>
        <v>293.33333333333462</v>
      </c>
      <c r="CD122" s="62">
        <f ca="1">AVERAGE(OFFSET($CC$3,0,0,'Données projet'!$E$12+1,1))-AVERAGE(OFFSET($H$3,0,0,'Données projet'!$E$12+1,1))</f>
        <v>167.14929162269641</v>
      </c>
      <c r="CE122" s="62">
        <f t="shared" si="94"/>
        <v>138.89497526048916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11.477517908244595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11.477517908244595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-2.8421709430404007E-14</v>
      </c>
      <c r="CU122" s="18">
        <f>CT122*VLOOKUP('Données projet'!$B$13,Paramètres!$A$1:$I$89,3,0)*VLOOKUP('Données projet'!$B$13,Paramètres!$A$1:$I$89,5,0)</f>
        <v>-2.2612312022829431E-14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122.85301941603791</v>
      </c>
      <c r="CZ122" s="62">
        <f t="shared" si="96"/>
        <v>97.393976461891157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34.502171581143358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34.502171581143358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-2.8421709430404007E-14</v>
      </c>
      <c r="O123" s="14">
        <f>N123*VLOOKUP('Données projet'!$B$9,Paramètres!$A$1:$I$89,3,0)*VLOOKUP('Données projet'!$B$9,Paramètres!$A$1:$I$89,5,0)</f>
        <v>-2.4829205358400945E-14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138.78437790044916</v>
      </c>
      <c r="T123" s="62">
        <f t="shared" si="88"/>
        <v>110.31224679643736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30.13394633295108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30.13394633295108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-5.3205440053716299E-14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256.45505140629194</v>
      </c>
      <c r="AO123" s="62">
        <f t="shared" si="90"/>
        <v>219.6985760545686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82.302399149752759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82.302399149752759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-6.7984728957526396E-14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279.69031306919914</v>
      </c>
      <c r="BJ123" s="62">
        <f t="shared" si="92"/>
        <v>297.01680128882509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60.760356281312077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4.1464014863290696E-7</v>
      </c>
      <c r="BS123" s="24">
        <f t="shared" si="63"/>
        <v>60.760356695952225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projet'!$B$12,Paramètres!$A$1:$I$89,3,0)*VLOOKUP('Données projet'!$B$12,Paramètres!$A$1:$I$89,5,0)</f>
        <v>4.1677594708744434E-14</v>
      </c>
      <c r="CA123" s="14">
        <f t="shared" si="93"/>
        <v>6.9326303456159188E-13</v>
      </c>
      <c r="CB123" s="22">
        <f t="shared" si="64"/>
        <v>1.2800215959791691E-12</v>
      </c>
      <c r="CC123" s="62">
        <f t="shared" si="65"/>
        <v>293.33333333333462</v>
      </c>
      <c r="CD123" s="62">
        <f ca="1">AVERAGE(OFFSET($CC$3,0,0,'Données projet'!$E$12+1,1))-AVERAGE(OFFSET($H$3,0,0,'Données projet'!$E$12+1,1))</f>
        <v>167.14929162269641</v>
      </c>
      <c r="CE123" s="62">
        <f t="shared" si="94"/>
        <v>138.89497526048916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11.252450782658592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11.252450782658592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-2.8421709430404007E-14</v>
      </c>
      <c r="CU123" s="18">
        <f>CT123*VLOOKUP('Données projet'!$B$13,Paramètres!$A$1:$I$89,3,0)*VLOOKUP('Données projet'!$B$13,Paramètres!$A$1:$I$89,5,0)</f>
        <v>-2.2612312022829431E-14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122.85301941603791</v>
      </c>
      <c r="CZ123" s="62">
        <f t="shared" si="96"/>
        <v>97.393976461891157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33.825605040683854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33.825605040683854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-2.8421709430404007E-14</v>
      </c>
      <c r="O124" s="14">
        <f>N124*VLOOKUP('Données projet'!$B$9,Paramètres!$A$1:$I$89,3,0)*VLOOKUP('Données projet'!$B$9,Paramètres!$A$1:$I$89,5,0)</f>
        <v>-2.4829205358400945E-14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138.78437790044916</v>
      </c>
      <c r="T124" s="62">
        <f t="shared" si="88"/>
        <v>110.31224679643736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29.543038025254308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29.543038025254308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-5.3205440053716299E-14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256.45505140629194</v>
      </c>
      <c r="AO124" s="62">
        <f t="shared" si="90"/>
        <v>219.6985760545686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80.688499301932794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80.688499301932794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-6.7984728957526396E-14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279.69031306919914</v>
      </c>
      <c r="BJ124" s="62">
        <f t="shared" si="92"/>
        <v>297.01680128882509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59.568882754793492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2.9319486085052648E-7</v>
      </c>
      <c r="BS124" s="24">
        <f t="shared" si="63"/>
        <v>59.568883047988351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projet'!$B$12,Paramètres!$A$1:$I$89,3,0)*VLOOKUP('Données projet'!$B$12,Paramètres!$A$1:$I$89,5,0)</f>
        <v>4.1677594708744434E-14</v>
      </c>
      <c r="CA124" s="14">
        <f t="shared" si="93"/>
        <v>6.9326303456159188E-13</v>
      </c>
      <c r="CB124" s="22">
        <f t="shared" si="64"/>
        <v>1.2800215959791691E-12</v>
      </c>
      <c r="CC124" s="62">
        <f t="shared" si="65"/>
        <v>293.33333333333462</v>
      </c>
      <c r="CD124" s="62">
        <f ca="1">AVERAGE(OFFSET($CC$3,0,0,'Données projet'!$E$12+1,1))-AVERAGE(OFFSET($H$3,0,0,'Données projet'!$E$12+1,1))</f>
        <v>167.14929162269641</v>
      </c>
      <c r="CE124" s="62">
        <f t="shared" si="94"/>
        <v>138.89497526048916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11.031797086127938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11.031797086127938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-2.8421709430404007E-14</v>
      </c>
      <c r="CU124" s="18">
        <f>CT124*VLOOKUP('Données projet'!$B$13,Paramètres!$A$1:$I$89,3,0)*VLOOKUP('Données projet'!$B$13,Paramètres!$A$1:$I$89,5,0)</f>
        <v>-2.2612312022829431E-14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122.85301941603791</v>
      </c>
      <c r="CZ124" s="62">
        <f t="shared" si="96"/>
        <v>97.393976461891157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33.162305557417916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33.162305557417916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-2.8421709430404007E-14</v>
      </c>
      <c r="O125" s="14">
        <f>N125*VLOOKUP('Données projet'!$B$9,Paramètres!$A$1:$I$89,3,0)*VLOOKUP('Données projet'!$B$9,Paramètres!$A$1:$I$89,5,0)</f>
        <v>-2.4829205358400945E-14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138.78437790044916</v>
      </c>
      <c r="T125" s="62">
        <f t="shared" si="88"/>
        <v>110.31224679643736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28.96371706905299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28.96371706905299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-5.3205440053716299E-14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256.45505140629194</v>
      </c>
      <c r="AO125" s="62">
        <f t="shared" si="90"/>
        <v>219.6985760545686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79.106247045746869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79.106247045746869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-6.7984728957526396E-14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279.69031306919914</v>
      </c>
      <c r="BJ125" s="62">
        <f t="shared" si="92"/>
        <v>297.01680128882509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58.400773297402843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2.0732007431645348E-7</v>
      </c>
      <c r="BS125" s="24">
        <f t="shared" si="63"/>
        <v>58.40077350472292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projet'!$B$12,Paramètres!$A$1:$I$89,3,0)*VLOOKUP('Données projet'!$B$12,Paramètres!$A$1:$I$89,5,0)</f>
        <v>4.1677594708744434E-14</v>
      </c>
      <c r="CA125" s="14">
        <f t="shared" si="93"/>
        <v>6.9326303456159188E-13</v>
      </c>
      <c r="CB125" s="22">
        <f t="shared" si="64"/>
        <v>1.2800215959791691E-12</v>
      </c>
      <c r="CC125" s="62">
        <f t="shared" si="65"/>
        <v>293.33333333333462</v>
      </c>
      <c r="CD125" s="62">
        <f ca="1">AVERAGE(OFFSET($CC$3,0,0,'Données projet'!$E$12+1,1))-AVERAGE(OFFSET($H$3,0,0,'Données projet'!$E$12+1,1))</f>
        <v>167.14929162269641</v>
      </c>
      <c r="CE125" s="62">
        <f t="shared" si="94"/>
        <v>138.89497526048916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10.815470274000784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10.815470274000784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-2.8421709430404007E-14</v>
      </c>
      <c r="CU125" s="18">
        <f>CT125*VLOOKUP('Données projet'!$B$13,Paramètres!$A$1:$I$89,3,0)*VLOOKUP('Données projet'!$B$13,Paramètres!$A$1:$I$89,5,0)</f>
        <v>-2.2612312022829431E-14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122.85301941603791</v>
      </c>
      <c r="CZ125" s="62">
        <f t="shared" si="96"/>
        <v>97.393976461891157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32.512012972446087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32.512012972446087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-2.8421709430404007E-14</v>
      </c>
      <c r="O126" s="14">
        <f>N126*VLOOKUP('Données projet'!$B$9,Paramètres!$A$1:$I$89,3,0)*VLOOKUP('Données projet'!$B$9,Paramètres!$A$1:$I$89,5,0)</f>
        <v>-2.4829205358400945E-14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138.78437790044916</v>
      </c>
      <c r="T126" s="62">
        <f t="shared" si="88"/>
        <v>110.31224679643736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28.395756243451888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28.395756243451888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-5.3205440053716299E-14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256.45505140629194</v>
      </c>
      <c r="AO126" s="62">
        <f t="shared" si="90"/>
        <v>219.6985760545686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77.555021791226181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77.555021791226181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-6.7984728957526396E-14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279.69031306919914</v>
      </c>
      <c r="BJ126" s="62">
        <f t="shared" si="92"/>
        <v>297.01680128882509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57.255569753995211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1.4659743042526324E-7</v>
      </c>
      <c r="BS126" s="24">
        <f t="shared" si="63"/>
        <v>57.25556990059264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projet'!$B$12,Paramètres!$A$1:$I$89,3,0)*VLOOKUP('Données projet'!$B$12,Paramètres!$A$1:$I$89,5,0)</f>
        <v>4.1677594708744434E-14</v>
      </c>
      <c r="CA126" s="14">
        <f t="shared" si="93"/>
        <v>6.9326303456159188E-13</v>
      </c>
      <c r="CB126" s="22">
        <f t="shared" si="64"/>
        <v>1.2800215959791691E-12</v>
      </c>
      <c r="CC126" s="62">
        <f t="shared" si="65"/>
        <v>293.33333333333462</v>
      </c>
      <c r="CD126" s="62">
        <f ca="1">AVERAGE(OFFSET($CC$3,0,0,'Données projet'!$E$12+1,1))-AVERAGE(OFFSET($H$3,0,0,'Données projet'!$E$12+1,1))</f>
        <v>167.14929162269641</v>
      </c>
      <c r="CE126" s="62">
        <f t="shared" si="94"/>
        <v>138.89497526048916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10.603385498713118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10.603385498713118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-2.8421709430404007E-14</v>
      </c>
      <c r="CU126" s="18">
        <f>CT126*VLOOKUP('Données projet'!$B$13,Paramètres!$A$1:$I$89,3,0)*VLOOKUP('Données projet'!$B$13,Paramètres!$A$1:$I$89,5,0)</f>
        <v>-2.2612312022829431E-14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122.85301941603791</v>
      </c>
      <c r="CZ126" s="62">
        <f t="shared" si="96"/>
        <v>97.393976461891157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31.874472228426246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31.874472228426246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-2.8421709430404007E-14</v>
      </c>
      <c r="O127" s="14">
        <f>N127*VLOOKUP('Données projet'!$B$9,Paramètres!$A$1:$I$89,3,0)*VLOOKUP('Données projet'!$B$9,Paramètres!$A$1:$I$89,5,0)</f>
        <v>-2.4829205358400945E-14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138.78437790044916</v>
      </c>
      <c r="T127" s="62">
        <f t="shared" si="88"/>
        <v>110.31224679643736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27.838932783218926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27.838932783218926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-5.3205440053716299E-14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256.45505140629194</v>
      </c>
      <c r="AO127" s="62">
        <f t="shared" si="90"/>
        <v>219.6985760545686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76.034215117792655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76.034215117792655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-6.7984728957526396E-14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279.69031306919914</v>
      </c>
      <c r="BJ127" s="62">
        <f t="shared" si="92"/>
        <v>297.01680128882509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56.132822953568606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1.0366003715822674E-7</v>
      </c>
      <c r="BS127" s="24">
        <f t="shared" si="63"/>
        <v>56.132823057228642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projet'!$B$12,Paramètres!$A$1:$I$89,3,0)*VLOOKUP('Données projet'!$B$12,Paramètres!$A$1:$I$89,5,0)</f>
        <v>4.1677594708744434E-14</v>
      </c>
      <c r="CA127" s="14">
        <f t="shared" si="93"/>
        <v>6.9326303456159188E-13</v>
      </c>
      <c r="CB127" s="22">
        <f t="shared" si="64"/>
        <v>1.2800215959791691E-12</v>
      </c>
      <c r="CC127" s="62">
        <f t="shared" si="65"/>
        <v>293.33333333333462</v>
      </c>
      <c r="CD127" s="62">
        <f ca="1">AVERAGE(OFFSET($CC$3,0,0,'Données projet'!$E$12+1,1))-AVERAGE(OFFSET($H$3,0,0,'Données projet'!$E$12+1,1))</f>
        <v>167.14929162269641</v>
      </c>
      <c r="CE127" s="62">
        <f t="shared" si="94"/>
        <v>138.89497526048916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10.395459576509904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10.395459576509904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-2.8421709430404007E-14</v>
      </c>
      <c r="CU127" s="18">
        <f>CT127*VLOOKUP('Données projet'!$B$13,Paramètres!$A$1:$I$89,3,0)*VLOOKUP('Données projet'!$B$13,Paramètres!$A$1:$I$89,5,0)</f>
        <v>-2.2612312022829431E-14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122.85301941603791</v>
      </c>
      <c r="CZ127" s="62">
        <f t="shared" si="96"/>
        <v>97.393976461891157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31.249433269535178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31.249433269535178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-2.8421709430404007E-14</v>
      </c>
      <c r="O128" s="14">
        <f>N128*VLOOKUP('Données projet'!$B$9,Paramètres!$A$1:$I$89,3,0)*VLOOKUP('Données projet'!$B$9,Paramètres!$A$1:$I$89,5,0)</f>
        <v>-2.4829205358400945E-14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138.78437790044916</v>
      </c>
      <c r="T128" s="62">
        <f t="shared" si="88"/>
        <v>110.31224679643736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27.293028291412359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27.293028291412359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-5.3205440053716299E-14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256.45505140629194</v>
      </c>
      <c r="AO128" s="62">
        <f t="shared" si="90"/>
        <v>219.6985760545686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74.543230535624687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74.543230535624687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-6.7984728957526396E-14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279.69031306919914</v>
      </c>
      <c r="BJ128" s="62">
        <f t="shared" si="92"/>
        <v>297.01680128882509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55.032092533090442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7.3298715212631619E-8</v>
      </c>
      <c r="BS128" s="24">
        <f t="shared" si="63"/>
        <v>55.032092606389156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projet'!$B$12,Paramètres!$A$1:$I$89,3,0)*VLOOKUP('Données projet'!$B$12,Paramètres!$A$1:$I$89,5,0)</f>
        <v>4.1677594708744434E-14</v>
      </c>
      <c r="CA128" s="14">
        <f t="shared" si="93"/>
        <v>6.9326303456159188E-13</v>
      </c>
      <c r="CB128" s="22">
        <f t="shared" si="64"/>
        <v>1.2800215959791691E-12</v>
      </c>
      <c r="CC128" s="62">
        <f t="shared" si="65"/>
        <v>293.33333333333462</v>
      </c>
      <c r="CD128" s="62">
        <f ca="1">AVERAGE(OFFSET($CC$3,0,0,'Données projet'!$E$12+1,1))-AVERAGE(OFFSET($H$3,0,0,'Données projet'!$E$12+1,1))</f>
        <v>167.14929162269641</v>
      </c>
      <c r="CE128" s="62">
        <f t="shared" si="94"/>
        <v>138.89497526048916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10.191610954818803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10.191610954818803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-2.8421709430404007E-14</v>
      </c>
      <c r="CU128" s="18">
        <f>CT128*VLOOKUP('Données projet'!$B$13,Paramètres!$A$1:$I$89,3,0)*VLOOKUP('Données projet'!$B$13,Paramètres!$A$1:$I$89,5,0)</f>
        <v>-2.2612312022829431E-14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122.85301941603791</v>
      </c>
      <c r="CZ128" s="62">
        <f t="shared" si="96"/>
        <v>97.393976461891157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30.636650943391842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30.636650943391842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-2.8421709430404007E-14</v>
      </c>
      <c r="O129" s="14">
        <f>N129*VLOOKUP('Données projet'!$B$9,Paramètres!$A$1:$I$89,3,0)*VLOOKUP('Données projet'!$B$9,Paramètres!$A$1:$I$89,5,0)</f>
        <v>-2.4829205358400945E-14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138.78437790044916</v>
      </c>
      <c r="T129" s="62">
        <f t="shared" si="88"/>
        <v>110.31224679643736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26.757828653721255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26.757828653721255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-5.3205440053716299E-14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256.45505140629194</v>
      </c>
      <c r="AO129" s="62">
        <f t="shared" si="90"/>
        <v>219.6985760545686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73.081483251702238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73.081483251702238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-6.7984728957526396E-14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279.69031306919914</v>
      </c>
      <c r="BJ129" s="62">
        <f t="shared" si="92"/>
        <v>297.01680128882509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53.952946764778588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5.1830018579113369E-8</v>
      </c>
      <c r="BS129" s="24">
        <f t="shared" si="63"/>
        <v>53.952946816608609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projet'!$B$12,Paramètres!$A$1:$I$89,3,0)*VLOOKUP('Données projet'!$B$12,Paramètres!$A$1:$I$89,5,0)</f>
        <v>4.1677594708744434E-14</v>
      </c>
      <c r="CA129" s="14">
        <f t="shared" si="93"/>
        <v>6.9326303456159188E-13</v>
      </c>
      <c r="CB129" s="22">
        <f t="shared" si="64"/>
        <v>1.2800215959791691E-12</v>
      </c>
      <c r="CC129" s="62">
        <f t="shared" si="65"/>
        <v>293.33333333333462</v>
      </c>
      <c r="CD129" s="62">
        <f ca="1">AVERAGE(OFFSET($CC$3,0,0,'Données projet'!$E$12+1,1))-AVERAGE(OFFSET($H$3,0,0,'Données projet'!$E$12+1,1))</f>
        <v>167.14929162269641</v>
      </c>
      <c r="CE129" s="62">
        <f t="shared" si="94"/>
        <v>138.89497526048916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9.9917596802636819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9.9917596802636819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-2.8421709430404007E-14</v>
      </c>
      <c r="CU129" s="18">
        <f>CT129*VLOOKUP('Données projet'!$B$13,Paramètres!$A$1:$I$89,3,0)*VLOOKUP('Données projet'!$B$13,Paramètres!$A$1:$I$89,5,0)</f>
        <v>-2.2612312022829431E-14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122.85301941603791</v>
      </c>
      <c r="CZ129" s="62">
        <f t="shared" si="96"/>
        <v>97.393976461891157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30.035884904903863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30.035884904903863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-2.8421709430404007E-14</v>
      </c>
      <c r="O130" s="14">
        <f>N130*VLOOKUP('Données projet'!$B$9,Paramètres!$A$1:$I$89,3,0)*VLOOKUP('Données projet'!$B$9,Paramètres!$A$1:$I$89,5,0)</f>
        <v>-2.4829205358400945E-14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138.78437790044916</v>
      </c>
      <c r="T130" s="62">
        <f t="shared" si="88"/>
        <v>110.31224679643736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26.233123954485727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26.233123954485727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-5.3205440053716299E-14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256.45505140629194</v>
      </c>
      <c r="AO130" s="62">
        <f t="shared" si="90"/>
        <v>219.6985760545686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71.648399940439688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71.648399940439688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-6.7984728957526396E-14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279.69031306919914</v>
      </c>
      <c r="BJ130" s="62">
        <f t="shared" si="92"/>
        <v>297.01680128882509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52.894962386769407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3.664935760631581E-8</v>
      </c>
      <c r="BS130" s="24">
        <f t="shared" si="63"/>
        <v>52.894962423418768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projet'!$B$12,Paramètres!$A$1:$I$89,3,0)*VLOOKUP('Données projet'!$B$12,Paramètres!$A$1:$I$89,5,0)</f>
        <v>4.1677594708744434E-14</v>
      </c>
      <c r="CA130" s="14">
        <f t="shared" si="93"/>
        <v>6.9326303456159188E-13</v>
      </c>
      <c r="CB130" s="22">
        <f t="shared" si="64"/>
        <v>1.2800215959791691E-12</v>
      </c>
      <c r="CC130" s="62">
        <f t="shared" si="65"/>
        <v>293.33333333333462</v>
      </c>
      <c r="CD130" s="62">
        <f ca="1">AVERAGE(OFFSET($CC$3,0,0,'Données projet'!$E$12+1,1))-AVERAGE(OFFSET($H$3,0,0,'Données projet'!$E$12+1,1))</f>
        <v>167.14929162269641</v>
      </c>
      <c r="CE130" s="62">
        <f t="shared" si="94"/>
        <v>138.89497526048916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9.7958273673053462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9.7958273673053462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-2.8421709430404007E-14</v>
      </c>
      <c r="CU130" s="18">
        <f>CT130*VLOOKUP('Données projet'!$B$13,Paramètres!$A$1:$I$89,3,0)*VLOOKUP('Données projet'!$B$13,Paramètres!$A$1:$I$89,5,0)</f>
        <v>-2.2612312022829431E-14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122.85301941603791</v>
      </c>
      <c r="CZ130" s="62">
        <f t="shared" si="96"/>
        <v>97.393976461891157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29.446899521999534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29.446899521999534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-2.8421709430404007E-14</v>
      </c>
      <c r="O131" s="14">
        <f>N131*VLOOKUP('Données projet'!$B$9,Paramètres!$A$1:$I$89,3,0)*VLOOKUP('Données projet'!$B$9,Paramètres!$A$1:$I$89,5,0)</f>
        <v>-2.4829205358400945E-14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138.78437790044916</v>
      </c>
      <c r="T131" s="62">
        <f t="shared" si="88"/>
        <v>110.31224679643736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25.718708394363944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25.718708394363944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-5.3205440053716299E-14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256.45505140629194</v>
      </c>
      <c r="AO131" s="62">
        <f t="shared" si="90"/>
        <v>219.6985760545686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70.243418518816497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70.243418518816497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-6.7984728957526396E-14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279.69031306919914</v>
      </c>
      <c r="BJ131" s="62">
        <f t="shared" si="92"/>
        <v>297.01680128882509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51.857724437106235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2.5915009289556685E-8</v>
      </c>
      <c r="BS131" s="24">
        <f t="shared" si="63"/>
        <v>51.857724463021242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projet'!$B$12,Paramètres!$A$1:$I$89,3,0)*VLOOKUP('Données projet'!$B$12,Paramètres!$A$1:$I$89,5,0)</f>
        <v>4.1677594708744434E-14</v>
      </c>
      <c r="CA131" s="14">
        <f t="shared" si="93"/>
        <v>6.9326303456159188E-13</v>
      </c>
      <c r="CB131" s="22">
        <f t="shared" si="64"/>
        <v>1.2800215959791691E-12</v>
      </c>
      <c r="CC131" s="62">
        <f t="shared" si="65"/>
        <v>293.33333333333462</v>
      </c>
      <c r="CD131" s="62">
        <f ca="1">AVERAGE(OFFSET($CC$3,0,0,'Données projet'!$E$12+1,1))-AVERAGE(OFFSET($H$3,0,0,'Données projet'!$E$12+1,1))</f>
        <v>167.14929162269641</v>
      </c>
      <c r="CE131" s="62">
        <f t="shared" si="94"/>
        <v>138.89497526048916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9.6037371674972132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9.6037371674972132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-2.8421709430404007E-14</v>
      </c>
      <c r="CU131" s="18">
        <f>CT131*VLOOKUP('Données projet'!$B$13,Paramètres!$A$1:$I$89,3,0)*VLOOKUP('Données projet'!$B$13,Paramètres!$A$1:$I$89,5,0)</f>
        <v>-2.2612312022829431E-14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122.85301941603791</v>
      </c>
      <c r="CZ131" s="62">
        <f t="shared" si="96"/>
        <v>97.393976461891157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28.869463783208346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28.869463783208346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-2.8421709430404007E-14</v>
      </c>
      <c r="O132" s="14">
        <f>N132*VLOOKUP('Données projet'!$B$9,Paramètres!$A$1:$I$89,3,0)*VLOOKUP('Données projet'!$B$9,Paramètres!$A$1:$I$89,5,0)</f>
        <v>-2.4829205358400945E-14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138.78437790044916</v>
      </c>
      <c r="T132" s="62">
        <f t="shared" si="88"/>
        <v>110.31224679643736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25.214380209613637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25.214380209613637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-5.3205440053716299E-14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256.45505140629194</v>
      </c>
      <c r="AO132" s="62">
        <f t="shared" si="90"/>
        <v>219.6985760545686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68.865987925917281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68.865987925917281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-6.7984728957526396E-14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279.69031306919914</v>
      </c>
      <c r="BJ132" s="62">
        <f t="shared" si="92"/>
        <v>297.01680128882509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50.840826090983278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1.8324678803157905E-8</v>
      </c>
      <c r="BS132" s="24">
        <f t="shared" ref="BS132:BS153" si="117">SUM(BP132:BR132)</f>
        <v>50.840826109307955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projet'!$B$12,Paramètres!$A$1:$I$89,3,0)*VLOOKUP('Données projet'!$B$12,Paramètres!$A$1:$I$89,5,0)</f>
        <v>4.1677594708744434E-14</v>
      </c>
      <c r="CA132" s="14">
        <f t="shared" si="93"/>
        <v>6.9326303456159188E-13</v>
      </c>
      <c r="CB132" s="22">
        <f t="shared" ref="CB132:CB153" si="118">(BZ132+CA132)*0.475*44/12</f>
        <v>1.2800215959791691E-12</v>
      </c>
      <c r="CC132" s="62">
        <f t="shared" ref="CC132:CC195" si="119">CB132+(BT132+BU132)*44/12</f>
        <v>293.33333333333462</v>
      </c>
      <c r="CD132" s="62">
        <f ca="1">AVERAGE(OFFSET($CC$3,0,0,'Données projet'!$E$12+1,1))-AVERAGE(OFFSET($H$3,0,0,'Données projet'!$E$12+1,1))</f>
        <v>167.14929162269641</v>
      </c>
      <c r="CE132" s="62">
        <f t="shared" si="94"/>
        <v>138.89497526048916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9.4154137393438653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9.4154137393438653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-2.8421709430404007E-14</v>
      </c>
      <c r="CU132" s="18">
        <f>CT132*VLOOKUP('Données projet'!$B$13,Paramètres!$A$1:$I$89,3,0)*VLOOKUP('Données projet'!$B$13,Paramètres!$A$1:$I$89,5,0)</f>
        <v>-2.2612312022829431E-14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122.85301941603791</v>
      </c>
      <c r="CZ132" s="62">
        <f t="shared" si="96"/>
        <v>97.393976461891157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28.303351207053829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28.303351207053829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-2.8421709430404007E-14</v>
      </c>
      <c r="O133" s="14">
        <f>N133*VLOOKUP('Données projet'!$B$9,Paramètres!$A$1:$I$89,3,0)*VLOOKUP('Données projet'!$B$9,Paramètres!$A$1:$I$89,5,0)</f>
        <v>-2.4829205358400945E-14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138.78437790044916</v>
      </c>
      <c r="T133" s="62">
        <f t="shared" ref="T133:T196" si="142">$T$3</f>
        <v>110.31224679643736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24.719941592956467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24.719941592956467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-5.3205440053716299E-14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256.45505140629194</v>
      </c>
      <c r="AO133" s="62">
        <f t="shared" ref="AO133:AO196" si="144">$AO$3</f>
        <v>219.6985760545686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67.515567906795113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67.515567906795113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-6.7984728957526396E-14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279.69031306919914</v>
      </c>
      <c r="BJ133" s="62">
        <f t="shared" ref="BJ133:BJ196" si="146">$BJ$3</f>
        <v>297.01680128882509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49.843868501181042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1.2957504644778342E-8</v>
      </c>
      <c r="BS133" s="24">
        <f t="shared" si="117"/>
        <v>49.843868514138549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projet'!$B$12,Paramètres!$A$1:$I$89,3,0)*VLOOKUP('Données projet'!$B$12,Paramètres!$A$1:$I$89,5,0)</f>
        <v>4.1677594708744434E-14</v>
      </c>
      <c r="CA133" s="14">
        <f t="shared" ref="CA133:CA153" si="147">EXP(-1.0587+0.8836*LN(BZ133)+0.284)</f>
        <v>6.9326303456159188E-13</v>
      </c>
      <c r="CB133" s="22">
        <f t="shared" si="118"/>
        <v>1.2800215959791691E-12</v>
      </c>
      <c r="CC133" s="62">
        <f t="shared" si="119"/>
        <v>293.33333333333462</v>
      </c>
      <c r="CD133" s="62">
        <f ca="1">AVERAGE(OFFSET($CC$3,0,0,'Données projet'!$E$12+1,1))-AVERAGE(OFFSET($H$3,0,0,'Données projet'!$E$12+1,1))</f>
        <v>167.14929162269641</v>
      </c>
      <c r="CE133" s="62">
        <f t="shared" ref="CE133:CE196" si="148">$CE$3</f>
        <v>138.89497526048916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9.2307832187506555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9.2307832187506555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-2.8421709430404007E-14</v>
      </c>
      <c r="CU133" s="18">
        <f>CT133*VLOOKUP('Données projet'!$B$13,Paramètres!$A$1:$I$89,3,0)*VLOOKUP('Données projet'!$B$13,Paramètres!$A$1:$I$89,5,0)</f>
        <v>-2.2612312022829431E-14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122.85301941603791</v>
      </c>
      <c r="CZ133" s="62">
        <f t="shared" ref="CZ133:CZ196" si="150">$CZ$3</f>
        <v>97.393976461891157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27.748339753223128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27.748339753223128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-2.8421709430404007E-14</v>
      </c>
      <c r="O134" s="14">
        <f>N134*VLOOKUP('Données projet'!$B$9,Paramètres!$A$1:$I$89,3,0)*VLOOKUP('Données projet'!$B$9,Paramètres!$A$1:$I$89,5,0)</f>
        <v>-2.4829205358400945E-14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138.78437790044916</v>
      </c>
      <c r="T134" s="62">
        <f t="shared" si="142"/>
        <v>110.31224679643736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24.235198615994165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24.235198615994165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-5.3205440053716299E-14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256.45505140629194</v>
      </c>
      <c r="AO134" s="62">
        <f t="shared" si="144"/>
        <v>219.6985760545686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66.191628800573056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66.191628800573056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-6.7984728957526396E-14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279.69031306919914</v>
      </c>
      <c r="BJ134" s="62">
        <f t="shared" si="146"/>
        <v>297.01680128882509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48.866460641630745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9.1623394015789524E-9</v>
      </c>
      <c r="BS134" s="24">
        <f t="shared" si="117"/>
        <v>48.866460650793087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projet'!$B$12,Paramètres!$A$1:$I$89,3,0)*VLOOKUP('Données projet'!$B$12,Paramètres!$A$1:$I$89,5,0)</f>
        <v>4.1677594708744434E-14</v>
      </c>
      <c r="CA134" s="14">
        <f t="shared" si="147"/>
        <v>6.9326303456159188E-13</v>
      </c>
      <c r="CB134" s="22">
        <f t="shared" si="118"/>
        <v>1.2800215959791691E-12</v>
      </c>
      <c r="CC134" s="62">
        <f t="shared" si="119"/>
        <v>293.33333333333462</v>
      </c>
      <c r="CD134" s="62">
        <f ca="1">AVERAGE(OFFSET($CC$3,0,0,'Données projet'!$E$12+1,1))-AVERAGE(OFFSET($H$3,0,0,'Données projet'!$E$12+1,1))</f>
        <v>167.14929162269641</v>
      </c>
      <c r="CE134" s="62">
        <f t="shared" si="148"/>
        <v>138.89497526048916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9.0497731900527807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9.0497731900527807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-2.8421709430404007E-14</v>
      </c>
      <c r="CU134" s="18">
        <f>CT134*VLOOKUP('Données projet'!$B$13,Paramètres!$A$1:$I$89,3,0)*VLOOKUP('Données projet'!$B$13,Paramètres!$A$1:$I$89,5,0)</f>
        <v>-2.2612312022829431E-14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122.85301941603791</v>
      </c>
      <c r="CZ134" s="62">
        <f t="shared" si="150"/>
        <v>97.393976461891157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27.204211735478484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27.204211735478484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-2.8421709430404007E-14</v>
      </c>
      <c r="O135" s="14">
        <f>N135*VLOOKUP('Données projet'!$B$9,Paramètres!$A$1:$I$89,3,0)*VLOOKUP('Données projet'!$B$9,Paramètres!$A$1:$I$89,5,0)</f>
        <v>-2.4829205358400945E-14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138.78437790044916</v>
      </c>
      <c r="T135" s="62">
        <f t="shared" si="142"/>
        <v>110.31224679643736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23.759961153146072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23.759961153146072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-5.3205440053716299E-14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256.45505140629194</v>
      </c>
      <c r="AO135" s="62">
        <f t="shared" si="144"/>
        <v>219.6985760545686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64.893651332700898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64.893651332700898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-6.7984728957526396E-14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279.69031306919914</v>
      </c>
      <c r="BJ135" s="62">
        <f t="shared" si="146"/>
        <v>297.01680128882509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47.9082191540463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6.4787523223891712E-9</v>
      </c>
      <c r="BS135" s="24">
        <f t="shared" si="117"/>
        <v>47.90821916052505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projet'!$B$12,Paramètres!$A$1:$I$89,3,0)*VLOOKUP('Données projet'!$B$12,Paramètres!$A$1:$I$89,5,0)</f>
        <v>4.1677594708744434E-14</v>
      </c>
      <c r="CA135" s="14">
        <f t="shared" si="147"/>
        <v>6.9326303456159188E-13</v>
      </c>
      <c r="CB135" s="22">
        <f t="shared" si="118"/>
        <v>1.2800215959791691E-12</v>
      </c>
      <c r="CC135" s="62">
        <f t="shared" si="119"/>
        <v>293.33333333333462</v>
      </c>
      <c r="CD135" s="62">
        <f ca="1">AVERAGE(OFFSET($CC$3,0,0,'Données projet'!$E$12+1,1))-AVERAGE(OFFSET($H$3,0,0,'Données projet'!$E$12+1,1))</f>
        <v>167.14929162269641</v>
      </c>
      <c r="CE135" s="62">
        <f t="shared" si="148"/>
        <v>138.89497526048916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8.8723126576124542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8.8723126576124542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-2.8421709430404007E-14</v>
      </c>
      <c r="CU135" s="18">
        <f>CT135*VLOOKUP('Données projet'!$B$13,Paramètres!$A$1:$I$89,3,0)*VLOOKUP('Données projet'!$B$13,Paramètres!$A$1:$I$89,5,0)</f>
        <v>-2.2612312022829431E-14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122.85301941603791</v>
      </c>
      <c r="CZ135" s="62">
        <f t="shared" si="150"/>
        <v>97.393976461891157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26.670753736276495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26.670753736276495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-2.8421709430404007E-14</v>
      </c>
      <c r="O136" s="14">
        <f>N136*VLOOKUP('Données projet'!$B$9,Paramètres!$A$1:$I$89,3,0)*VLOOKUP('Données projet'!$B$9,Paramètres!$A$1:$I$89,5,0)</f>
        <v>-2.4829205358400945E-14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138.78437790044916</v>
      </c>
      <c r="T136" s="62">
        <f t="shared" si="142"/>
        <v>110.31224679643736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23.294042807078199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23.294042807078199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-5.3205440053716299E-14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256.45505140629194</v>
      </c>
      <c r="AO136" s="62">
        <f t="shared" si="144"/>
        <v>219.6985760545686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63.621126411285623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63.621126411285623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-6.7984728957526396E-14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279.69031306919914</v>
      </c>
      <c r="BJ136" s="62">
        <f t="shared" si="146"/>
        <v>297.01680128882509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46.96876819756379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4.5811697007894762E-9</v>
      </c>
      <c r="BS136" s="24">
        <f t="shared" si="117"/>
        <v>46.968768202144958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projet'!$B$12,Paramètres!$A$1:$I$89,3,0)*VLOOKUP('Données projet'!$B$12,Paramètres!$A$1:$I$89,5,0)</f>
        <v>4.1677594708744434E-14</v>
      </c>
      <c r="CA136" s="14">
        <f t="shared" si="147"/>
        <v>6.9326303456159188E-13</v>
      </c>
      <c r="CB136" s="22">
        <f t="shared" si="118"/>
        <v>1.2800215959791691E-12</v>
      </c>
      <c r="CC136" s="62">
        <f t="shared" si="119"/>
        <v>293.33333333333462</v>
      </c>
      <c r="CD136" s="62">
        <f ca="1">AVERAGE(OFFSET($CC$3,0,0,'Données projet'!$E$12+1,1))-AVERAGE(OFFSET($H$3,0,0,'Données projet'!$E$12+1,1))</f>
        <v>167.14929162269641</v>
      </c>
      <c r="CE136" s="62">
        <f t="shared" si="148"/>
        <v>138.89497526048916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8.6983320179730459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8.6983320179730459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-2.8421709430404007E-14</v>
      </c>
      <c r="CU136" s="18">
        <f>CT136*VLOOKUP('Données projet'!$B$13,Paramètres!$A$1:$I$89,3,0)*VLOOKUP('Données projet'!$B$13,Paramètres!$A$1:$I$89,5,0)</f>
        <v>-2.2612312022829431E-14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122.85301941603791</v>
      </c>
      <c r="CZ136" s="62">
        <f t="shared" si="150"/>
        <v>97.393976461891157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26.147756523061606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26.147756523061606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-2.8421709430404007E-14</v>
      </c>
      <c r="O137" s="14">
        <f>N137*VLOOKUP('Données projet'!$B$9,Paramètres!$A$1:$I$89,3,0)*VLOOKUP('Données projet'!$B$9,Paramètres!$A$1:$I$89,5,0)</f>
        <v>-2.4829205358400945E-14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138.78437790044916</v>
      </c>
      <c r="T137" s="62">
        <f t="shared" si="142"/>
        <v>110.31224679643736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22.837260835594588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22.837260835594588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-5.3205440053716299E-14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256.45505140629194</v>
      </c>
      <c r="AO137" s="62">
        <f t="shared" si="144"/>
        <v>219.6985760545686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62.373554927415739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62.373554927415739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-6.7984728957526396E-14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279.69031306919914</v>
      </c>
      <c r="BJ137" s="62">
        <f t="shared" si="146"/>
        <v>297.01680128882509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46.047739301329401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3.2393761611945856E-9</v>
      </c>
      <c r="BS137" s="24">
        <f t="shared" si="117"/>
        <v>46.047739304568779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projet'!$B$12,Paramètres!$A$1:$I$89,3,0)*VLOOKUP('Données projet'!$B$12,Paramètres!$A$1:$I$89,5,0)</f>
        <v>4.1677594708744434E-14</v>
      </c>
      <c r="CA137" s="14">
        <f t="shared" si="147"/>
        <v>6.9326303456159188E-13</v>
      </c>
      <c r="CB137" s="22">
        <f t="shared" si="118"/>
        <v>1.2800215959791691E-12</v>
      </c>
      <c r="CC137" s="62">
        <f t="shared" si="119"/>
        <v>293.33333333333462</v>
      </c>
      <c r="CD137" s="62">
        <f ca="1">AVERAGE(OFFSET($CC$3,0,0,'Données projet'!$E$12+1,1))-AVERAGE(OFFSET($H$3,0,0,'Données projet'!$E$12+1,1))</f>
        <v>167.14929162269641</v>
      </c>
      <c r="CE137" s="62">
        <f t="shared" si="148"/>
        <v>138.89497526048916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8.5277630325592551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8.5277630325592551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-2.8421709430404007E-14</v>
      </c>
      <c r="CU137" s="18">
        <f>CT137*VLOOKUP('Données projet'!$B$13,Paramètres!$A$1:$I$89,3,0)*VLOOKUP('Données projet'!$B$13,Paramètres!$A$1:$I$89,5,0)</f>
        <v>-2.2612312022829431E-14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122.85301941603791</v>
      </c>
      <c r="CZ137" s="62">
        <f t="shared" si="150"/>
        <v>97.393976461891157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25.635014966201059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25.635014966201059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-2.8421709430404007E-14</v>
      </c>
      <c r="O138" s="14">
        <f>N138*VLOOKUP('Données projet'!$B$9,Paramètres!$A$1:$I$89,3,0)*VLOOKUP('Données projet'!$B$9,Paramètres!$A$1:$I$89,5,0)</f>
        <v>-2.4829205358400945E-14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138.78437790044916</v>
      </c>
      <c r="T138" s="62">
        <f t="shared" si="142"/>
        <v>110.31224679643736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22.389436079962277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22.389436079962277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-5.3205440053716299E-14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256.45505140629194</v>
      </c>
      <c r="AO138" s="62">
        <f t="shared" si="144"/>
        <v>219.6985760545686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61.15044755940108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61.15044755940108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-6.7984728957526396E-14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279.69031306919914</v>
      </c>
      <c r="BJ138" s="62">
        <f t="shared" si="146"/>
        <v>297.01680128882509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45.144771219978011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2.2905848503947381E-9</v>
      </c>
      <c r="BS138" s="24">
        <f t="shared" si="117"/>
        <v>45.144771222268595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projet'!$B$12,Paramètres!$A$1:$I$89,3,0)*VLOOKUP('Données projet'!$B$12,Paramètres!$A$1:$I$89,5,0)</f>
        <v>4.1677594708744434E-14</v>
      </c>
      <c r="CA138" s="14">
        <f t="shared" si="147"/>
        <v>6.9326303456159188E-13</v>
      </c>
      <c r="CB138" s="22">
        <f t="shared" si="118"/>
        <v>1.2800215959791691E-12</v>
      </c>
      <c r="CC138" s="62">
        <f t="shared" si="119"/>
        <v>293.33333333333462</v>
      </c>
      <c r="CD138" s="62">
        <f ca="1">AVERAGE(OFFSET($CC$3,0,0,'Données projet'!$E$12+1,1))-AVERAGE(OFFSET($H$3,0,0,'Données projet'!$E$12+1,1))</f>
        <v>167.14929162269641</v>
      </c>
      <c r="CE138" s="62">
        <f t="shared" si="148"/>
        <v>138.89497526048916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8.3605388009126198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8.3605388009126198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-2.8421709430404007E-14</v>
      </c>
      <c r="CU138" s="18">
        <f>CT138*VLOOKUP('Données projet'!$B$13,Paramètres!$A$1:$I$89,3,0)*VLOOKUP('Données projet'!$B$13,Paramètres!$A$1:$I$89,5,0)</f>
        <v>-2.2612312022829431E-14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122.85301941603791</v>
      </c>
      <c r="CZ138" s="62">
        <f t="shared" si="150"/>
        <v>97.393976461891157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25.132327958529078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25.132327958529078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-2.8421709430404007E-14</v>
      </c>
      <c r="O139" s="14">
        <f>N139*VLOOKUP('Données projet'!$B$9,Paramètres!$A$1:$I$89,3,0)*VLOOKUP('Données projet'!$B$9,Paramètres!$A$1:$I$89,5,0)</f>
        <v>-2.4829205358400945E-14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138.78437790044916</v>
      </c>
      <c r="T139" s="62">
        <f t="shared" si="142"/>
        <v>110.31224679643736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21.950392894641787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21.950392894641787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-5.3205440053716299E-14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256.45505140629194</v>
      </c>
      <c r="AO139" s="62">
        <f t="shared" si="144"/>
        <v>219.6985760545686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59.951324580851356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59.951324580851356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-6.7984728957526396E-14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279.69031306919914</v>
      </c>
      <c r="BJ139" s="62">
        <f t="shared" si="146"/>
        <v>297.01680128882509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44.259509791945774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1.6196880805972928E-9</v>
      </c>
      <c r="BS139" s="24">
        <f t="shared" si="117"/>
        <v>44.259509793565464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projet'!$B$12,Paramètres!$A$1:$I$89,3,0)*VLOOKUP('Données projet'!$B$12,Paramètres!$A$1:$I$89,5,0)</f>
        <v>4.1677594708744434E-14</v>
      </c>
      <c r="CA139" s="14">
        <f t="shared" si="147"/>
        <v>6.9326303456159188E-13</v>
      </c>
      <c r="CB139" s="22">
        <f t="shared" si="118"/>
        <v>1.2800215959791691E-12</v>
      </c>
      <c r="CC139" s="62">
        <f t="shared" si="119"/>
        <v>293.33333333333462</v>
      </c>
      <c r="CD139" s="62">
        <f ca="1">AVERAGE(OFFSET($CC$3,0,0,'Données projet'!$E$12+1,1))-AVERAGE(OFFSET($H$3,0,0,'Données projet'!$E$12+1,1))</f>
        <v>167.14929162269641</v>
      </c>
      <c r="CE139" s="62">
        <f t="shared" si="148"/>
        <v>138.89497526048916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8.1965937344518647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8.1965937344518647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-2.8421709430404007E-14</v>
      </c>
      <c r="CU139" s="18">
        <f>CT139*VLOOKUP('Données projet'!$B$13,Paramètres!$A$1:$I$89,3,0)*VLOOKUP('Données projet'!$B$13,Paramètres!$A$1:$I$89,5,0)</f>
        <v>-2.2612312022829431E-14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122.85301941603791</v>
      </c>
      <c r="CZ139" s="62">
        <f t="shared" si="150"/>
        <v>97.393976461891157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24.639498336468744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24.639498336468744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-2.8421709430404007E-14</v>
      </c>
      <c r="O140" s="14">
        <f>N140*VLOOKUP('Données projet'!$B$9,Paramètres!$A$1:$I$89,3,0)*VLOOKUP('Données projet'!$B$9,Paramètres!$A$1:$I$89,5,0)</f>
        <v>-2.4829205358400945E-14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138.78437790044916</v>
      </c>
      <c r="T140" s="62">
        <f t="shared" si="142"/>
        <v>110.31224679643736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21.51995907839553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21.51995907839553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-5.3205440053716299E-14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256.45505140629194</v>
      </c>
      <c r="AO140" s="62">
        <f t="shared" si="144"/>
        <v>219.6985760545686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58.775715672518196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58.775715672518196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-6.7984728957526396E-14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279.69031306919914</v>
      </c>
      <c r="BJ140" s="62">
        <f t="shared" si="146"/>
        <v>297.01680128882509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43.39160780056109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1.145292425197369E-9</v>
      </c>
      <c r="BS140" s="24">
        <f t="shared" si="117"/>
        <v>43.391607801706385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projet'!$B$12,Paramètres!$A$1:$I$89,3,0)*VLOOKUP('Données projet'!$B$12,Paramètres!$A$1:$I$89,5,0)</f>
        <v>4.1677594708744434E-14</v>
      </c>
      <c r="CA140" s="14">
        <f t="shared" si="147"/>
        <v>6.9326303456159188E-13</v>
      </c>
      <c r="CB140" s="22">
        <f t="shared" si="118"/>
        <v>1.2800215959791691E-12</v>
      </c>
      <c r="CC140" s="62">
        <f t="shared" si="119"/>
        <v>293.33333333333462</v>
      </c>
      <c r="CD140" s="62">
        <f ca="1">AVERAGE(OFFSET($CC$3,0,0,'Données projet'!$E$12+1,1))-AVERAGE(OFFSET($H$3,0,0,'Données projet'!$E$12+1,1))</f>
        <v>167.14929162269641</v>
      </c>
      <c r="CE140" s="62">
        <f t="shared" si="148"/>
        <v>138.89497526048916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8.0358635307477897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8.0358635307477897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-2.8421709430404007E-14</v>
      </c>
      <c r="CU140" s="18">
        <f>CT140*VLOOKUP('Données projet'!$B$13,Paramètres!$A$1:$I$89,3,0)*VLOOKUP('Données projet'!$B$13,Paramètres!$A$1:$I$89,5,0)</f>
        <v>-2.2612312022829431E-14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122.85301941603791</v>
      </c>
      <c r="CZ140" s="62">
        <f t="shared" si="150"/>
        <v>97.393976461891157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24.156332802700625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24.156332802700625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-2.8421709430404007E-14</v>
      </c>
      <c r="O141" s="14">
        <f>N141*VLOOKUP('Données projet'!$B$9,Paramètres!$A$1:$I$89,3,0)*VLOOKUP('Données projet'!$B$9,Paramètres!$A$1:$I$89,5,0)</f>
        <v>-2.4829205358400945E-14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138.78437790044916</v>
      </c>
      <c r="T141" s="62">
        <f t="shared" si="142"/>
        <v>110.31224679643736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21.097965806747158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21.097965806747158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-5.3205440053716299E-14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256.45505140629194</v>
      </c>
      <c r="AO141" s="62">
        <f t="shared" si="144"/>
        <v>219.6985760545686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57.623159737826818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57.623159737826818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-6.7984728957526396E-14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279.69031306919914</v>
      </c>
      <c r="BJ141" s="62">
        <f t="shared" si="146"/>
        <v>297.01680128882509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42.540724837859521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8.098440402986464E-10</v>
      </c>
      <c r="BS141" s="24">
        <f t="shared" si="117"/>
        <v>42.540724838669362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projet'!$B$12,Paramètres!$A$1:$I$89,3,0)*VLOOKUP('Données projet'!$B$12,Paramètres!$A$1:$I$89,5,0)</f>
        <v>4.1677594708744434E-14</v>
      </c>
      <c r="CA141" s="14">
        <f t="shared" si="147"/>
        <v>6.9326303456159188E-13</v>
      </c>
      <c r="CB141" s="22">
        <f t="shared" si="118"/>
        <v>1.2800215959791691E-12</v>
      </c>
      <c r="CC141" s="62">
        <f t="shared" si="119"/>
        <v>293.33333333333462</v>
      </c>
      <c r="CD141" s="62">
        <f ca="1">AVERAGE(OFFSET($CC$3,0,0,'Données projet'!$E$12+1,1))-AVERAGE(OFFSET($H$3,0,0,'Données projet'!$E$12+1,1))</f>
        <v>167.14929162269641</v>
      </c>
      <c r="CE141" s="62">
        <f t="shared" si="148"/>
        <v>138.89497526048916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7.8782851483026066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7.8782851483026066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-2.8421709430404007E-14</v>
      </c>
      <c r="CU141" s="18">
        <f>CT141*VLOOKUP('Données projet'!$B$13,Paramètres!$A$1:$I$89,3,0)*VLOOKUP('Données projet'!$B$13,Paramètres!$A$1:$I$89,5,0)</f>
        <v>-2.2612312022829431E-14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122.85301941603791</v>
      </c>
      <c r="CZ141" s="62">
        <f t="shared" si="150"/>
        <v>97.393976461891157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23.682641850347824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23.682641850347824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-2.8421709430404007E-14</v>
      </c>
      <c r="O142" s="14">
        <f>N142*VLOOKUP('Données projet'!$B$9,Paramètres!$A$1:$I$89,3,0)*VLOOKUP('Données projet'!$B$9,Paramètres!$A$1:$I$89,5,0)</f>
        <v>-2.4829205358400945E-14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138.78437790044916</v>
      </c>
      <c r="T142" s="62">
        <f t="shared" si="142"/>
        <v>110.31224679643736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20.684247565765332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20.684247565765332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-5.3205440053716299E-14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256.45505140629194</v>
      </c>
      <c r="AO142" s="62">
        <f t="shared" si="144"/>
        <v>219.6985760545686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56.493204722025027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56.493204722025027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-6.7984728957526396E-14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279.69031306919914</v>
      </c>
      <c r="BJ142" s="62">
        <f t="shared" si="146"/>
        <v>297.01680128882509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41.706527171069169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5.7264621259868452E-10</v>
      </c>
      <c r="BS142" s="24">
        <f t="shared" si="117"/>
        <v>41.706527171641817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projet'!$B$12,Paramètres!$A$1:$I$89,3,0)*VLOOKUP('Données projet'!$B$12,Paramètres!$A$1:$I$89,5,0)</f>
        <v>4.1677594708744434E-14</v>
      </c>
      <c r="CA142" s="14">
        <f t="shared" si="147"/>
        <v>6.9326303456159188E-13</v>
      </c>
      <c r="CB142" s="22">
        <f t="shared" si="118"/>
        <v>1.2800215959791691E-12</v>
      </c>
      <c r="CC142" s="62">
        <f t="shared" si="119"/>
        <v>293.33333333333462</v>
      </c>
      <c r="CD142" s="62">
        <f ca="1">AVERAGE(OFFSET($CC$3,0,0,'Données projet'!$E$12+1,1))-AVERAGE(OFFSET($H$3,0,0,'Données projet'!$E$12+1,1))</f>
        <v>167.14929162269641</v>
      </c>
      <c r="CE142" s="62">
        <f t="shared" si="148"/>
        <v>138.89497526048916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7.7237967818238511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7.7237967818238511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-2.8421709430404007E-14</v>
      </c>
      <c r="CU142" s="18">
        <f>CT142*VLOOKUP('Données projet'!$B$13,Paramètres!$A$1:$I$89,3,0)*VLOOKUP('Données projet'!$B$13,Paramètres!$A$1:$I$89,5,0)</f>
        <v>-2.2612312022829431E-14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122.85301941603791</v>
      </c>
      <c r="CZ142" s="62">
        <f t="shared" si="150"/>
        <v>97.393976461891157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23.21823968864771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23.21823968864771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-2.8421709430404007E-14</v>
      </c>
      <c r="O143" s="14">
        <f>N143*VLOOKUP('Données projet'!$B$9,Paramètres!$A$1:$I$89,3,0)*VLOOKUP('Données projet'!$B$9,Paramètres!$A$1:$I$89,5,0)</f>
        <v>-2.4829205358400945E-14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138.78437790044916</v>
      </c>
      <c r="T143" s="62">
        <f t="shared" si="142"/>
        <v>110.31224679643736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20.278642087145947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20.278642087145947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-5.3205440053716299E-14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256.45505140629194</v>
      </c>
      <c r="AO143" s="62">
        <f t="shared" si="144"/>
        <v>219.6985760545686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55.385407434878609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55.385407434878609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-6.7984728957526396E-14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279.69031306919914</v>
      </c>
      <c r="BJ143" s="62">
        <f t="shared" si="146"/>
        <v>297.01680128882509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40.888687611714239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4.049220201493232E-10</v>
      </c>
      <c r="BS143" s="24">
        <f t="shared" si="117"/>
        <v>40.888687612119163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projet'!$B$12,Paramètres!$A$1:$I$89,3,0)*VLOOKUP('Données projet'!$B$12,Paramètres!$A$1:$I$89,5,0)</f>
        <v>4.1677594708744434E-14</v>
      </c>
      <c r="CA143" s="14">
        <f t="shared" si="147"/>
        <v>6.9326303456159188E-13</v>
      </c>
      <c r="CB143" s="22">
        <f t="shared" si="118"/>
        <v>1.2800215959791691E-12</v>
      </c>
      <c r="CC143" s="62">
        <f t="shared" si="119"/>
        <v>293.33333333333462</v>
      </c>
      <c r="CD143" s="62">
        <f ca="1">AVERAGE(OFFSET($CC$3,0,0,'Données projet'!$E$12+1,1))-AVERAGE(OFFSET($H$3,0,0,'Données projet'!$E$12+1,1))</f>
        <v>167.14929162269641</v>
      </c>
      <c r="CE143" s="62">
        <f t="shared" si="148"/>
        <v>138.89497526048916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7.5723378379831443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7.5723378379831443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-2.8421709430404007E-14</v>
      </c>
      <c r="CU143" s="18">
        <f>CT143*VLOOKUP('Données projet'!$B$13,Paramètres!$A$1:$I$89,3,0)*VLOOKUP('Données projet'!$B$13,Paramètres!$A$1:$I$89,5,0)</f>
        <v>-2.2612312022829431E-14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122.85301941603791</v>
      </c>
      <c r="CZ143" s="62">
        <f t="shared" si="150"/>
        <v>97.393976461891157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22.762944170081184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22.762944170081184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-2.8421709430404007E-14</v>
      </c>
      <c r="O144" s="14">
        <f>N144*VLOOKUP('Données projet'!$B$9,Paramètres!$A$1:$I$89,3,0)*VLOOKUP('Données projet'!$B$9,Paramètres!$A$1:$I$89,5,0)</f>
        <v>-2.4829205358400945E-14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138.78437790044916</v>
      </c>
      <c r="T144" s="62">
        <f t="shared" si="142"/>
        <v>110.31224679643736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19.880990284567375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19.880990284567375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-5.3205440053716299E-14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256.45505140629194</v>
      </c>
      <c r="AO144" s="62">
        <f t="shared" si="144"/>
        <v>219.6985760545686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54.299333376843499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54.299333376843499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-6.7984728957526396E-14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279.69031306919914</v>
      </c>
      <c r="BJ144" s="62">
        <f t="shared" si="146"/>
        <v>297.01680128882509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40.086885387285385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2.8632310629934226E-10</v>
      </c>
      <c r="BS144" s="24">
        <f t="shared" si="117"/>
        <v>40.086885387571705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projet'!$B$12,Paramètres!$A$1:$I$89,3,0)*VLOOKUP('Données projet'!$B$12,Paramètres!$A$1:$I$89,5,0)</f>
        <v>4.1677594708744434E-14</v>
      </c>
      <c r="CA144" s="14">
        <f t="shared" si="147"/>
        <v>6.9326303456159188E-13</v>
      </c>
      <c r="CB144" s="22">
        <f t="shared" si="118"/>
        <v>1.2800215959791691E-12</v>
      </c>
      <c r="CC144" s="62">
        <f t="shared" si="119"/>
        <v>293.33333333333462</v>
      </c>
      <c r="CD144" s="62">
        <f ca="1">AVERAGE(OFFSET($CC$3,0,0,'Données projet'!$E$12+1,1))-AVERAGE(OFFSET($H$3,0,0,'Données projet'!$E$12+1,1))</f>
        <v>167.14929162269641</v>
      </c>
      <c r="CE144" s="62">
        <f t="shared" si="148"/>
        <v>138.89497526048916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7.4238489116503201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7.4238489116503201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-2.8421709430404007E-14</v>
      </c>
      <c r="CU144" s="18">
        <f>CT144*VLOOKUP('Données projet'!$B$13,Paramètres!$A$1:$I$89,3,0)*VLOOKUP('Données projet'!$B$13,Paramètres!$A$1:$I$89,5,0)</f>
        <v>-2.2612312022829431E-14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122.85301941603791</v>
      </c>
      <c r="CZ144" s="62">
        <f t="shared" si="150"/>
        <v>97.393976461891157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22.316576718930904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22.316576718930904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-2.8421709430404007E-14</v>
      </c>
      <c r="O145" s="14">
        <f>N145*VLOOKUP('Données projet'!$B$9,Paramètres!$A$1:$I$89,3,0)*VLOOKUP('Données projet'!$B$9,Paramètres!$A$1:$I$89,5,0)</f>
        <v>-2.4829205358400945E-14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138.78437790044916</v>
      </c>
      <c r="T145" s="62">
        <f t="shared" si="142"/>
        <v>110.31224679643736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19.49113619129372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19.49113619129372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-5.3205440053716299E-14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256.45505140629194</v>
      </c>
      <c r="AO145" s="62">
        <f t="shared" si="144"/>
        <v>219.6985760545686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53.234556568646695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53.234556568646695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-6.7984728957526396E-14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279.69031306919914</v>
      </c>
      <c r="BJ145" s="62">
        <f t="shared" si="146"/>
        <v>297.01680128882509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39.30080601542651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2.024610100746616E-10</v>
      </c>
      <c r="BS145" s="24">
        <f t="shared" si="117"/>
        <v>39.300806015628972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projet'!$B$12,Paramètres!$A$1:$I$89,3,0)*VLOOKUP('Données projet'!$B$12,Paramètres!$A$1:$I$89,5,0)</f>
        <v>4.1677594708744434E-14</v>
      </c>
      <c r="CA145" s="14">
        <f t="shared" si="147"/>
        <v>6.9326303456159188E-13</v>
      </c>
      <c r="CB145" s="22">
        <f t="shared" si="118"/>
        <v>1.2800215959791691E-12</v>
      </c>
      <c r="CC145" s="62">
        <f t="shared" si="119"/>
        <v>293.33333333333462</v>
      </c>
      <c r="CD145" s="62">
        <f ca="1">AVERAGE(OFFSET($CC$3,0,0,'Données projet'!$E$12+1,1))-AVERAGE(OFFSET($H$3,0,0,'Données projet'!$E$12+1,1))</f>
        <v>167.14929162269641</v>
      </c>
      <c r="CE145" s="62">
        <f t="shared" si="148"/>
        <v>138.89497526048916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7.2782717625935804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7.2782717625935804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-2.8421709430404007E-14</v>
      </c>
      <c r="CU145" s="18">
        <f>CT145*VLOOKUP('Données projet'!$B$13,Paramètres!$A$1:$I$89,3,0)*VLOOKUP('Données projet'!$B$13,Paramètres!$A$1:$I$89,5,0)</f>
        <v>-2.2612312022829431E-14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122.85301941603791</v>
      </c>
      <c r="CZ145" s="62">
        <f t="shared" si="150"/>
        <v>97.393976461891157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21.878962261240417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21.878962261240417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-2.8421709430404007E-14</v>
      </c>
      <c r="O146" s="14">
        <f>N146*VLOOKUP('Données projet'!$B$9,Paramètres!$A$1:$I$89,3,0)*VLOOKUP('Données projet'!$B$9,Paramètres!$A$1:$I$89,5,0)</f>
        <v>-2.4829205358400945E-14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138.78437790044916</v>
      </c>
      <c r="T146" s="62">
        <f t="shared" si="142"/>
        <v>110.31224679643736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19.108926899001641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19.108926899001641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-5.3205440053716299E-14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256.45505140629194</v>
      </c>
      <c r="AO146" s="62">
        <f t="shared" si="144"/>
        <v>219.6985760545686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52.190659384208907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52.190659384208907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-6.7984728957526396E-14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279.69031306919914</v>
      </c>
      <c r="BJ146" s="62">
        <f t="shared" si="146"/>
        <v>297.01680128882509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38.530141180588714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1.4316155314967113E-10</v>
      </c>
      <c r="BS146" s="24">
        <f t="shared" si="117"/>
        <v>38.530141180731874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projet'!$B$12,Paramètres!$A$1:$I$89,3,0)*VLOOKUP('Données projet'!$B$12,Paramètres!$A$1:$I$89,5,0)</f>
        <v>4.1677594708744434E-14</v>
      </c>
      <c r="CA146" s="14">
        <f t="shared" si="147"/>
        <v>6.9326303456159188E-13</v>
      </c>
      <c r="CB146" s="22">
        <f t="shared" si="118"/>
        <v>1.2800215959791691E-12</v>
      </c>
      <c r="CC146" s="62">
        <f t="shared" si="119"/>
        <v>293.33333333333462</v>
      </c>
      <c r="CD146" s="62">
        <f ca="1">AVERAGE(OFFSET($CC$3,0,0,'Données projet'!$E$12+1,1))-AVERAGE(OFFSET($H$3,0,0,'Données projet'!$E$12+1,1))</f>
        <v>167.14929162269641</v>
      </c>
      <c r="CE146" s="62">
        <f t="shared" si="148"/>
        <v>138.89497526048916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7.1355492926365507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7.1355492926365507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-2.8421709430404007E-14</v>
      </c>
      <c r="CU146" s="18">
        <f>CT146*VLOOKUP('Données projet'!$B$13,Paramètres!$A$1:$I$89,3,0)*VLOOKUP('Données projet'!$B$13,Paramètres!$A$1:$I$89,5,0)</f>
        <v>-2.2612312022829431E-14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122.85301941603791</v>
      </c>
      <c r="CZ146" s="62">
        <f t="shared" si="150"/>
        <v>97.393976461891157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21.449929156146776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21.449929156146776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-2.8421709430404007E-14</v>
      </c>
      <c r="O147" s="14">
        <f>N147*VLOOKUP('Données projet'!$B$9,Paramètres!$A$1:$I$89,3,0)*VLOOKUP('Données projet'!$B$9,Paramètres!$A$1:$I$89,5,0)</f>
        <v>-2.4829205358400945E-14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138.78437790044916</v>
      </c>
      <c r="T147" s="62">
        <f t="shared" si="142"/>
        <v>110.31224679643736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18.734212497806762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18.734212497806762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-5.3205440053716299E-14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256.45505140629194</v>
      </c>
      <c r="AO147" s="62">
        <f t="shared" si="144"/>
        <v>219.6985760545686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51.16723238684353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51.16723238684353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-6.7984728957526396E-14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279.69031306919914</v>
      </c>
      <c r="BJ147" s="62">
        <f t="shared" si="146"/>
        <v>297.01680128882509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37.774588613102949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1.012305050373308E-10</v>
      </c>
      <c r="BS147" s="24">
        <f t="shared" si="117"/>
        <v>37.77458861320418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projet'!$B$12,Paramètres!$A$1:$I$89,3,0)*VLOOKUP('Données projet'!$B$12,Paramètres!$A$1:$I$89,5,0)</f>
        <v>4.1677594708744434E-14</v>
      </c>
      <c r="CA147" s="14">
        <f t="shared" si="147"/>
        <v>6.9326303456159188E-13</v>
      </c>
      <c r="CB147" s="22">
        <f t="shared" si="118"/>
        <v>1.2800215959791691E-12</v>
      </c>
      <c r="CC147" s="62">
        <f t="shared" si="119"/>
        <v>293.33333333333462</v>
      </c>
      <c r="CD147" s="62">
        <f ca="1">AVERAGE(OFFSET($CC$3,0,0,'Données projet'!$E$12+1,1))-AVERAGE(OFFSET($H$3,0,0,'Données projet'!$E$12+1,1))</f>
        <v>167.14929162269641</v>
      </c>
      <c r="CE147" s="62">
        <f t="shared" si="148"/>
        <v>138.89497526048916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6.9956255232632669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6.9956255232632669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-2.8421709430404007E-14</v>
      </c>
      <c r="CU147" s="18">
        <f>CT147*VLOOKUP('Données projet'!$B$13,Paramètres!$A$1:$I$89,3,0)*VLOOKUP('Données projet'!$B$13,Paramètres!$A$1:$I$89,5,0)</f>
        <v>-2.2612312022829431E-14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122.85301941603791</v>
      </c>
      <c r="CZ147" s="62">
        <f t="shared" si="150"/>
        <v>97.393976461891157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21.029309128559667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21.029309128559667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-2.8421709430404007E-14</v>
      </c>
      <c r="O148" s="14">
        <f>N148*VLOOKUP('Données projet'!$B$9,Paramètres!$A$1:$I$89,3,0)*VLOOKUP('Données projet'!$B$9,Paramètres!$A$1:$I$89,5,0)</f>
        <v>-2.4829205358400945E-14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138.78437790044916</v>
      </c>
      <c r="T148" s="62">
        <f t="shared" si="142"/>
        <v>110.31224679643736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18.366846017466099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18.366846017466099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-5.3205440053716299E-14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256.45505140629194</v>
      </c>
      <c r="AO148" s="62">
        <f t="shared" si="144"/>
        <v>219.6985760545686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50.163874168667661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50.163874168667661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-6.7984728957526396E-14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279.69031306919914</v>
      </c>
      <c r="BJ148" s="62">
        <f t="shared" si="146"/>
        <v>297.01680128882509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37.033851970624021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7.1580776574835565E-11</v>
      </c>
      <c r="BS148" s="24">
        <f t="shared" si="117"/>
        <v>37.033851970695601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projet'!$B$12,Paramètres!$A$1:$I$89,3,0)*VLOOKUP('Données projet'!$B$12,Paramètres!$A$1:$I$89,5,0)</f>
        <v>4.1677594708744434E-14</v>
      </c>
      <c r="CA148" s="14">
        <f t="shared" si="147"/>
        <v>6.9326303456159188E-13</v>
      </c>
      <c r="CB148" s="22">
        <f t="shared" si="118"/>
        <v>1.2800215959791691E-12</v>
      </c>
      <c r="CC148" s="62">
        <f t="shared" si="119"/>
        <v>293.33333333333462</v>
      </c>
      <c r="CD148" s="62">
        <f ca="1">AVERAGE(OFFSET($CC$3,0,0,'Données projet'!$E$12+1,1))-AVERAGE(OFFSET($H$3,0,0,'Données projet'!$E$12+1,1))</f>
        <v>167.14929162269641</v>
      </c>
      <c r="CE148" s="62">
        <f t="shared" si="148"/>
        <v>138.89497526048916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6.8584455736623209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6.8584455736623209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-2.8421709430404007E-14</v>
      </c>
      <c r="CU148" s="18">
        <f>CT148*VLOOKUP('Données projet'!$B$13,Paramètres!$A$1:$I$89,3,0)*VLOOKUP('Données projet'!$B$13,Paramètres!$A$1:$I$89,5,0)</f>
        <v>-2.2612312022829431E-14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122.85301941603791</v>
      </c>
      <c r="CZ148" s="62">
        <f t="shared" si="150"/>
        <v>97.393976461891157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20.616937203160656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20.616937203160656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-2.8421709430404007E-14</v>
      </c>
      <c r="O149" s="14">
        <f>N149*VLOOKUP('Données projet'!$B$9,Paramètres!$A$1:$I$89,3,0)*VLOOKUP('Données projet'!$B$9,Paramètres!$A$1:$I$89,5,0)</f>
        <v>-2.4829205358400945E-14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138.78437790044916</v>
      </c>
      <c r="T149" s="62">
        <f t="shared" si="142"/>
        <v>110.31224679643736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18.006683369733487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18.006683369733487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-5.3205440053716299E-14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256.45505140629194</v>
      </c>
      <c r="AO149" s="62">
        <f t="shared" si="144"/>
        <v>219.6985760545686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49.180191193162131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49.180191193162131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-6.7984728957526396E-14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279.69031306919914</v>
      </c>
      <c r="BJ149" s="62">
        <f t="shared" si="146"/>
        <v>297.01680128882509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36.307640721899368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5.06152525186654E-11</v>
      </c>
      <c r="BS149" s="24">
        <f t="shared" si="117"/>
        <v>36.30764072194998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projet'!$B$12,Paramètres!$A$1:$I$89,3,0)*VLOOKUP('Données projet'!$B$12,Paramètres!$A$1:$I$89,5,0)</f>
        <v>4.1677594708744434E-14</v>
      </c>
      <c r="CA149" s="14">
        <f t="shared" si="147"/>
        <v>6.9326303456159188E-13</v>
      </c>
      <c r="CB149" s="22">
        <f t="shared" si="118"/>
        <v>1.2800215959791691E-12</v>
      </c>
      <c r="CC149" s="62">
        <f t="shared" si="119"/>
        <v>293.33333333333462</v>
      </c>
      <c r="CD149" s="62">
        <f ca="1">AVERAGE(OFFSET($CC$3,0,0,'Données projet'!$E$12+1,1))-AVERAGE(OFFSET($H$3,0,0,'Données projet'!$E$12+1,1))</f>
        <v>167.14929162269641</v>
      </c>
      <c r="CE149" s="62">
        <f t="shared" si="148"/>
        <v>138.89497526048916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6.7239556392015425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6.7239556392015425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-2.8421709430404007E-14</v>
      </c>
      <c r="CU149" s="18">
        <f>CT149*VLOOKUP('Données projet'!$B$13,Paramètres!$A$1:$I$89,3,0)*VLOOKUP('Données projet'!$B$13,Paramètres!$A$1:$I$89,5,0)</f>
        <v>-2.2612312022829431E-14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122.85301941603791</v>
      </c>
      <c r="CZ149" s="62">
        <f t="shared" si="150"/>
        <v>97.393976461891157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20.212651639696684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20.212651639696684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-2.8421709430404007E-14</v>
      </c>
      <c r="O150" s="14">
        <f>N150*VLOOKUP('Données projet'!$B$9,Paramètres!$A$1:$I$89,3,0)*VLOOKUP('Données projet'!$B$9,Paramètres!$A$1:$I$89,5,0)</f>
        <v>-2.4829205358400945E-14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138.78437790044916</v>
      </c>
      <c r="T150" s="62">
        <f t="shared" si="142"/>
        <v>110.31224679643736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17.65358329184539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17.65358329184539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-5.3205440053716299E-14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256.45505140629194</v>
      </c>
      <c r="AO150" s="62">
        <f t="shared" si="144"/>
        <v>219.6985760545686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48.215797640818899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48.215797640818899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-6.7984728957526396E-14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279.69031306919914</v>
      </c>
      <c r="BJ150" s="62">
        <f t="shared" si="146"/>
        <v>297.01680128882509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35.595670032817075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3.5790388287417783E-11</v>
      </c>
      <c r="BS150" s="24">
        <f t="shared" si="117"/>
        <v>35.595670032852865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projet'!$B$12,Paramètres!$A$1:$I$89,3,0)*VLOOKUP('Données projet'!$B$12,Paramètres!$A$1:$I$89,5,0)</f>
        <v>4.1677594708744434E-14</v>
      </c>
      <c r="CA150" s="14">
        <f t="shared" si="147"/>
        <v>6.9326303456159188E-13</v>
      </c>
      <c r="CB150" s="22">
        <f t="shared" si="118"/>
        <v>1.2800215959791691E-12</v>
      </c>
      <c r="CC150" s="62">
        <f t="shared" si="119"/>
        <v>293.33333333333462</v>
      </c>
      <c r="CD150" s="62">
        <f ca="1">AVERAGE(OFFSET($CC$3,0,0,'Données projet'!$E$12+1,1))-AVERAGE(OFFSET($H$3,0,0,'Données projet'!$E$12+1,1))</f>
        <v>167.14929162269641</v>
      </c>
      <c r="CE150" s="62">
        <f t="shared" si="148"/>
        <v>138.89497526048916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6.5921029703247793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6.5921029703247793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-2.8421709430404007E-14</v>
      </c>
      <c r="CU150" s="18">
        <f>CT150*VLOOKUP('Données projet'!$B$13,Paramètres!$A$1:$I$89,3,0)*VLOOKUP('Données projet'!$B$13,Paramètres!$A$1:$I$89,5,0)</f>
        <v>-2.2612312022829431E-14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122.85301941603791</v>
      </c>
      <c r="CZ150" s="62">
        <f t="shared" si="150"/>
        <v>97.393976461891157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19.816293869542395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19.816293869542395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-2.8421709430404007E-14</v>
      </c>
      <c r="O151" s="14">
        <f>N151*VLOOKUP('Données projet'!$B$9,Paramètres!$A$1:$I$89,3,0)*VLOOKUP('Données projet'!$B$9,Paramètres!$A$1:$I$89,5,0)</f>
        <v>-2.4829205358400945E-14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138.78437790044916</v>
      </c>
      <c r="T151" s="62">
        <f t="shared" si="142"/>
        <v>110.31224679643736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17.307407291114895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17.307407291114895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-5.3205440053716299E-14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256.45505140629194</v>
      </c>
      <c r="AO151" s="62">
        <f t="shared" si="144"/>
        <v>219.6985760545686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47.270315257815128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47.270315257815128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-6.7984728957526396E-14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279.69031306919914</v>
      </c>
      <c r="BJ151" s="62">
        <f t="shared" si="146"/>
        <v>297.01680128882509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34.897660654688451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2.53076262593327E-11</v>
      </c>
      <c r="BS151" s="24">
        <f t="shared" si="117"/>
        <v>34.897660654713761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projet'!$B$12,Paramètres!$A$1:$I$89,3,0)*VLOOKUP('Données projet'!$B$12,Paramètres!$A$1:$I$89,5,0)</f>
        <v>4.1677594708744434E-14</v>
      </c>
      <c r="CA151" s="14">
        <f t="shared" si="147"/>
        <v>6.9326303456159188E-13</v>
      </c>
      <c r="CB151" s="22">
        <f t="shared" si="118"/>
        <v>1.2800215959791691E-12</v>
      </c>
      <c r="CC151" s="62">
        <f t="shared" si="119"/>
        <v>293.33333333333462</v>
      </c>
      <c r="CD151" s="62">
        <f ca="1">AVERAGE(OFFSET($CC$3,0,0,'Données projet'!$E$12+1,1))-AVERAGE(OFFSET($H$3,0,0,'Données projet'!$E$12+1,1))</f>
        <v>167.14929162269641</v>
      </c>
      <c r="CE151" s="62">
        <f t="shared" si="148"/>
        <v>138.89497526048916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6.4628358518625024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6.4628358518625024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-2.8421709430404007E-14</v>
      </c>
      <c r="CU151" s="18">
        <f>CT151*VLOOKUP('Données projet'!$B$13,Paramètres!$A$1:$I$89,3,0)*VLOOKUP('Données projet'!$B$13,Paramètres!$A$1:$I$89,5,0)</f>
        <v>-2.2612312022829431E-14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122.85301941603791</v>
      </c>
      <c r="CZ151" s="62">
        <f t="shared" si="150"/>
        <v>97.393976461891157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19.427708433506464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19.427708433506464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-2.8421709430404007E-14</v>
      </c>
      <c r="O152" s="14">
        <f>N152*VLOOKUP('Données projet'!$B$9,Paramètres!$A$1:$I$89,3,0)*VLOOKUP('Données projet'!$B$9,Paramètres!$A$1:$I$89,5,0)</f>
        <v>-2.4829205358400945E-14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138.78437790044916</v>
      </c>
      <c r="T152" s="62">
        <f t="shared" si="142"/>
        <v>110.31224679643736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16.968019590612215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16.968019590612215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-5.3205440053716299E-14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256.45505140629194</v>
      </c>
      <c r="AO152" s="62">
        <f t="shared" si="144"/>
        <v>219.6985760545686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46.34337320765475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46.34337320765475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-6.7984728957526396E-14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279.69031306919914</v>
      </c>
      <c r="BJ152" s="62">
        <f t="shared" si="146"/>
        <v>297.01680128882509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34.213338814721247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1.7895194143708891E-11</v>
      </c>
      <c r="BS152" s="24">
        <f t="shared" si="117"/>
        <v>34.213338814739146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projet'!$B$12,Paramètres!$A$1:$I$89,3,0)*VLOOKUP('Données projet'!$B$12,Paramètres!$A$1:$I$89,5,0)</f>
        <v>4.1677594708744434E-14</v>
      </c>
      <c r="CA152" s="14">
        <f t="shared" si="147"/>
        <v>6.9326303456159188E-13</v>
      </c>
      <c r="CB152" s="22">
        <f t="shared" si="118"/>
        <v>1.2800215959791691E-12</v>
      </c>
      <c r="CC152" s="62">
        <f t="shared" si="119"/>
        <v>293.33333333333462</v>
      </c>
      <c r="CD152" s="62">
        <f ca="1">AVERAGE(OFFSET($CC$3,0,0,'Données projet'!$E$12+1,1))-AVERAGE(OFFSET($H$3,0,0,'Données projet'!$E$12+1,1))</f>
        <v>167.14929162269641</v>
      </c>
      <c r="CE152" s="62">
        <f t="shared" si="148"/>
        <v>138.89497526048916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6.3361035827481142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6.3361035827481142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-2.8421709430404007E-14</v>
      </c>
      <c r="CU152" s="18">
        <f>CT152*VLOOKUP('Données projet'!$B$13,Paramètres!$A$1:$I$89,3,0)*VLOOKUP('Données projet'!$B$13,Paramètres!$A$1:$I$89,5,0)</f>
        <v>-2.2612312022829431E-14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122.85301941603791</v>
      </c>
      <c r="CZ152" s="62">
        <f t="shared" si="150"/>
        <v>97.393976461891157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19.046742920857483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19.046742920857483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-2.8421709430404007E-14</v>
      </c>
      <c r="O153" s="14">
        <f>N153*VLOOKUP('Données projet'!$B$9,Paramètres!$A$1:$I$89,3,0)*VLOOKUP('Données projet'!$B$9,Paramètres!$A$1:$I$89,5,0)</f>
        <v>-2.4829205358400945E-14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138.78437790044916</v>
      </c>
      <c r="T153" s="62">
        <f t="shared" si="142"/>
        <v>110.31224679643736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16.635287075910334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16.635287075910334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-5.3205440053716299E-14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256.45505140629194</v>
      </c>
      <c r="AO153" s="62">
        <f t="shared" si="144"/>
        <v>219.6985760545686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45.434607925719199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45.434607925719199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-6.7984728957526396E-14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279.69031306919914</v>
      </c>
      <c r="BJ153" s="62">
        <f t="shared" si="146"/>
        <v>297.01680128882509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33.542436108640686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1.265381312966635E-11</v>
      </c>
      <c r="BS153" s="24">
        <f t="shared" si="117"/>
        <v>33.542436108653341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projet'!$B$12,Paramètres!$A$1:$I$89,3,0)*VLOOKUP('Données projet'!$B$12,Paramètres!$A$1:$I$89,5,0)</f>
        <v>4.1677594708744434E-14</v>
      </c>
      <c r="CA153" s="14">
        <f t="shared" si="147"/>
        <v>6.9326303456159188E-13</v>
      </c>
      <c r="CB153" s="22">
        <f t="shared" si="118"/>
        <v>1.2800215959791691E-12</v>
      </c>
      <c r="CC153" s="62">
        <f t="shared" si="119"/>
        <v>293.33333333333462</v>
      </c>
      <c r="CD153" s="62">
        <f ca="1">AVERAGE(OFFSET($CC$3,0,0,'Données projet'!$E$12+1,1))-AVERAGE(OFFSET($H$3,0,0,'Données projet'!$E$12+1,1))</f>
        <v>167.14929162269641</v>
      </c>
      <c r="CE153" s="62">
        <f t="shared" si="148"/>
        <v>138.89497526048916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6.2118564561320078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6.2118564561320078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-2.8421709430404007E-14</v>
      </c>
      <c r="CU153" s="18">
        <f>CT153*VLOOKUP('Données projet'!$B$13,Paramètres!$A$1:$I$89,3,0)*VLOOKUP('Données projet'!$B$13,Paramètres!$A$1:$I$89,5,0)</f>
        <v>-2.2612312022829431E-14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122.85301941603791</v>
      </c>
      <c r="CZ153" s="62">
        <f t="shared" si="150"/>
        <v>97.393976461891157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18.67324790954553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18.67324790954553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-2.8421709430404007E-14</v>
      </c>
      <c r="O154" s="14">
        <f>N154*VLOOKUP('Données projet'!$B$9,Paramètres!$A$1:$I$89,3,0)*VLOOKUP('Données projet'!$B$9,Paramètres!$A$1:$I$89,5,0)</f>
        <v>-2.4829205358400945E-14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138.78437790044916</v>
      </c>
      <c r="T154" s="62">
        <f t="shared" si="142"/>
        <v>110.31224679643736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16.309079242874962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16.309079242874962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-5.3205440053716299E-14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256.45505140629194</v>
      </c>
      <c r="AO154" s="62">
        <f t="shared" si="144"/>
        <v>219.6985760545686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44.543662976670312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44.543662976670312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-6.7984728957526396E-14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279.69031306919914</v>
      </c>
      <c r="BJ154" s="62">
        <f t="shared" si="146"/>
        <v>297.01680128882509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32.884689395416125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8.9475970718544457E-12</v>
      </c>
      <c r="BS154" s="24">
        <f t="shared" ref="BS154:BS203" si="169">SUM(BP154:BR154)</f>
        <v>32.88468939542507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projet'!$B$12,Paramètres!$A$1:$I$89,3,0)*VLOOKUP('Données projet'!$B$12,Paramètres!$A$1:$I$89,5,0)</f>
        <v>4.1677594708744434E-14</v>
      </c>
      <c r="CA154" s="14">
        <f t="shared" ref="CA154:CA203" si="170">EXP(-1.0587+0.8836*LN(BZ154)+0.284)</f>
        <v>6.9326303456159188E-13</v>
      </c>
      <c r="CB154" s="22">
        <f t="shared" ref="CB154:CB203" si="171">(BZ154+CA154)*0.475*44/12</f>
        <v>1.2800215959791691E-12</v>
      </c>
      <c r="CC154" s="62">
        <f t="shared" si="119"/>
        <v>293.33333333333462</v>
      </c>
      <c r="CD154" s="62">
        <f ca="1">AVERAGE(OFFSET($CC$3,0,0,'Données projet'!$E$12+1,1))-AVERAGE(OFFSET($H$3,0,0,'Données projet'!$E$12+1,1))</f>
        <v>167.14929162269641</v>
      </c>
      <c r="CE154" s="62">
        <f t="shared" si="148"/>
        <v>138.89497526048916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6.0900457398855785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6.0900457398855785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-2.8421709430404007E-14</v>
      </c>
      <c r="CU154" s="18">
        <f>CT154*VLOOKUP('Données projet'!$B$13,Paramètres!$A$1:$I$89,3,0)*VLOOKUP('Données projet'!$B$13,Paramètres!$A$1:$I$89,5,0)</f>
        <v>-2.2612312022829431E-14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122.85301941603791</v>
      </c>
      <c r="CZ154" s="62">
        <f t="shared" si="150"/>
        <v>97.393976461891157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18.307076907595942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18.307076907595942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-2.8421709430404007E-14</v>
      </c>
      <c r="O155" s="14">
        <f>N155*VLOOKUP('Données projet'!$B$9,Paramètres!$A$1:$I$89,3,0)*VLOOKUP('Données projet'!$B$9,Paramètres!$A$1:$I$89,5,0)</f>
        <v>-2.4829205358400945E-14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138.78437790044916</v>
      </c>
      <c r="T155" s="62">
        <f t="shared" si="142"/>
        <v>110.31224679643736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15.989268146478283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15.989268146478283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-5.3205440053716299E-14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256.45505140629194</v>
      </c>
      <c r="AO155" s="62">
        <f t="shared" si="144"/>
        <v>219.6985760545686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43.670188914649515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43.670188914649515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-6.7984728957526396E-14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279.69031306919914</v>
      </c>
      <c r="BJ155" s="62">
        <f t="shared" si="146"/>
        <v>297.01680128882509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32.239840694052013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6.326906564833175E-12</v>
      </c>
      <c r="BS155" s="24">
        <f t="shared" si="169"/>
        <v>32.239840694058337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projet'!$B$12,Paramètres!$A$1:$I$89,3,0)*VLOOKUP('Données projet'!$B$12,Paramètres!$A$1:$I$89,5,0)</f>
        <v>4.1677594708744434E-14</v>
      </c>
      <c r="CA155" s="14">
        <f t="shared" si="170"/>
        <v>6.9326303456159188E-13</v>
      </c>
      <c r="CB155" s="22">
        <f t="shared" si="171"/>
        <v>1.2800215959791691E-12</v>
      </c>
      <c r="CC155" s="62">
        <f t="shared" si="119"/>
        <v>293.33333333333462</v>
      </c>
      <c r="CD155" s="62">
        <f ca="1">AVERAGE(OFFSET($CC$3,0,0,'Données projet'!$E$12+1,1))-AVERAGE(OFFSET($H$3,0,0,'Données projet'!$E$12+1,1))</f>
        <v>167.14929162269641</v>
      </c>
      <c r="CE155" s="62">
        <f t="shared" si="148"/>
        <v>138.89497526048916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5.9706236574875415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5.9706236574875415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-2.8421709430404007E-14</v>
      </c>
      <c r="CU155" s="18">
        <f>CT155*VLOOKUP('Données projet'!$B$13,Paramètres!$A$1:$I$89,3,0)*VLOOKUP('Données projet'!$B$13,Paramètres!$A$1:$I$89,5,0)</f>
        <v>-2.2612312022829431E-14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122.85301941603791</v>
      </c>
      <c r="CZ155" s="62">
        <f t="shared" si="150"/>
        <v>97.393976461891157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17.948086295652327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17.948086295652327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-2.8421709430404007E-14</v>
      </c>
      <c r="O156" s="14">
        <f>N156*VLOOKUP('Données projet'!$B$9,Paramètres!$A$1:$I$89,3,0)*VLOOKUP('Données projet'!$B$9,Paramètres!$A$1:$I$89,5,0)</f>
        <v>-2.4829205358400945E-14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138.78437790044916</v>
      </c>
      <c r="T156" s="62">
        <f t="shared" si="142"/>
        <v>110.31224679643736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15.675728350616435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15.675728350616435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-5.3205440053716299E-14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256.45505140629194</v>
      </c>
      <c r="AO156" s="62">
        <f t="shared" si="144"/>
        <v>219.6985760545686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42.813843146218368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42.813843146218368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-6.7984728957526396E-14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279.69031306919914</v>
      </c>
      <c r="BJ156" s="62">
        <f t="shared" si="146"/>
        <v>297.01680128882509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31.607637082402782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4.4737985359272228E-12</v>
      </c>
      <c r="BS156" s="24">
        <f t="shared" si="169"/>
        <v>31.607637082407255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projet'!$B$12,Paramètres!$A$1:$I$89,3,0)*VLOOKUP('Données projet'!$B$12,Paramètres!$A$1:$I$89,5,0)</f>
        <v>4.1677594708744434E-14</v>
      </c>
      <c r="CA156" s="14">
        <f t="shared" si="170"/>
        <v>6.9326303456159188E-13</v>
      </c>
      <c r="CB156" s="22">
        <f t="shared" si="171"/>
        <v>1.2800215959791691E-12</v>
      </c>
      <c r="CC156" s="62">
        <f t="shared" si="119"/>
        <v>293.33333333333462</v>
      </c>
      <c r="CD156" s="62">
        <f ca="1">AVERAGE(OFFSET($CC$3,0,0,'Données projet'!$E$12+1,1))-AVERAGE(OFFSET($H$3,0,0,'Données projet'!$E$12+1,1))</f>
        <v>167.14929162269641</v>
      </c>
      <c r="CE156" s="62">
        <f t="shared" si="148"/>
        <v>138.89497526048916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5.8535433692850516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5.8535433692850516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-2.8421709430404007E-14</v>
      </c>
      <c r="CU156" s="18">
        <f>CT156*VLOOKUP('Données projet'!$B$13,Paramètres!$A$1:$I$89,3,0)*VLOOKUP('Données projet'!$B$13,Paramètres!$A$1:$I$89,5,0)</f>
        <v>-2.2612312022829431E-14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122.85301941603791</v>
      </c>
      <c r="CZ156" s="62">
        <f t="shared" si="150"/>
        <v>97.393976461891157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17.596135270646275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17.596135270646275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-2.8421709430404007E-14</v>
      </c>
      <c r="O157" s="14">
        <f>N157*VLOOKUP('Données projet'!$B$9,Paramètres!$A$1:$I$89,3,0)*VLOOKUP('Données projet'!$B$9,Paramètres!$A$1:$I$89,5,0)</f>
        <v>-2.4829205358400945E-14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138.78437790044916</v>
      </c>
      <c r="T157" s="62">
        <f t="shared" si="142"/>
        <v>110.31224679643736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15.368336878911045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15.368336878911045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-5.3205440053716299E-14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256.45505140629194</v>
      </c>
      <c r="AO157" s="62">
        <f t="shared" si="144"/>
        <v>219.6985760545686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41.974289795986813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41.974289795986813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-6.7984728957526396E-14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279.69031306919914</v>
      </c>
      <c r="BJ157" s="62">
        <f t="shared" si="146"/>
        <v>297.01680128882509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30.987830597971865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3.1634532824165875E-12</v>
      </c>
      <c r="BS157" s="24">
        <f t="shared" si="169"/>
        <v>30.987830597975027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projet'!$B$12,Paramètres!$A$1:$I$89,3,0)*VLOOKUP('Données projet'!$B$12,Paramètres!$A$1:$I$89,5,0)</f>
        <v>4.1677594708744434E-14</v>
      </c>
      <c r="CA157" s="14">
        <f t="shared" si="170"/>
        <v>6.9326303456159188E-13</v>
      </c>
      <c r="CB157" s="22">
        <f t="shared" si="171"/>
        <v>1.2800215959791691E-12</v>
      </c>
      <c r="CC157" s="62">
        <f t="shared" si="119"/>
        <v>293.33333333333462</v>
      </c>
      <c r="CD157" s="62">
        <f ca="1">AVERAGE(OFFSET($CC$3,0,0,'Données projet'!$E$12+1,1))-AVERAGE(OFFSET($H$3,0,0,'Données projet'!$E$12+1,1))</f>
        <v>167.14929162269641</v>
      </c>
      <c r="CE157" s="62">
        <f t="shared" si="148"/>
        <v>138.89497526048916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5.7387589541222885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5.7387589541222885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-2.8421709430404007E-14</v>
      </c>
      <c r="CU157" s="18">
        <f>CT157*VLOOKUP('Données projet'!$B$13,Paramètres!$A$1:$I$89,3,0)*VLOOKUP('Données projet'!$B$13,Paramètres!$A$1:$I$89,5,0)</f>
        <v>-2.2612312022829431E-14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122.85301941603791</v>
      </c>
      <c r="CZ157" s="62">
        <f t="shared" si="150"/>
        <v>97.393976461891157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17.251085790571661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17.251085790571661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-2.8421709430404007E-14</v>
      </c>
      <c r="O158" s="14">
        <f>N158*VLOOKUP('Données projet'!$B$9,Paramètres!$A$1:$I$89,3,0)*VLOOKUP('Données projet'!$B$9,Paramètres!$A$1:$I$89,5,0)</f>
        <v>-2.4829205358400945E-14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138.78437790044916</v>
      </c>
      <c r="T158" s="62">
        <f t="shared" si="142"/>
        <v>110.31224679643736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15.066973166475513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15.066973166475513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-5.3205440053716299E-14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256.45505140629194</v>
      </c>
      <c r="AO158" s="62">
        <f t="shared" si="144"/>
        <v>219.6985760545686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41.151199574876323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41.151199574876323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-6.7984728957526396E-14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279.69031306919914</v>
      </c>
      <c r="BJ158" s="62">
        <f t="shared" si="146"/>
        <v>297.01680128882509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30.38017814065601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2.2368992679636114E-12</v>
      </c>
      <c r="BS158" s="24">
        <f t="shared" si="169"/>
        <v>30.380178140658249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projet'!$B$12,Paramètres!$A$1:$I$89,3,0)*VLOOKUP('Données projet'!$B$12,Paramètres!$A$1:$I$89,5,0)</f>
        <v>4.1677594708744434E-14</v>
      </c>
      <c r="CA158" s="14">
        <f t="shared" si="170"/>
        <v>6.9326303456159188E-13</v>
      </c>
      <c r="CB158" s="22">
        <f t="shared" si="171"/>
        <v>1.2800215959791691E-12</v>
      </c>
      <c r="CC158" s="62">
        <f t="shared" si="119"/>
        <v>293.33333333333462</v>
      </c>
      <c r="CD158" s="62">
        <f ca="1">AVERAGE(OFFSET($CC$3,0,0,'Données projet'!$E$12+1,1))-AVERAGE(OFFSET($H$3,0,0,'Données projet'!$E$12+1,1))</f>
        <v>167.14929162269641</v>
      </c>
      <c r="CE158" s="62">
        <f t="shared" si="148"/>
        <v>138.89497526048916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5.626225391329287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5.626225391329287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-2.8421709430404007E-14</v>
      </c>
      <c r="CU158" s="18">
        <f>CT158*VLOOKUP('Données projet'!$B$13,Paramètres!$A$1:$I$89,3,0)*VLOOKUP('Données projet'!$B$13,Paramètres!$A$1:$I$89,5,0)</f>
        <v>-2.2612312022829431E-14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122.85301941603791</v>
      </c>
      <c r="CZ158" s="62">
        <f t="shared" si="150"/>
        <v>97.393976461891157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16.912802520341909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16.912802520341909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-2.8421709430404007E-14</v>
      </c>
      <c r="O159" s="14">
        <f>N159*VLOOKUP('Données projet'!$B$9,Paramètres!$A$1:$I$89,3,0)*VLOOKUP('Données projet'!$B$9,Paramètres!$A$1:$I$89,5,0)</f>
        <v>-2.4829205358400945E-14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138.78437790044916</v>
      </c>
      <c r="T159" s="62">
        <f t="shared" si="142"/>
        <v>110.31224679643736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14.771519012627127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14.771519012627127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-5.3205440053716299E-14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256.45505140629194</v>
      </c>
      <c r="AO159" s="62">
        <f t="shared" si="144"/>
        <v>219.6985760545686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40.344249650966347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40.344249650966347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-6.7984728957526396E-14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279.69031306919914</v>
      </c>
      <c r="BJ159" s="62">
        <f t="shared" si="146"/>
        <v>297.01680128882509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29.784441377396718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1.5817266412082937E-12</v>
      </c>
      <c r="BS159" s="24">
        <f t="shared" si="169"/>
        <v>29.784441377398299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projet'!$B$12,Paramètres!$A$1:$I$89,3,0)*VLOOKUP('Données projet'!$B$12,Paramètres!$A$1:$I$89,5,0)</f>
        <v>4.1677594708744434E-14</v>
      </c>
      <c r="CA159" s="14">
        <f t="shared" si="170"/>
        <v>6.9326303456159188E-13</v>
      </c>
      <c r="CB159" s="22">
        <f t="shared" si="171"/>
        <v>1.2800215959791691E-12</v>
      </c>
      <c r="CC159" s="62">
        <f t="shared" si="119"/>
        <v>293.33333333333462</v>
      </c>
      <c r="CD159" s="62">
        <f ca="1">AVERAGE(OFFSET($CC$3,0,0,'Données projet'!$E$12+1,1))-AVERAGE(OFFSET($H$3,0,0,'Données projet'!$E$12+1,1))</f>
        <v>167.14929162269641</v>
      </c>
      <c r="CE159" s="62">
        <f t="shared" si="148"/>
        <v>138.89497526048916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5.51589854306396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5.51589854306396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-2.8421709430404007E-14</v>
      </c>
      <c r="CU159" s="18">
        <f>CT159*VLOOKUP('Données projet'!$B$13,Paramètres!$A$1:$I$89,3,0)*VLOOKUP('Données projet'!$B$13,Paramètres!$A$1:$I$89,5,0)</f>
        <v>-2.2612312022829431E-14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122.85301941603791</v>
      </c>
      <c r="CZ159" s="62">
        <f t="shared" si="150"/>
        <v>97.393976461891157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16.58115277870894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16.58115277870894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-2.8421709430404007E-14</v>
      </c>
      <c r="O160" s="14">
        <f>N160*VLOOKUP('Données projet'!$B$9,Paramètres!$A$1:$I$89,3,0)*VLOOKUP('Données projet'!$B$9,Paramètres!$A$1:$I$89,5,0)</f>
        <v>-2.4829205358400945E-14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138.78437790044916</v>
      </c>
      <c r="T160" s="62">
        <f t="shared" si="142"/>
        <v>110.31224679643736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14.48185853452647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14.48185853452647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-5.3205440053716299E-14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256.45505140629194</v>
      </c>
      <c r="AO160" s="62">
        <f t="shared" si="144"/>
        <v>219.6985760545686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39.553123522873392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39.553123522873392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-6.7984728957526396E-14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279.69031306919914</v>
      </c>
      <c r="BJ160" s="62">
        <f t="shared" si="146"/>
        <v>297.01680128882509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29.200386648701393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1.1184496339818057E-12</v>
      </c>
      <c r="BS160" s="24">
        <f t="shared" si="169"/>
        <v>29.200386648702512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projet'!$B$12,Paramètres!$A$1:$I$89,3,0)*VLOOKUP('Données projet'!$B$12,Paramètres!$A$1:$I$89,5,0)</f>
        <v>4.1677594708744434E-14</v>
      </c>
      <c r="CA160" s="14">
        <f t="shared" si="170"/>
        <v>6.9326303456159188E-13</v>
      </c>
      <c r="CB160" s="22">
        <f t="shared" si="171"/>
        <v>1.2800215959791691E-12</v>
      </c>
      <c r="CC160" s="62">
        <f t="shared" si="119"/>
        <v>293.33333333333462</v>
      </c>
      <c r="CD160" s="62">
        <f ca="1">AVERAGE(OFFSET($CC$3,0,0,'Données projet'!$E$12+1,1))-AVERAGE(OFFSET($H$3,0,0,'Données projet'!$E$12+1,1))</f>
        <v>167.14929162269641</v>
      </c>
      <c r="CE160" s="62">
        <f t="shared" si="148"/>
        <v>138.89497526048916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5.4077351370003832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5.4077351370003832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-2.8421709430404007E-14</v>
      </c>
      <c r="CU160" s="18">
        <f>CT160*VLOOKUP('Données projet'!$B$13,Paramètres!$A$1:$I$89,3,0)*VLOOKUP('Données projet'!$B$13,Paramètres!$A$1:$I$89,5,0)</f>
        <v>-2.2612312022829431E-14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122.85301941603791</v>
      </c>
      <c r="CZ160" s="62">
        <f t="shared" si="150"/>
        <v>97.393976461891157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16.256006486223029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16.256006486223029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-2.8421709430404007E-14</v>
      </c>
      <c r="O161" s="14">
        <f>N161*VLOOKUP('Données projet'!$B$9,Paramètres!$A$1:$I$89,3,0)*VLOOKUP('Données projet'!$B$9,Paramètres!$A$1:$I$89,5,0)</f>
        <v>-2.4829205358400945E-14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138.78437790044916</v>
      </c>
      <c r="T161" s="62">
        <f t="shared" si="142"/>
        <v>110.31224679643736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14.197878121725919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14.197878121725919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-5.3205440053716299E-14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256.45505140629194</v>
      </c>
      <c r="AO161" s="62">
        <f t="shared" si="144"/>
        <v>219.6985760545686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38.777510895613048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38.777510895613048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-6.7984728957526396E-14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279.69031306919914</v>
      </c>
      <c r="BJ161" s="62">
        <f t="shared" si="146"/>
        <v>297.01680128882509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28.627784876997577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7.9086332060414687E-13</v>
      </c>
      <c r="BS161" s="24">
        <f t="shared" si="169"/>
        <v>28.627784876998369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projet'!$B$12,Paramètres!$A$1:$I$89,3,0)*VLOOKUP('Données projet'!$B$12,Paramètres!$A$1:$I$89,5,0)</f>
        <v>4.1677594708744434E-14</v>
      </c>
      <c r="CA161" s="14">
        <f t="shared" si="170"/>
        <v>6.9326303456159188E-13</v>
      </c>
      <c r="CB161" s="22">
        <f t="shared" si="171"/>
        <v>1.2800215959791691E-12</v>
      </c>
      <c r="CC161" s="62">
        <f t="shared" si="119"/>
        <v>293.33333333333462</v>
      </c>
      <c r="CD161" s="62">
        <f ca="1">AVERAGE(OFFSET($CC$3,0,0,'Données projet'!$E$12+1,1))-AVERAGE(OFFSET($H$3,0,0,'Données projet'!$E$12+1,1))</f>
        <v>167.14929162269641</v>
      </c>
      <c r="CE161" s="62">
        <f t="shared" si="148"/>
        <v>138.89497526048916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5.3016927493565502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5.3016927493565502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-2.8421709430404007E-14</v>
      </c>
      <c r="CU161" s="18">
        <f>CT161*VLOOKUP('Données projet'!$B$13,Paramètres!$A$1:$I$89,3,0)*VLOOKUP('Données projet'!$B$13,Paramètres!$A$1:$I$89,5,0)</f>
        <v>-2.2612312022829431E-14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122.85301941603791</v>
      </c>
      <c r="CZ161" s="62">
        <f t="shared" si="150"/>
        <v>97.393976461891157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15.937236114213109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15.937236114213109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-2.8421709430404007E-14</v>
      </c>
      <c r="O162" s="14">
        <f>N162*VLOOKUP('Données projet'!$B$9,Paramètres!$A$1:$I$89,3,0)*VLOOKUP('Données projet'!$B$9,Paramètres!$A$1:$I$89,5,0)</f>
        <v>-2.4829205358400945E-14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138.78437790044916</v>
      </c>
      <c r="T162" s="62">
        <f t="shared" si="142"/>
        <v>110.31224679643736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13.91946639160944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13.91946639160944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-5.3205440053716299E-14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256.45505140629194</v>
      </c>
      <c r="AO162" s="62">
        <f t="shared" si="144"/>
        <v>219.6985760545686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38.017107558896285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38.017107558896285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-6.7984728957526396E-14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279.69031306919914</v>
      </c>
      <c r="BJ162" s="62">
        <f t="shared" si="146"/>
        <v>297.01680128882509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28.066411476784278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5.5922481699090286E-13</v>
      </c>
      <c r="BS162" s="24">
        <f t="shared" si="169"/>
        <v>28.066411476784836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projet'!$B$12,Paramètres!$A$1:$I$89,3,0)*VLOOKUP('Données projet'!$B$12,Paramètres!$A$1:$I$89,5,0)</f>
        <v>4.1677594708744434E-14</v>
      </c>
      <c r="CA162" s="14">
        <f t="shared" si="170"/>
        <v>6.9326303456159188E-13</v>
      </c>
      <c r="CB162" s="22">
        <f t="shared" si="171"/>
        <v>1.2800215959791691E-12</v>
      </c>
      <c r="CC162" s="62">
        <f t="shared" si="119"/>
        <v>293.33333333333462</v>
      </c>
      <c r="CD162" s="62">
        <f ca="1">AVERAGE(OFFSET($CC$3,0,0,'Données projet'!$E$12+1,1))-AVERAGE(OFFSET($H$3,0,0,'Données projet'!$E$12+1,1))</f>
        <v>167.14929162269641</v>
      </c>
      <c r="CE162" s="62">
        <f t="shared" si="148"/>
        <v>138.89497526048916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5.1977297882549429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5.1977297882549429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-2.8421709430404007E-14</v>
      </c>
      <c r="CU162" s="18">
        <f>CT162*VLOOKUP('Données projet'!$B$13,Paramètres!$A$1:$I$89,3,0)*VLOOKUP('Données projet'!$B$13,Paramètres!$A$1:$I$89,5,0)</f>
        <v>-2.2612312022829431E-14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122.85301941603791</v>
      </c>
      <c r="CZ162" s="62">
        <f t="shared" si="150"/>
        <v>97.393976461891157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15.624716634767575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15.624716634767575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-2.8421709430404007E-14</v>
      </c>
      <c r="O163" s="14">
        <f>N163*VLOOKUP('Données projet'!$B$9,Paramètres!$A$1:$I$89,3,0)*VLOOKUP('Données projet'!$B$9,Paramètres!$A$1:$I$89,5,0)</f>
        <v>-2.4829205358400945E-14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138.78437790044916</v>
      </c>
      <c r="T163" s="62">
        <f t="shared" si="142"/>
        <v>110.31224679643736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13.646514145706156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13.646514145706156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-5.3205440053716299E-14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256.45505140629194</v>
      </c>
      <c r="AO163" s="62">
        <f t="shared" si="144"/>
        <v>219.6985760545686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37.271615267812301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37.271615267812301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-6.7984728957526396E-14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279.69031306919914</v>
      </c>
      <c r="BJ163" s="62">
        <f t="shared" si="146"/>
        <v>297.01680128882509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27.516046266545196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3.9543166030207344E-13</v>
      </c>
      <c r="BS163" s="24">
        <f t="shared" si="169"/>
        <v>27.51604626654559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projet'!$B$12,Paramètres!$A$1:$I$89,3,0)*VLOOKUP('Données projet'!$B$12,Paramètres!$A$1:$I$89,5,0)</f>
        <v>4.1677594708744434E-14</v>
      </c>
      <c r="CA163" s="14">
        <f t="shared" si="170"/>
        <v>6.9326303456159188E-13</v>
      </c>
      <c r="CB163" s="22">
        <f t="shared" si="171"/>
        <v>1.2800215959791691E-12</v>
      </c>
      <c r="CC163" s="62">
        <f t="shared" si="119"/>
        <v>293.33333333333462</v>
      </c>
      <c r="CD163" s="62">
        <f ca="1">AVERAGE(OFFSET($CC$3,0,0,'Données projet'!$E$12+1,1))-AVERAGE(OFFSET($H$3,0,0,'Données projet'!$E$12+1,1))</f>
        <v>167.14929162269641</v>
      </c>
      <c r="CE163" s="62">
        <f t="shared" si="148"/>
        <v>138.89497526048916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5.0958054774093933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5.0958054774093933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-2.8421709430404007E-14</v>
      </c>
      <c r="CU163" s="18">
        <f>CT163*VLOOKUP('Données projet'!$B$13,Paramètres!$A$1:$I$89,3,0)*VLOOKUP('Données projet'!$B$13,Paramètres!$A$1:$I$89,5,0)</f>
        <v>-2.2612312022829431E-14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122.85301941603791</v>
      </c>
      <c r="CZ163" s="62">
        <f t="shared" si="150"/>
        <v>97.393976461891157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15.318325471695907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15.318325471695907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-2.8421709430404007E-14</v>
      </c>
      <c r="O164" s="14">
        <f>N164*VLOOKUP('Données projet'!$B$9,Paramètres!$A$1:$I$89,3,0)*VLOOKUP('Données projet'!$B$9,Paramètres!$A$1:$I$89,5,0)</f>
        <v>-2.4829205358400945E-14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138.78437790044916</v>
      </c>
      <c r="T164" s="62">
        <f t="shared" si="142"/>
        <v>110.31224679643736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13.378914326860604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13.378914326860604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-5.3205440053716299E-14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256.45505140629194</v>
      </c>
      <c r="AO164" s="62">
        <f t="shared" si="144"/>
        <v>219.6985760545686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36.540741625851076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36.540741625851076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-6.7984728957526396E-14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279.69031306919914</v>
      </c>
      <c r="BJ164" s="62">
        <f t="shared" si="146"/>
        <v>297.01680128882509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26.976473382389269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2.7961240849545143E-13</v>
      </c>
      <c r="BS164" s="24">
        <f t="shared" si="169"/>
        <v>26.97647338238955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projet'!$B$12,Paramètres!$A$1:$I$89,3,0)*VLOOKUP('Données projet'!$B$12,Paramètres!$A$1:$I$89,5,0)</f>
        <v>4.1677594708744434E-14</v>
      </c>
      <c r="CA164" s="14">
        <f t="shared" si="170"/>
        <v>6.9326303456159188E-13</v>
      </c>
      <c r="CB164" s="22">
        <f t="shared" si="171"/>
        <v>1.2800215959791691E-12</v>
      </c>
      <c r="CC164" s="62">
        <f t="shared" si="119"/>
        <v>293.33333333333462</v>
      </c>
      <c r="CD164" s="62">
        <f ca="1">AVERAGE(OFFSET($CC$3,0,0,'Données projet'!$E$12+1,1))-AVERAGE(OFFSET($H$3,0,0,'Données projet'!$E$12+1,1))</f>
        <v>167.14929162269641</v>
      </c>
      <c r="CE164" s="62">
        <f t="shared" si="148"/>
        <v>138.89497526048916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4.9958798401318338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4.9958798401318338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-2.8421709430404007E-14</v>
      </c>
      <c r="CU164" s="18">
        <f>CT164*VLOOKUP('Données projet'!$B$13,Paramètres!$A$1:$I$89,3,0)*VLOOKUP('Données projet'!$B$13,Paramètres!$A$1:$I$89,5,0)</f>
        <v>-2.2612312022829431E-14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122.85301941603791</v>
      </c>
      <c r="CZ164" s="62">
        <f t="shared" si="150"/>
        <v>97.393976461891157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15.017942452451917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15.017942452451917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-2.8421709430404007E-14</v>
      </c>
      <c r="O165" s="14">
        <f>N165*VLOOKUP('Données projet'!$B$9,Paramètres!$A$1:$I$89,3,0)*VLOOKUP('Données projet'!$B$9,Paramètres!$A$1:$I$89,5,0)</f>
        <v>-2.4829205358400945E-14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138.78437790044916</v>
      </c>
      <c r="T165" s="62">
        <f t="shared" si="142"/>
        <v>110.31224679643736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13.116561977242842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13.116561977242842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-5.3205440053716299E-14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256.45505140629194</v>
      </c>
      <c r="AO165" s="62">
        <f t="shared" si="144"/>
        <v>219.6985760545686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35.824199970219809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35.824199970219809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-6.7984728957526396E-14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279.69031306919914</v>
      </c>
      <c r="BJ165" s="62">
        <f t="shared" si="146"/>
        <v>297.01680128882509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26.447481193384679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1.9771583015103672E-13</v>
      </c>
      <c r="BS165" s="24">
        <f t="shared" si="169"/>
        <v>26.447481193384878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projet'!$B$12,Paramètres!$A$1:$I$89,3,0)*VLOOKUP('Données projet'!$B$12,Paramètres!$A$1:$I$89,5,0)</f>
        <v>4.1677594708744434E-14</v>
      </c>
      <c r="CA165" s="14">
        <f t="shared" si="170"/>
        <v>6.9326303456159188E-13</v>
      </c>
      <c r="CB165" s="22">
        <f t="shared" si="171"/>
        <v>1.2800215959791691E-12</v>
      </c>
      <c r="CC165" s="62">
        <f t="shared" si="119"/>
        <v>293.33333333333462</v>
      </c>
      <c r="CD165" s="62">
        <f ca="1">AVERAGE(OFFSET($CC$3,0,0,'Données projet'!$E$12+1,1))-AVERAGE(OFFSET($H$3,0,0,'Données projet'!$E$12+1,1))</f>
        <v>167.14929162269641</v>
      </c>
      <c r="CE165" s="62">
        <f t="shared" si="148"/>
        <v>138.89497526048916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4.8979136836526669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4.8979136836526669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-2.8421709430404007E-14</v>
      </c>
      <c r="CU165" s="18">
        <f>CT165*VLOOKUP('Données projet'!$B$13,Paramètres!$A$1:$I$89,3,0)*VLOOKUP('Données projet'!$B$13,Paramètres!$A$1:$I$89,5,0)</f>
        <v>-2.2612312022829431E-14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122.85301941603791</v>
      </c>
      <c r="CZ165" s="62">
        <f t="shared" si="150"/>
        <v>97.393976461891157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14.723449760999753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14.723449760999753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-2.8421709430404007E-14</v>
      </c>
      <c r="O166" s="14">
        <f>N166*VLOOKUP('Données projet'!$B$9,Paramètres!$A$1:$I$89,3,0)*VLOOKUP('Données projet'!$B$9,Paramètres!$A$1:$I$89,5,0)</f>
        <v>-2.4829205358400945E-14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138.78437790044916</v>
      </c>
      <c r="T166" s="62">
        <f t="shared" si="142"/>
        <v>110.31224679643736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12.85935419718195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12.85935419718195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-5.3205440053716299E-14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256.45505140629194</v>
      </c>
      <c r="AO166" s="62">
        <f t="shared" si="144"/>
        <v>219.6985760545686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35.121709259408213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35.121709259408213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-6.7984728957526396E-14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279.69031306919914</v>
      </c>
      <c r="BJ166" s="62">
        <f t="shared" si="146"/>
        <v>297.01680128882509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25.928862218553093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1.3980620424772571E-13</v>
      </c>
      <c r="BS166" s="24">
        <f t="shared" si="169"/>
        <v>25.928862218553231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projet'!$B$12,Paramètres!$A$1:$I$89,3,0)*VLOOKUP('Données projet'!$B$12,Paramètres!$A$1:$I$89,5,0)</f>
        <v>4.1677594708744434E-14</v>
      </c>
      <c r="CA166" s="14">
        <f t="shared" si="170"/>
        <v>6.9326303456159188E-13</v>
      </c>
      <c r="CB166" s="22">
        <f t="shared" si="171"/>
        <v>1.2800215959791691E-12</v>
      </c>
      <c r="CC166" s="62">
        <f t="shared" si="119"/>
        <v>293.33333333333462</v>
      </c>
      <c r="CD166" s="62">
        <f ca="1">AVERAGE(OFFSET($CC$3,0,0,'Données projet'!$E$12+1,1))-AVERAGE(OFFSET($H$3,0,0,'Données projet'!$E$12+1,1))</f>
        <v>167.14929162269641</v>
      </c>
      <c r="CE166" s="62">
        <f t="shared" si="148"/>
        <v>138.89497526048916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4.8018685837486004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4.8018685837486004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-2.8421709430404007E-14</v>
      </c>
      <c r="CU166" s="18">
        <f>CT166*VLOOKUP('Données projet'!$B$13,Paramètres!$A$1:$I$89,3,0)*VLOOKUP('Données projet'!$B$13,Paramètres!$A$1:$I$89,5,0)</f>
        <v>-2.2612312022829431E-14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122.85301941603791</v>
      </c>
      <c r="CZ166" s="62">
        <f t="shared" si="150"/>
        <v>97.393976461891157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14.434731891604159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14.434731891604159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-2.8421709430404007E-14</v>
      </c>
      <c r="O167" s="14">
        <f>N167*VLOOKUP('Données projet'!$B$9,Paramètres!$A$1:$I$89,3,0)*VLOOKUP('Données projet'!$B$9,Paramètres!$A$1:$I$89,5,0)</f>
        <v>-2.4829205358400945E-14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138.78437790044916</v>
      </c>
      <c r="T167" s="62">
        <f t="shared" si="142"/>
        <v>110.31224679643736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12.607190104806799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12.607190104806799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-5.3205440053716299E-14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256.45505140629194</v>
      </c>
      <c r="AO167" s="62">
        <f t="shared" si="144"/>
        <v>219.6985760545686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34.432993962958605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34.432993962958605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-6.7984728957526396E-14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279.69031306919914</v>
      </c>
      <c r="BJ167" s="62">
        <f t="shared" si="146"/>
        <v>297.01680128882509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25.420413045491614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9.8857915075518359E-14</v>
      </c>
      <c r="BS167" s="24">
        <f t="shared" si="169"/>
        <v>25.420413045491713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projet'!$B$12,Paramètres!$A$1:$I$89,3,0)*VLOOKUP('Données projet'!$B$12,Paramètres!$A$1:$I$89,5,0)</f>
        <v>4.1677594708744434E-14</v>
      </c>
      <c r="CA167" s="14">
        <f t="shared" si="170"/>
        <v>6.9326303456159188E-13</v>
      </c>
      <c r="CB167" s="22">
        <f t="shared" si="171"/>
        <v>1.2800215959791691E-12</v>
      </c>
      <c r="CC167" s="62">
        <f t="shared" si="119"/>
        <v>293.33333333333462</v>
      </c>
      <c r="CD167" s="62">
        <f ca="1">AVERAGE(OFFSET($CC$3,0,0,'Données projet'!$E$12+1,1))-AVERAGE(OFFSET($H$3,0,0,'Données projet'!$E$12+1,1))</f>
        <v>167.14929162269641</v>
      </c>
      <c r="CE167" s="62">
        <f t="shared" si="148"/>
        <v>138.89497526048916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4.7077068696719264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4.7077068696719264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-2.8421709430404007E-14</v>
      </c>
      <c r="CU167" s="18">
        <f>CT167*VLOOKUP('Données projet'!$B$13,Paramètres!$A$1:$I$89,3,0)*VLOOKUP('Données projet'!$B$13,Paramètres!$A$1:$I$89,5,0)</f>
        <v>-2.2612312022829431E-14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122.85301941603791</v>
      </c>
      <c r="CZ167" s="62">
        <f t="shared" si="150"/>
        <v>97.393976461891157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14.1516756035269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14.1516756035269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-2.8421709430404007E-14</v>
      </c>
      <c r="O168" s="14">
        <f>N168*VLOOKUP('Données projet'!$B$9,Paramètres!$A$1:$I$89,3,0)*VLOOKUP('Données projet'!$B$9,Paramètres!$A$1:$I$89,5,0)</f>
        <v>-2.4829205358400945E-14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138.78437790044916</v>
      </c>
      <c r="T168" s="62">
        <f t="shared" si="142"/>
        <v>110.31224679643736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12.359970796478214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12.359970796478214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-5.3205440053716299E-14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256.45505140629194</v>
      </c>
      <c r="AO168" s="62">
        <f t="shared" si="144"/>
        <v>219.6985760545686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33.757783953397521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33.757783953397521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-6.7984728957526396E-14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279.69031306919914</v>
      </c>
      <c r="BJ168" s="62">
        <f t="shared" si="146"/>
        <v>297.01680128882509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24.921934250590496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6.9903102123862857E-14</v>
      </c>
      <c r="BS168" s="24">
        <f t="shared" si="169"/>
        <v>24.921934250590567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projet'!$B$12,Paramètres!$A$1:$I$89,3,0)*VLOOKUP('Données projet'!$B$12,Paramètres!$A$1:$I$89,5,0)</f>
        <v>4.1677594708744434E-14</v>
      </c>
      <c r="CA168" s="14">
        <f t="shared" si="170"/>
        <v>6.9326303456159188E-13</v>
      </c>
      <c r="CB168" s="22">
        <f t="shared" si="171"/>
        <v>1.2800215959791691E-12</v>
      </c>
      <c r="CC168" s="62">
        <f t="shared" si="119"/>
        <v>293.33333333333462</v>
      </c>
      <c r="CD168" s="62">
        <f ca="1">AVERAGE(OFFSET($CC$3,0,0,'Données projet'!$E$12+1,1))-AVERAGE(OFFSET($H$3,0,0,'Données projet'!$E$12+1,1))</f>
        <v>167.14929162269641</v>
      </c>
      <c r="CE168" s="62">
        <f t="shared" si="148"/>
        <v>138.89497526048916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4.6153916093753216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4.6153916093753216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-2.8421709430404007E-14</v>
      </c>
      <c r="CU168" s="18">
        <f>CT168*VLOOKUP('Données projet'!$B$13,Paramètres!$A$1:$I$89,3,0)*VLOOKUP('Données projet'!$B$13,Paramètres!$A$1:$I$89,5,0)</f>
        <v>-2.2612312022829431E-14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122.85301941603791</v>
      </c>
      <c r="CZ168" s="62">
        <f t="shared" si="150"/>
        <v>97.393976461891157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13.87416987661155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13.87416987661155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-2.8421709430404007E-14</v>
      </c>
      <c r="O169" s="14">
        <f>N169*VLOOKUP('Données projet'!$B$9,Paramètres!$A$1:$I$89,3,0)*VLOOKUP('Données projet'!$B$9,Paramètres!$A$1:$I$89,5,0)</f>
        <v>-2.4829205358400945E-14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138.78437790044916</v>
      </c>
      <c r="T169" s="62">
        <f t="shared" si="142"/>
        <v>110.31224679643736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12.117599307997063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12.117599307997063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-5.3205440053716299E-14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256.45505140629194</v>
      </c>
      <c r="AO169" s="62">
        <f t="shared" si="144"/>
        <v>219.6985760545686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33.095814400286493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33.095814400286493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-6.7984728957526396E-14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279.69031306919914</v>
      </c>
      <c r="BJ169" s="62">
        <f t="shared" si="146"/>
        <v>297.01680128882509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24.433230320815348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4.942895753775918E-14</v>
      </c>
      <c r="BS169" s="24">
        <f t="shared" si="169"/>
        <v>24.433230320815397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projet'!$B$12,Paramètres!$A$1:$I$89,3,0)*VLOOKUP('Données projet'!$B$12,Paramètres!$A$1:$I$89,5,0)</f>
        <v>4.1677594708744434E-14</v>
      </c>
      <c r="CA169" s="14">
        <f t="shared" si="170"/>
        <v>6.9326303456159188E-13</v>
      </c>
      <c r="CB169" s="22">
        <f t="shared" si="171"/>
        <v>1.2800215959791691E-12</v>
      </c>
      <c r="CC169" s="62">
        <f t="shared" si="119"/>
        <v>293.33333333333462</v>
      </c>
      <c r="CD169" s="62">
        <f ca="1">AVERAGE(OFFSET($CC$3,0,0,'Données projet'!$E$12+1,1))-AVERAGE(OFFSET($H$3,0,0,'Données projet'!$E$12+1,1))</f>
        <v>167.14929162269641</v>
      </c>
      <c r="CE169" s="62">
        <f t="shared" si="148"/>
        <v>138.89497526048916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4.5248865950263841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4.5248865950263841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-2.8421709430404007E-14</v>
      </c>
      <c r="CU169" s="18">
        <f>CT169*VLOOKUP('Données projet'!$B$13,Paramètres!$A$1:$I$89,3,0)*VLOOKUP('Données projet'!$B$13,Paramètres!$A$1:$I$89,5,0)</f>
        <v>-2.2612312022829431E-14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122.85301941603791</v>
      </c>
      <c r="CZ169" s="62">
        <f t="shared" si="150"/>
        <v>97.393976461891157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13.602105867739228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13.602105867739228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-2.8421709430404007E-14</v>
      </c>
      <c r="O170" s="14">
        <f>N170*VLOOKUP('Données projet'!$B$9,Paramètres!$A$1:$I$89,3,0)*VLOOKUP('Données projet'!$B$9,Paramètres!$A$1:$I$89,5,0)</f>
        <v>-2.4829205358400945E-14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138.78437790044916</v>
      </c>
      <c r="T170" s="62">
        <f t="shared" si="142"/>
        <v>110.31224679643736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11.879980576573017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11.879980576573017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-5.3205440053716299E-14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256.45505140629194</v>
      </c>
      <c r="AO170" s="62">
        <f t="shared" si="144"/>
        <v>219.6985760545686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32.446825666350414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32.446825666350414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-6.7984728957526396E-14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279.69031306919914</v>
      </c>
      <c r="BJ170" s="62">
        <f t="shared" si="146"/>
        <v>297.01680128882509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23.954109577023125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3.4951551061931428E-14</v>
      </c>
      <c r="BS170" s="24">
        <f t="shared" si="169"/>
        <v>23.954109577023161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projet'!$B$12,Paramètres!$A$1:$I$89,3,0)*VLOOKUP('Données projet'!$B$12,Paramètres!$A$1:$I$89,5,0)</f>
        <v>4.1677594708744434E-14</v>
      </c>
      <c r="CA170" s="14">
        <f t="shared" si="170"/>
        <v>6.9326303456159188E-13</v>
      </c>
      <c r="CB170" s="22">
        <f t="shared" si="171"/>
        <v>1.2800215959791691E-12</v>
      </c>
      <c r="CC170" s="62">
        <f t="shared" si="119"/>
        <v>293.33333333333462</v>
      </c>
      <c r="CD170" s="62">
        <f ca="1">AVERAGE(OFFSET($CC$3,0,0,'Données projet'!$E$12+1,1))-AVERAGE(OFFSET($H$3,0,0,'Données projet'!$E$12+1,1))</f>
        <v>167.14929162269641</v>
      </c>
      <c r="CE170" s="62">
        <f t="shared" si="148"/>
        <v>138.89497526048916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4.4361563288062218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4.4361563288062218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-2.8421709430404007E-14</v>
      </c>
      <c r="CU170" s="18">
        <f>CT170*VLOOKUP('Données projet'!$B$13,Paramètres!$A$1:$I$89,3,0)*VLOOKUP('Données projet'!$B$13,Paramètres!$A$1:$I$89,5,0)</f>
        <v>-2.2612312022829431E-14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122.85301941603791</v>
      </c>
      <c r="CZ170" s="62">
        <f t="shared" si="150"/>
        <v>97.393976461891157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13.335376868138233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13.335376868138233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-2.8421709430404007E-14</v>
      </c>
      <c r="O171" s="14">
        <f>N171*VLOOKUP('Données projet'!$B$9,Paramètres!$A$1:$I$89,3,0)*VLOOKUP('Données projet'!$B$9,Paramètres!$A$1:$I$89,5,0)</f>
        <v>-2.4829205358400945E-14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138.78437790044916</v>
      </c>
      <c r="T171" s="62">
        <f t="shared" si="142"/>
        <v>110.31224679643736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11.647021403539082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11.647021403539082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-5.3205440053716299E-14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256.45505140629194</v>
      </c>
      <c r="AO171" s="62">
        <f t="shared" si="144"/>
        <v>219.6985760545686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31.810563205642779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31.810563205642779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-6.7984728957526396E-14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279.69031306919914</v>
      </c>
      <c r="BJ171" s="62">
        <f t="shared" si="146"/>
        <v>297.01680128882509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23.48438409878187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2.471447876887959E-14</v>
      </c>
      <c r="BS171" s="24">
        <f t="shared" si="169"/>
        <v>23.484384098781895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projet'!$B$12,Paramètres!$A$1:$I$89,3,0)*VLOOKUP('Données projet'!$B$12,Paramètres!$A$1:$I$89,5,0)</f>
        <v>4.1677594708744434E-14</v>
      </c>
      <c r="CA171" s="14">
        <f t="shared" si="170"/>
        <v>6.9326303456159188E-13</v>
      </c>
      <c r="CB171" s="22">
        <f t="shared" si="171"/>
        <v>1.2800215959791691E-12</v>
      </c>
      <c r="CC171" s="62">
        <f t="shared" si="119"/>
        <v>293.33333333333462</v>
      </c>
      <c r="CD171" s="62">
        <f ca="1">AVERAGE(OFFSET($CC$3,0,0,'Données projet'!$E$12+1,1))-AVERAGE(OFFSET($H$3,0,0,'Données projet'!$E$12+1,1))</f>
        <v>167.14929162269641</v>
      </c>
      <c r="CE171" s="62">
        <f t="shared" si="148"/>
        <v>138.89497526048916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4.3491660089865176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4.3491660089865176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-2.8421709430404007E-14</v>
      </c>
      <c r="CU171" s="18">
        <f>CT171*VLOOKUP('Données projet'!$B$13,Paramètres!$A$1:$I$89,3,0)*VLOOKUP('Données projet'!$B$13,Paramètres!$A$1:$I$89,5,0)</f>
        <v>-2.2612312022829431E-14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122.85301941603791</v>
      </c>
      <c r="CZ171" s="62">
        <f t="shared" si="150"/>
        <v>97.393976461891157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13.073878261530789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13.073878261530789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-2.8421709430404007E-14</v>
      </c>
      <c r="O172" s="14">
        <f>N172*VLOOKUP('Données projet'!$B$9,Paramètres!$A$1:$I$89,3,0)*VLOOKUP('Données projet'!$B$9,Paramètres!$A$1:$I$89,5,0)</f>
        <v>-2.4829205358400945E-14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138.78437790044916</v>
      </c>
      <c r="T172" s="62">
        <f t="shared" si="142"/>
        <v>110.31224679643736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11.418630417797276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11.418630417797276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-5.3205440053716299E-14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256.45505140629194</v>
      </c>
      <c r="AO172" s="62">
        <f t="shared" si="144"/>
        <v>219.6985760545686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31.186777463707841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31.186777463707841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-6.7984728957526396E-14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279.69031306919914</v>
      </c>
      <c r="BJ172" s="62">
        <f t="shared" si="146"/>
        <v>297.01680128882509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23.023869650664675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1.7475775530965714E-14</v>
      </c>
      <c r="BS172" s="24">
        <f t="shared" si="169"/>
        <v>23.023869650664693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projet'!$B$12,Paramètres!$A$1:$I$89,3,0)*VLOOKUP('Données projet'!$B$12,Paramètres!$A$1:$I$89,5,0)</f>
        <v>4.1677594708744434E-14</v>
      </c>
      <c r="CA172" s="14">
        <f t="shared" si="170"/>
        <v>6.9326303456159188E-13</v>
      </c>
      <c r="CB172" s="22">
        <f t="shared" si="171"/>
        <v>1.2800215959791691E-12</v>
      </c>
      <c r="CC172" s="62">
        <f t="shared" si="119"/>
        <v>293.33333333333462</v>
      </c>
      <c r="CD172" s="62">
        <f ca="1">AVERAGE(OFFSET($CC$3,0,0,'Données projet'!$E$12+1,1))-AVERAGE(OFFSET($H$3,0,0,'Données projet'!$E$12+1,1))</f>
        <v>167.14929162269641</v>
      </c>
      <c r="CE172" s="62">
        <f t="shared" si="148"/>
        <v>138.89497526048916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4.2638815162796222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4.2638815162796222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-2.8421709430404007E-14</v>
      </c>
      <c r="CU172" s="18">
        <f>CT172*VLOOKUP('Données projet'!$B$13,Paramètres!$A$1:$I$89,3,0)*VLOOKUP('Données projet'!$B$13,Paramètres!$A$1:$I$89,5,0)</f>
        <v>-2.2612312022829431E-14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122.85301941603791</v>
      </c>
      <c r="CZ172" s="62">
        <f t="shared" si="150"/>
        <v>97.393976461891157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12.817507483100515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12.817507483100515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-2.8421709430404007E-14</v>
      </c>
      <c r="O173" s="14">
        <f>N173*VLOOKUP('Données projet'!$B$9,Paramètres!$A$1:$I$89,3,0)*VLOOKUP('Données projet'!$B$9,Paramètres!$A$1:$I$89,5,0)</f>
        <v>-2.4829205358400945E-14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138.78437790044916</v>
      </c>
      <c r="T173" s="62">
        <f t="shared" si="142"/>
        <v>110.31224679643736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11.194718039981122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11.194718039981122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-5.3205440053716299E-14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256.45505140629194</v>
      </c>
      <c r="AO173" s="62">
        <f t="shared" si="144"/>
        <v>219.6985760545686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30.575223779700512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30.575223779700512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-6.7984728957526396E-14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279.69031306919914</v>
      </c>
      <c r="BJ173" s="62">
        <f t="shared" si="146"/>
        <v>297.01680128882509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22.572385609988981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1.2357239384439795E-14</v>
      </c>
      <c r="BS173" s="24">
        <f t="shared" si="169"/>
        <v>22.572385609988991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projet'!$B$12,Paramètres!$A$1:$I$89,3,0)*VLOOKUP('Données projet'!$B$12,Paramètres!$A$1:$I$89,5,0)</f>
        <v>4.1677594708744434E-14</v>
      </c>
      <c r="CA173" s="14">
        <f t="shared" si="170"/>
        <v>6.9326303456159188E-13</v>
      </c>
      <c r="CB173" s="22">
        <f t="shared" si="171"/>
        <v>1.2800215959791691E-12</v>
      </c>
      <c r="CC173" s="62">
        <f t="shared" si="119"/>
        <v>293.33333333333462</v>
      </c>
      <c r="CD173" s="62">
        <f ca="1">AVERAGE(OFFSET($CC$3,0,0,'Données projet'!$E$12+1,1))-AVERAGE(OFFSET($H$3,0,0,'Données projet'!$E$12+1,1))</f>
        <v>167.14929162269641</v>
      </c>
      <c r="CE173" s="62">
        <f t="shared" si="148"/>
        <v>138.89497526048916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4.1802694004563046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4.1802694004563046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-2.8421709430404007E-14</v>
      </c>
      <c r="CU173" s="18">
        <f>CT173*VLOOKUP('Données projet'!$B$13,Paramètres!$A$1:$I$89,3,0)*VLOOKUP('Données projet'!$B$13,Paramètres!$A$1:$I$89,5,0)</f>
        <v>-2.2612312022829431E-14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122.85301941603791</v>
      </c>
      <c r="CZ173" s="62">
        <f t="shared" si="150"/>
        <v>97.393976461891157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12.566163979264525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12.566163979264525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-2.8421709430404007E-14</v>
      </c>
      <c r="O174" s="14">
        <f>N174*VLOOKUP('Données projet'!$B$9,Paramètres!$A$1:$I$89,3,0)*VLOOKUP('Données projet'!$B$9,Paramètres!$A$1:$I$89,5,0)</f>
        <v>-2.4829205358400945E-14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138.78437790044916</v>
      </c>
      <c r="T174" s="62">
        <f t="shared" si="142"/>
        <v>110.31224679643736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10.975196447320878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10.975196447320878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-5.3205440053716299E-14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256.45505140629194</v>
      </c>
      <c r="AO174" s="62">
        <f t="shared" si="144"/>
        <v>219.6985760545686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29.97566229042565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29.97566229042565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-6.7984728957526396E-14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279.69031306919914</v>
      </c>
      <c r="BJ174" s="62">
        <f t="shared" si="146"/>
        <v>297.01680128882509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22.129754895972862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8.7378877654828571E-15</v>
      </c>
      <c r="BS174" s="24">
        <f t="shared" si="169"/>
        <v>22.129754895972869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projet'!$B$12,Paramètres!$A$1:$I$89,3,0)*VLOOKUP('Données projet'!$B$12,Paramètres!$A$1:$I$89,5,0)</f>
        <v>4.1677594708744434E-14</v>
      </c>
      <c r="CA174" s="14">
        <f t="shared" si="170"/>
        <v>6.9326303456159188E-13</v>
      </c>
      <c r="CB174" s="22">
        <f t="shared" si="171"/>
        <v>1.2800215959791691E-12</v>
      </c>
      <c r="CC174" s="62">
        <f t="shared" si="119"/>
        <v>293.33333333333462</v>
      </c>
      <c r="CD174" s="62">
        <f ca="1">AVERAGE(OFFSET($CC$3,0,0,'Données projet'!$E$12+1,1))-AVERAGE(OFFSET($H$3,0,0,'Données projet'!$E$12+1,1))</f>
        <v>167.14929162269641</v>
      </c>
      <c r="CE174" s="62">
        <f t="shared" si="148"/>
        <v>138.89497526048916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4.0982968672259279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4.0982968672259279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-2.8421709430404007E-14</v>
      </c>
      <c r="CU174" s="18">
        <f>CT174*VLOOKUP('Données projet'!$B$13,Paramètres!$A$1:$I$89,3,0)*VLOOKUP('Données projet'!$B$13,Paramètres!$A$1:$I$89,5,0)</f>
        <v>-2.2612312022829431E-14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122.85301941603791</v>
      </c>
      <c r="CZ174" s="62">
        <f t="shared" si="150"/>
        <v>97.393976461891157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12.319749168234358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12.319749168234358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-2.8421709430404007E-14</v>
      </c>
      <c r="O175" s="14">
        <f>N175*VLOOKUP('Données projet'!$B$9,Paramètres!$A$1:$I$89,3,0)*VLOOKUP('Données projet'!$B$9,Paramètres!$A$1:$I$89,5,0)</f>
        <v>-2.4829205358400945E-14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138.78437790044916</v>
      </c>
      <c r="T175" s="62">
        <f t="shared" si="142"/>
        <v>110.31224679643736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10.759979539197749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10.759979539197749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-5.3205440053716299E-14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256.45505140629194</v>
      </c>
      <c r="AO175" s="62">
        <f t="shared" si="144"/>
        <v>219.6985760545686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29.387857836259069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29.387857836259069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-6.7984728957526396E-14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279.69031306919914</v>
      </c>
      <c r="BJ175" s="62">
        <f t="shared" si="146"/>
        <v>297.01680128882509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21.695803900280524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6.1786196922198974E-15</v>
      </c>
      <c r="BS175" s="24">
        <f t="shared" si="169"/>
        <v>21.695803900280531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projet'!$B$12,Paramètres!$A$1:$I$89,3,0)*VLOOKUP('Données projet'!$B$12,Paramètres!$A$1:$I$89,5,0)</f>
        <v>4.1677594708744434E-14</v>
      </c>
      <c r="CA175" s="14">
        <f t="shared" si="170"/>
        <v>6.9326303456159188E-13</v>
      </c>
      <c r="CB175" s="22">
        <f t="shared" si="171"/>
        <v>1.2800215959791691E-12</v>
      </c>
      <c r="CC175" s="62">
        <f t="shared" si="119"/>
        <v>293.33333333333462</v>
      </c>
      <c r="CD175" s="62">
        <f ca="1">AVERAGE(OFFSET($CC$3,0,0,'Données projet'!$E$12+1,1))-AVERAGE(OFFSET($H$3,0,0,'Données projet'!$E$12+1,1))</f>
        <v>167.14929162269641</v>
      </c>
      <c r="CE175" s="62">
        <f t="shared" si="148"/>
        <v>138.89497526048916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4.0179317653738904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4.0179317653738904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-2.8421709430404007E-14</v>
      </c>
      <c r="CU175" s="18">
        <f>CT175*VLOOKUP('Données projet'!$B$13,Paramètres!$A$1:$I$89,3,0)*VLOOKUP('Données projet'!$B$13,Paramètres!$A$1:$I$89,5,0)</f>
        <v>-2.2612312022829431E-14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122.85301941603791</v>
      </c>
      <c r="CZ175" s="62">
        <f t="shared" si="150"/>
        <v>97.393976461891157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12.078166401350298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12.078166401350298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-2.8421709430404007E-14</v>
      </c>
      <c r="O176" s="14">
        <f>N176*VLOOKUP('Données projet'!$B$9,Paramètres!$A$1:$I$89,3,0)*VLOOKUP('Données projet'!$B$9,Paramètres!$A$1:$I$89,5,0)</f>
        <v>-2.4829205358400945E-14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138.78437790044916</v>
      </c>
      <c r="T176" s="62">
        <f t="shared" si="142"/>
        <v>110.31224679643736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10.548982903373563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10.548982903373563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-5.3205440053716299E-14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256.45505140629194</v>
      </c>
      <c r="AO176" s="62">
        <f t="shared" si="144"/>
        <v>219.6985760545686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28.81157986891338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28.81157986891338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-6.7984728957526396E-14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279.69031306919914</v>
      </c>
      <c r="BJ176" s="62">
        <f t="shared" si="146"/>
        <v>297.01680128882509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21.270362418929739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4.3689438827414286E-15</v>
      </c>
      <c r="BS176" s="24">
        <f t="shared" si="169"/>
        <v>21.270362418929743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projet'!$B$12,Paramètres!$A$1:$I$89,3,0)*VLOOKUP('Données projet'!$B$12,Paramètres!$A$1:$I$89,5,0)</f>
        <v>4.1677594708744434E-14</v>
      </c>
      <c r="CA176" s="14">
        <f t="shared" si="170"/>
        <v>6.9326303456159188E-13</v>
      </c>
      <c r="CB176" s="22">
        <f t="shared" si="171"/>
        <v>1.2800215959791691E-12</v>
      </c>
      <c r="CC176" s="62">
        <f t="shared" si="119"/>
        <v>293.33333333333462</v>
      </c>
      <c r="CD176" s="62">
        <f ca="1">AVERAGE(OFFSET($CC$3,0,0,'Données projet'!$E$12+1,1))-AVERAGE(OFFSET($H$3,0,0,'Données projet'!$E$12+1,1))</f>
        <v>167.14929162269641</v>
      </c>
      <c r="CE176" s="62">
        <f t="shared" si="148"/>
        <v>138.89497526048916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3.9391425741512993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3.9391425741512993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-2.8421709430404007E-14</v>
      </c>
      <c r="CU176" s="18">
        <f>CT176*VLOOKUP('Données projet'!$B$13,Paramètres!$A$1:$I$89,3,0)*VLOOKUP('Données projet'!$B$13,Paramètres!$A$1:$I$89,5,0)</f>
        <v>-2.2612312022829431E-14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122.85301941603791</v>
      </c>
      <c r="CZ176" s="62">
        <f t="shared" si="150"/>
        <v>97.393976461891157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11.841320925173898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11.841320925173898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-2.8421709430404007E-14</v>
      </c>
      <c r="O177" s="14">
        <f>N177*VLOOKUP('Données projet'!$B$9,Paramètres!$A$1:$I$89,3,0)*VLOOKUP('Données projet'!$B$9,Paramètres!$A$1:$I$89,5,0)</f>
        <v>-2.4829205358400945E-14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138.78437790044916</v>
      </c>
      <c r="T177" s="62">
        <f t="shared" si="142"/>
        <v>110.31224679643736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10.34212378288265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10.34212378288265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-5.3205440053716299E-14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256.45505140629194</v>
      </c>
      <c r="AO177" s="62">
        <f t="shared" si="144"/>
        <v>219.6985760545686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28.246602361012489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28.246602361012489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-6.7984728957526396E-14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279.69031306919914</v>
      </c>
      <c r="BJ177" s="62">
        <f t="shared" si="146"/>
        <v>297.01680128882509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20.853263585534563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3.0893098461099487E-15</v>
      </c>
      <c r="BS177" s="24">
        <f t="shared" si="169"/>
        <v>20.853263585534567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projet'!$B$12,Paramètres!$A$1:$I$89,3,0)*VLOOKUP('Données projet'!$B$12,Paramètres!$A$1:$I$89,5,0)</f>
        <v>4.1677594708744434E-14</v>
      </c>
      <c r="CA177" s="14">
        <f t="shared" si="170"/>
        <v>6.9326303456159188E-13</v>
      </c>
      <c r="CB177" s="22">
        <f t="shared" si="171"/>
        <v>1.2800215959791691E-12</v>
      </c>
      <c r="CC177" s="62">
        <f t="shared" si="119"/>
        <v>293.33333333333462</v>
      </c>
      <c r="CD177" s="62">
        <f ca="1">AVERAGE(OFFSET($CC$3,0,0,'Données projet'!$E$12+1,1))-AVERAGE(OFFSET($H$3,0,0,'Données projet'!$E$12+1,1))</f>
        <v>167.14929162269641</v>
      </c>
      <c r="CE177" s="62">
        <f t="shared" si="148"/>
        <v>138.89497526048916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3.8618983909119216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3.8618983909119216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-2.8421709430404007E-14</v>
      </c>
      <c r="CU177" s="18">
        <f>CT177*VLOOKUP('Données projet'!$B$13,Paramètres!$A$1:$I$89,3,0)*VLOOKUP('Données projet'!$B$13,Paramètres!$A$1:$I$89,5,0)</f>
        <v>-2.2612312022829431E-14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122.85301941603791</v>
      </c>
      <c r="CZ177" s="62">
        <f t="shared" si="150"/>
        <v>97.393976461891157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11.609119844323841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11.609119844323841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-2.8421709430404007E-14</v>
      </c>
      <c r="O178" s="14">
        <f>N178*VLOOKUP('Données projet'!$B$9,Paramètres!$A$1:$I$89,3,0)*VLOOKUP('Données projet'!$B$9,Paramètres!$A$1:$I$89,5,0)</f>
        <v>-2.4829205358400945E-14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138.78437790044916</v>
      </c>
      <c r="T178" s="62">
        <f t="shared" si="142"/>
        <v>110.31224679643736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10.139321043572959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10.139321043572959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-5.3205440053716299E-14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256.45505140629194</v>
      </c>
      <c r="AO178" s="62">
        <f t="shared" si="144"/>
        <v>219.6985760545686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27.692703717439279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27.692703717439279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-6.7984728957526396E-14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279.69031306919914</v>
      </c>
      <c r="BJ178" s="62">
        <f t="shared" si="146"/>
        <v>297.01680128882509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20.444343805857098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2.1844719413707143E-15</v>
      </c>
      <c r="BS178" s="24">
        <f t="shared" si="169"/>
        <v>20.444343805857102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projet'!$B$12,Paramètres!$A$1:$I$89,3,0)*VLOOKUP('Données projet'!$B$12,Paramètres!$A$1:$I$89,5,0)</f>
        <v>4.1677594708744434E-14</v>
      </c>
      <c r="CA178" s="14">
        <f t="shared" si="170"/>
        <v>6.9326303456159188E-13</v>
      </c>
      <c r="CB178" s="22">
        <f t="shared" si="171"/>
        <v>1.2800215959791691E-12</v>
      </c>
      <c r="CC178" s="62">
        <f t="shared" si="119"/>
        <v>293.33333333333462</v>
      </c>
      <c r="CD178" s="62">
        <f ca="1">AVERAGE(OFFSET($CC$3,0,0,'Données projet'!$E$12+1,1))-AVERAGE(OFFSET($H$3,0,0,'Données projet'!$E$12+1,1))</f>
        <v>167.14929162269641</v>
      </c>
      <c r="CE178" s="62">
        <f t="shared" si="148"/>
        <v>138.89497526048916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3.7861689189915686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3.7861689189915686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-2.8421709430404007E-14</v>
      </c>
      <c r="CU178" s="18">
        <f>CT178*VLOOKUP('Données projet'!$B$13,Paramètres!$A$1:$I$89,3,0)*VLOOKUP('Données projet'!$B$13,Paramètres!$A$1:$I$89,5,0)</f>
        <v>-2.2612312022829431E-14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122.85301941603791</v>
      </c>
      <c r="CZ178" s="62">
        <f t="shared" si="150"/>
        <v>97.393976461891157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11.381472085040578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11.381472085040578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-2.8421709430404007E-14</v>
      </c>
      <c r="O179" s="14">
        <f>N179*VLOOKUP('Données projet'!$B$9,Paramètres!$A$1:$I$89,3,0)*VLOOKUP('Données projet'!$B$9,Paramètres!$A$1:$I$89,5,0)</f>
        <v>-2.4829205358400945E-14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138.78437790044916</v>
      </c>
      <c r="T179" s="62">
        <f t="shared" si="142"/>
        <v>110.31224679643736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9.9404951422836731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9.9404951422836731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-5.3205440053716299E-14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256.45505140629194</v>
      </c>
      <c r="AO179" s="62">
        <f t="shared" si="144"/>
        <v>219.6985760545686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27.149666688421728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27.149666688421728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-6.7984728957526396E-14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279.69031306919914</v>
      </c>
      <c r="BJ179" s="62">
        <f t="shared" si="146"/>
        <v>297.01680128882509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20.043442693642671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1.5446549230549744E-15</v>
      </c>
      <c r="BS179" s="24">
        <f t="shared" si="169"/>
        <v>20.043442693642671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projet'!$B$12,Paramètres!$A$1:$I$89,3,0)*VLOOKUP('Données projet'!$B$12,Paramètres!$A$1:$I$89,5,0)</f>
        <v>4.1677594708744434E-14</v>
      </c>
      <c r="CA179" s="14">
        <f t="shared" si="170"/>
        <v>6.9326303456159188E-13</v>
      </c>
      <c r="CB179" s="22">
        <f t="shared" si="171"/>
        <v>1.2800215959791691E-12</v>
      </c>
      <c r="CC179" s="62">
        <f t="shared" si="119"/>
        <v>293.33333333333462</v>
      </c>
      <c r="CD179" s="62">
        <f ca="1">AVERAGE(OFFSET($CC$3,0,0,'Données projet'!$E$12+1,1))-AVERAGE(OFFSET($H$3,0,0,'Données projet'!$E$12+1,1))</f>
        <v>167.14929162269641</v>
      </c>
      <c r="CE179" s="62">
        <f t="shared" si="148"/>
        <v>138.89497526048916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3.7119244558251565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3.7119244558251565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-2.8421709430404007E-14</v>
      </c>
      <c r="CU179" s="18">
        <f>CT179*VLOOKUP('Données projet'!$B$13,Paramètres!$A$1:$I$89,3,0)*VLOOKUP('Données projet'!$B$13,Paramètres!$A$1:$I$89,5,0)</f>
        <v>-2.2612312022829431E-14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122.85301941603791</v>
      </c>
      <c r="CZ179" s="62">
        <f t="shared" si="150"/>
        <v>97.393976461891157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11.158288359465438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11.158288359465438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-2.8421709430404007E-14</v>
      </c>
      <c r="O180" s="14">
        <f>N180*VLOOKUP('Données projet'!$B$9,Paramètres!$A$1:$I$89,3,0)*VLOOKUP('Données projet'!$B$9,Paramètres!$A$1:$I$89,5,0)</f>
        <v>-2.4829205358400945E-14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138.78437790044916</v>
      </c>
      <c r="T180" s="62">
        <f t="shared" si="142"/>
        <v>110.31224679643736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9.7455680956468456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9.7455680956468456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-5.3205440053716299E-14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256.45505140629194</v>
      </c>
      <c r="AO180" s="62">
        <f t="shared" si="144"/>
        <v>219.6985760545686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26.617278284323326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26.617278284323326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-6.7984728957526396E-14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279.69031306919914</v>
      </c>
      <c r="BJ180" s="62">
        <f t="shared" si="146"/>
        <v>297.01680128882509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19.650403007713233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1.0922359706853571E-15</v>
      </c>
      <c r="BS180" s="24">
        <f t="shared" si="169"/>
        <v>19.650403007713233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projet'!$B$12,Paramètres!$A$1:$I$89,3,0)*VLOOKUP('Données projet'!$B$12,Paramètres!$A$1:$I$89,5,0)</f>
        <v>4.1677594708744434E-14</v>
      </c>
      <c r="CA180" s="14">
        <f t="shared" si="170"/>
        <v>6.9326303456159188E-13</v>
      </c>
      <c r="CB180" s="22">
        <f t="shared" si="171"/>
        <v>1.2800215959791691E-12</v>
      </c>
      <c r="CC180" s="62">
        <f t="shared" si="119"/>
        <v>293.33333333333462</v>
      </c>
      <c r="CD180" s="62">
        <f ca="1">AVERAGE(OFFSET($CC$3,0,0,'Données projet'!$E$12+1,1))-AVERAGE(OFFSET($H$3,0,0,'Données projet'!$E$12+1,1))</f>
        <v>167.14929162269641</v>
      </c>
      <c r="CE180" s="62">
        <f t="shared" si="148"/>
        <v>138.89497526048916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3.6391358812967867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3.6391358812967867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-2.8421709430404007E-14</v>
      </c>
      <c r="CU180" s="18">
        <f>CT180*VLOOKUP('Données projet'!$B$13,Paramètres!$A$1:$I$89,3,0)*VLOOKUP('Données projet'!$B$13,Paramètres!$A$1:$I$89,5,0)</f>
        <v>-2.2612312022829431E-14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122.85301941603791</v>
      </c>
      <c r="CZ180" s="62">
        <f t="shared" si="150"/>
        <v>97.393976461891157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10.939481130620194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10.939481130620194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-2.8421709430404007E-14</v>
      </c>
      <c r="O181" s="14">
        <f>N181*VLOOKUP('Données projet'!$B$9,Paramètres!$A$1:$I$89,3,0)*VLOOKUP('Données projet'!$B$9,Paramètres!$A$1:$I$89,5,0)</f>
        <v>-2.4829205358400945E-14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138.78437790044916</v>
      </c>
      <c r="T181" s="62">
        <f t="shared" si="142"/>
        <v>110.31224679643736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9.5544634495008065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9.5544634495008065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-5.3205440053716299E-14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256.45505140629194</v>
      </c>
      <c r="AO181" s="62">
        <f t="shared" si="144"/>
        <v>219.6985760545686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26.095329692104432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26.095329692104432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-6.7984728957526396E-14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279.69031306919914</v>
      </c>
      <c r="BJ181" s="62">
        <f t="shared" si="146"/>
        <v>297.01680128882509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19.265070590294336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7.7232746152748718E-16</v>
      </c>
      <c r="BS181" s="24">
        <f t="shared" si="169"/>
        <v>19.265070590294336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projet'!$B$12,Paramètres!$A$1:$I$89,3,0)*VLOOKUP('Données projet'!$B$12,Paramètres!$A$1:$I$89,5,0)</f>
        <v>4.1677594708744434E-14</v>
      </c>
      <c r="CA181" s="14">
        <f t="shared" si="170"/>
        <v>6.9326303456159188E-13</v>
      </c>
      <c r="CB181" s="22">
        <f t="shared" si="171"/>
        <v>1.2800215959791691E-12</v>
      </c>
      <c r="CC181" s="62">
        <f t="shared" si="119"/>
        <v>293.33333333333462</v>
      </c>
      <c r="CD181" s="62">
        <f ca="1">AVERAGE(OFFSET($CC$3,0,0,'Données projet'!$E$12+1,1))-AVERAGE(OFFSET($H$3,0,0,'Données projet'!$E$12+1,1))</f>
        <v>167.14929162269641</v>
      </c>
      <c r="CE181" s="62">
        <f t="shared" si="148"/>
        <v>138.89497526048916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3.5677746463182718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3.5677746463182718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-2.8421709430404007E-14</v>
      </c>
      <c r="CU181" s="18">
        <f>CT181*VLOOKUP('Données projet'!$B$13,Paramètres!$A$1:$I$89,3,0)*VLOOKUP('Données projet'!$B$13,Paramètres!$A$1:$I$89,5,0)</f>
        <v>-2.2612312022829431E-14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122.85301941603791</v>
      </c>
      <c r="CZ181" s="62">
        <f t="shared" si="150"/>
        <v>97.393976461891157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10.724964578073376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10.724964578073376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-2.8421709430404007E-14</v>
      </c>
      <c r="O182" s="14">
        <f>N182*VLOOKUP('Données projet'!$B$9,Paramètres!$A$1:$I$89,3,0)*VLOOKUP('Données projet'!$B$9,Paramètres!$A$1:$I$89,5,0)</f>
        <v>-2.4829205358400945E-14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138.78437790044916</v>
      </c>
      <c r="T182" s="62">
        <f t="shared" si="142"/>
        <v>110.31224679643736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9.367106248903367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9.367106248903367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-5.3205440053716299E-14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256.45505140629194</v>
      </c>
      <c r="AO182" s="62">
        <f t="shared" si="144"/>
        <v>219.6985760545686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25.583616193421744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25.583616193421744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-6.7984728957526396E-14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279.69031306919914</v>
      </c>
      <c r="BJ182" s="62">
        <f t="shared" si="146"/>
        <v>297.01680128882509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18.887294306551457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5.4611798534267857E-16</v>
      </c>
      <c r="BS182" s="24">
        <f t="shared" si="169"/>
        <v>18.887294306551457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projet'!$B$12,Paramètres!$A$1:$I$89,3,0)*VLOOKUP('Données projet'!$B$12,Paramètres!$A$1:$I$89,5,0)</f>
        <v>4.1677594708744434E-14</v>
      </c>
      <c r="CA182" s="14">
        <f t="shared" si="170"/>
        <v>6.9326303456159188E-13</v>
      </c>
      <c r="CB182" s="22">
        <f t="shared" si="171"/>
        <v>1.2800215959791691E-12</v>
      </c>
      <c r="CC182" s="62">
        <f t="shared" si="119"/>
        <v>293.33333333333462</v>
      </c>
      <c r="CD182" s="62">
        <f ca="1">AVERAGE(OFFSET($CC$3,0,0,'Données projet'!$E$12+1,1))-AVERAGE(OFFSET($H$3,0,0,'Données projet'!$E$12+1,1))</f>
        <v>167.14929162269641</v>
      </c>
      <c r="CE182" s="62">
        <f t="shared" si="148"/>
        <v>138.89497526048916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3.4978127616316299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3.4978127616316299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-2.8421709430404007E-14</v>
      </c>
      <c r="CU182" s="18">
        <f>CT182*VLOOKUP('Données projet'!$B$13,Paramètres!$A$1:$I$89,3,0)*VLOOKUP('Données projet'!$B$13,Paramètres!$A$1:$I$89,5,0)</f>
        <v>-2.2612312022829431E-14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122.85301941603791</v>
      </c>
      <c r="CZ182" s="62">
        <f t="shared" si="150"/>
        <v>97.393976461891157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10.514654564279821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10.514654564279821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-2.8421709430404007E-14</v>
      </c>
      <c r="O183" s="14">
        <f>N183*VLOOKUP('Données projet'!$B$9,Paramètres!$A$1:$I$89,3,0)*VLOOKUP('Données projet'!$B$9,Paramètres!$A$1:$I$89,5,0)</f>
        <v>-2.4829205358400945E-14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138.78437790044916</v>
      </c>
      <c r="T183" s="62">
        <f t="shared" si="142"/>
        <v>110.31224679643736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9.1834230087330351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9.1834230087330351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-5.3205440053716299E-14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256.45505140629194</v>
      </c>
      <c r="AO183" s="62">
        <f t="shared" si="144"/>
        <v>219.6985760545686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25.081937084333809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25.081937084333809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-6.7984728957526396E-14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279.69031306919914</v>
      </c>
      <c r="BJ183" s="62">
        <f t="shared" si="146"/>
        <v>297.01680128882509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18.516925985311993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3.8616373076374359E-16</v>
      </c>
      <c r="BS183" s="24">
        <f t="shared" si="169"/>
        <v>18.516925985311993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projet'!$B$12,Paramètres!$A$1:$I$89,3,0)*VLOOKUP('Données projet'!$B$12,Paramètres!$A$1:$I$89,5,0)</f>
        <v>4.1677594708744434E-14</v>
      </c>
      <c r="CA183" s="14">
        <f t="shared" si="170"/>
        <v>6.9326303456159188E-13</v>
      </c>
      <c r="CB183" s="22">
        <f t="shared" si="171"/>
        <v>1.2800215959791691E-12</v>
      </c>
      <c r="CC183" s="62">
        <f t="shared" si="119"/>
        <v>293.33333333333462</v>
      </c>
      <c r="CD183" s="62">
        <f ca="1">AVERAGE(OFFSET($CC$3,0,0,'Données projet'!$E$12+1,1))-AVERAGE(OFFSET($H$3,0,0,'Données projet'!$E$12+1,1))</f>
        <v>167.14929162269641</v>
      </c>
      <c r="CE183" s="62">
        <f t="shared" si="148"/>
        <v>138.89497526048916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3.4292227868311569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3.4292227868311569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-2.8421709430404007E-14</v>
      </c>
      <c r="CU183" s="18">
        <f>CT183*VLOOKUP('Données projet'!$B$13,Paramètres!$A$1:$I$89,3,0)*VLOOKUP('Données projet'!$B$13,Paramètres!$A$1:$I$89,5,0)</f>
        <v>-2.2612312022829431E-14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122.85301941603791</v>
      </c>
      <c r="CZ183" s="62">
        <f t="shared" si="150"/>
        <v>97.393976461891157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10.308468601580318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10.308468601580318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-2.8421709430404007E-14</v>
      </c>
      <c r="O184" s="14">
        <f>N184*VLOOKUP('Données projet'!$B$9,Paramètres!$A$1:$I$89,3,0)*VLOOKUP('Données projet'!$B$9,Paramètres!$A$1:$I$89,5,0)</f>
        <v>-2.4829205358400945E-14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138.78437790044916</v>
      </c>
      <c r="T184" s="62">
        <f t="shared" si="142"/>
        <v>110.31224679643736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9.0033416848667294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9.0033416848667294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-5.3205440053716299E-14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256.45505140629194</v>
      </c>
      <c r="AO184" s="62">
        <f t="shared" si="144"/>
        <v>219.6985760545686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24.590095596581047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24.590095596581047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-6.7984728957526396E-14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279.69031306919914</v>
      </c>
      <c r="BJ184" s="62">
        <f t="shared" si="146"/>
        <v>297.01680128882509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18.153820360949666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2.7305899267133928E-16</v>
      </c>
      <c r="BS184" s="24">
        <f t="shared" si="169"/>
        <v>18.153820360949666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projet'!$B$12,Paramètres!$A$1:$I$89,3,0)*VLOOKUP('Données projet'!$B$12,Paramètres!$A$1:$I$89,5,0)</f>
        <v>4.1677594708744434E-14</v>
      </c>
      <c r="CA184" s="14">
        <f t="shared" si="170"/>
        <v>6.9326303456159188E-13</v>
      </c>
      <c r="CB184" s="22">
        <f t="shared" si="171"/>
        <v>1.2800215959791691E-12</v>
      </c>
      <c r="CC184" s="62">
        <f t="shared" si="119"/>
        <v>293.33333333333462</v>
      </c>
      <c r="CD184" s="62">
        <f ca="1">AVERAGE(OFFSET($CC$3,0,0,'Données projet'!$E$12+1,1))-AVERAGE(OFFSET($H$3,0,0,'Données projet'!$E$12+1,1))</f>
        <v>167.14929162269641</v>
      </c>
      <c r="CE184" s="62">
        <f t="shared" si="148"/>
        <v>138.89497526048916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3.3619778196007677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3.3619778196007677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-2.8421709430404007E-14</v>
      </c>
      <c r="CU184" s="18">
        <f>CT184*VLOOKUP('Données projet'!$B$13,Paramètres!$A$1:$I$89,3,0)*VLOOKUP('Données projet'!$B$13,Paramètres!$A$1:$I$89,5,0)</f>
        <v>-2.2612312022829431E-14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122.85301941603791</v>
      </c>
      <c r="CZ184" s="62">
        <f t="shared" si="150"/>
        <v>97.393976461891157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10.106325819848331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10.106325819848331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-2.8421709430404007E-14</v>
      </c>
      <c r="O185" s="14">
        <f>N185*VLOOKUP('Données projet'!$B$9,Paramètres!$A$1:$I$89,3,0)*VLOOKUP('Données projet'!$B$9,Paramètres!$A$1:$I$89,5,0)</f>
        <v>-2.4829205358400945E-14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138.78437790044916</v>
      </c>
      <c r="T185" s="62">
        <f t="shared" si="142"/>
        <v>110.31224679643736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8.8267916459226807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8.8267916459226807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-5.3205440053716299E-14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256.45505140629194</v>
      </c>
      <c r="AO185" s="62">
        <f t="shared" si="144"/>
        <v>219.6985760545686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24.107898820409432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24.107898820409432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-6.7984728957526396E-14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279.69031306919914</v>
      </c>
      <c r="BJ185" s="62">
        <f t="shared" si="146"/>
        <v>297.01680128882509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17.79783501640852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1.930818653818718E-16</v>
      </c>
      <c r="BS185" s="24">
        <f t="shared" si="169"/>
        <v>17.79783501640852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projet'!$B$12,Paramètres!$A$1:$I$89,3,0)*VLOOKUP('Données projet'!$B$12,Paramètres!$A$1:$I$89,5,0)</f>
        <v>4.1677594708744434E-14</v>
      </c>
      <c r="CA185" s="14">
        <f t="shared" si="170"/>
        <v>6.9326303456159188E-13</v>
      </c>
      <c r="CB185" s="22">
        <f t="shared" si="171"/>
        <v>1.2800215959791691E-12</v>
      </c>
      <c r="CC185" s="62">
        <f t="shared" si="119"/>
        <v>293.33333333333462</v>
      </c>
      <c r="CD185" s="62">
        <f ca="1">AVERAGE(OFFSET($CC$3,0,0,'Données projet'!$E$12+1,1))-AVERAGE(OFFSET($H$3,0,0,'Données projet'!$E$12+1,1))</f>
        <v>167.14929162269641</v>
      </c>
      <c r="CE185" s="62">
        <f t="shared" si="148"/>
        <v>138.89497526048916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3.2960514851623861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3.2960514851623861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-2.8421709430404007E-14</v>
      </c>
      <c r="CU185" s="18">
        <f>CT185*VLOOKUP('Données projet'!$B$13,Paramètres!$A$1:$I$89,3,0)*VLOOKUP('Données projet'!$B$13,Paramètres!$A$1:$I$89,5,0)</f>
        <v>-2.2612312022829431E-14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122.85301941603791</v>
      </c>
      <c r="CZ185" s="62">
        <f t="shared" si="150"/>
        <v>97.393976461891157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9.908146934771187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9.908146934771187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-2.8421709430404007E-14</v>
      </c>
      <c r="O186" s="14">
        <f>N186*VLOOKUP('Données projet'!$B$9,Paramètres!$A$1:$I$89,3,0)*VLOOKUP('Données projet'!$B$9,Paramètres!$A$1:$I$89,5,0)</f>
        <v>-2.4829205358400945E-14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138.78437790044916</v>
      </c>
      <c r="T186" s="62">
        <f t="shared" si="142"/>
        <v>110.31224679643736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8.6537036455574334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8.6537036455574334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-5.3205440053716299E-14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256.45505140629194</v>
      </c>
      <c r="AO186" s="62">
        <f t="shared" si="144"/>
        <v>219.6985760545686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23.635157628907546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23.635157628907546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-6.7984728957526396E-14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279.69031306919914</v>
      </c>
      <c r="BJ186" s="62">
        <f t="shared" si="146"/>
        <v>297.01680128882509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17.448830327344208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1.3652949633566964E-16</v>
      </c>
      <c r="BS186" s="24">
        <f t="shared" si="169"/>
        <v>17.448830327344208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projet'!$B$12,Paramètres!$A$1:$I$89,3,0)*VLOOKUP('Données projet'!$B$12,Paramètres!$A$1:$I$89,5,0)</f>
        <v>4.1677594708744434E-14</v>
      </c>
      <c r="CA186" s="14">
        <f t="shared" si="170"/>
        <v>6.9326303456159188E-13</v>
      </c>
      <c r="CB186" s="22">
        <f t="shared" si="171"/>
        <v>1.2800215959791691E-12</v>
      </c>
      <c r="CC186" s="62">
        <f t="shared" si="119"/>
        <v>293.33333333333462</v>
      </c>
      <c r="CD186" s="62">
        <f ca="1">AVERAGE(OFFSET($CC$3,0,0,'Données projet'!$E$12+1,1))-AVERAGE(OFFSET($H$3,0,0,'Données projet'!$E$12+1,1))</f>
        <v>167.14929162269641</v>
      </c>
      <c r="CE186" s="62">
        <f t="shared" si="148"/>
        <v>138.89497526048916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3.2314179259312477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3.2314179259312477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-2.8421709430404007E-14</v>
      </c>
      <c r="CU186" s="18">
        <f>CT186*VLOOKUP('Données projet'!$B$13,Paramètres!$A$1:$I$89,3,0)*VLOOKUP('Données projet'!$B$13,Paramètres!$A$1:$I$89,5,0)</f>
        <v>-2.2612312022829431E-14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122.85301941603791</v>
      </c>
      <c r="CZ186" s="62">
        <f t="shared" si="150"/>
        <v>97.393976461891157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9.7138542167532211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9.7138542167532211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-2.8421709430404007E-14</v>
      </c>
      <c r="O187" s="14">
        <f>N187*VLOOKUP('Données projet'!$B$9,Paramètres!$A$1:$I$89,3,0)*VLOOKUP('Données projet'!$B$9,Paramètres!$A$1:$I$89,5,0)</f>
        <v>-2.4829205358400945E-14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138.78437790044916</v>
      </c>
      <c r="T187" s="62">
        <f t="shared" si="142"/>
        <v>110.31224679643736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8.4840097953060933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8.4840097953060933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-5.3205440053716299E-14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256.45505140629194</v>
      </c>
      <c r="AO187" s="62">
        <f t="shared" si="144"/>
        <v>219.6985760545686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23.171686603827357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23.171686603827357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-6.7984728957526396E-14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279.69031306919914</v>
      </c>
      <c r="BJ187" s="62">
        <f t="shared" si="146"/>
        <v>297.01680128882509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17.106669407360606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9.6540932690935898E-17</v>
      </c>
      <c r="BS187" s="24">
        <f t="shared" si="169"/>
        <v>17.106669407360606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projet'!$B$12,Paramètres!$A$1:$I$89,3,0)*VLOOKUP('Données projet'!$B$12,Paramètres!$A$1:$I$89,5,0)</f>
        <v>4.1677594708744434E-14</v>
      </c>
      <c r="CA187" s="14">
        <f t="shared" si="170"/>
        <v>6.9326303456159188E-13</v>
      </c>
      <c r="CB187" s="22">
        <f t="shared" si="171"/>
        <v>1.2800215959791691E-12</v>
      </c>
      <c r="CC187" s="62">
        <f t="shared" si="119"/>
        <v>293.33333333333462</v>
      </c>
      <c r="CD187" s="62">
        <f ca="1">AVERAGE(OFFSET($CC$3,0,0,'Données projet'!$E$12+1,1))-AVERAGE(OFFSET($H$3,0,0,'Données projet'!$E$12+1,1))</f>
        <v>167.14929162269641</v>
      </c>
      <c r="CE187" s="62">
        <f t="shared" si="148"/>
        <v>138.89497526048916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3.1680517913740536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3.1680517913740536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-2.8421709430404007E-14</v>
      </c>
      <c r="CU187" s="18">
        <f>CT187*VLOOKUP('Données projet'!$B$13,Paramètres!$A$1:$I$89,3,0)*VLOOKUP('Données projet'!$B$13,Paramètres!$A$1:$I$89,5,0)</f>
        <v>-2.2612312022829431E-14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122.85301941603791</v>
      </c>
      <c r="CZ187" s="62">
        <f t="shared" si="150"/>
        <v>97.393976461891157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9.5233714604287307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9.5233714604287307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-2.8421709430404007E-14</v>
      </c>
      <c r="O188" s="14">
        <f>N188*VLOOKUP('Données projet'!$B$9,Paramètres!$A$1:$I$89,3,0)*VLOOKUP('Données projet'!$B$9,Paramètres!$A$1:$I$89,5,0)</f>
        <v>-2.4829205358400945E-14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138.78437790044916</v>
      </c>
      <c r="T188" s="62">
        <f t="shared" si="142"/>
        <v>110.31224679643736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8.3176435379551528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8.3176435379551528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-5.3205440053716299E-14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256.45505140629194</v>
      </c>
      <c r="AO188" s="62">
        <f t="shared" si="144"/>
        <v>219.6985760545686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22.717303962859582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22.717303962859582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-6.7984728957526396E-14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279.69031306919914</v>
      </c>
      <c r="BJ188" s="62">
        <f t="shared" si="146"/>
        <v>297.01680128882509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16.771218054320329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6.8264748167834821E-17</v>
      </c>
      <c r="BS188" s="24">
        <f t="shared" si="169"/>
        <v>16.771218054320329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projet'!$B$12,Paramètres!$A$1:$I$89,3,0)*VLOOKUP('Données projet'!$B$12,Paramètres!$A$1:$I$89,5,0)</f>
        <v>4.1677594708744434E-14</v>
      </c>
      <c r="CA188" s="14">
        <f t="shared" si="170"/>
        <v>6.9326303456159188E-13</v>
      </c>
      <c r="CB188" s="22">
        <f t="shared" si="171"/>
        <v>1.2800215959791691E-12</v>
      </c>
      <c r="CC188" s="62">
        <f t="shared" si="119"/>
        <v>293.33333333333462</v>
      </c>
      <c r="CD188" s="62">
        <f ca="1">AVERAGE(OFFSET($CC$3,0,0,'Données projet'!$E$12+1,1))-AVERAGE(OFFSET($H$3,0,0,'Données projet'!$E$12+1,1))</f>
        <v>167.14929162269641</v>
      </c>
      <c r="CE188" s="62">
        <f t="shared" si="148"/>
        <v>138.89497526048916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3.1059282280660003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3.1059282280660003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-2.8421709430404007E-14</v>
      </c>
      <c r="CU188" s="18">
        <f>CT188*VLOOKUP('Données projet'!$B$13,Paramètres!$A$1:$I$89,3,0)*VLOOKUP('Données projet'!$B$13,Paramètres!$A$1:$I$89,5,0)</f>
        <v>-2.2612312022829431E-14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122.85301941603791</v>
      </c>
      <c r="CZ188" s="62">
        <f t="shared" si="150"/>
        <v>97.393976461891157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9.3366239547727545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9.3366239547727545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-2.8421709430404007E-14</v>
      </c>
      <c r="O189" s="14">
        <f>N189*VLOOKUP('Données projet'!$B$9,Paramètres!$A$1:$I$89,3,0)*VLOOKUP('Données projet'!$B$9,Paramètres!$A$1:$I$89,5,0)</f>
        <v>-2.4829205358400945E-14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138.78437790044916</v>
      </c>
      <c r="T189" s="62">
        <f t="shared" si="142"/>
        <v>110.31224679643736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8.1545396214374666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8.1545396214374666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-5.3205440053716299E-14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256.45505140629194</v>
      </c>
      <c r="AO189" s="62">
        <f t="shared" si="144"/>
        <v>219.6985760545686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22.271831488335138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22.271831488335138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-6.7984728957526396E-14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279.69031306919914</v>
      </c>
      <c r="BJ189" s="62">
        <f t="shared" si="146"/>
        <v>297.01680128882509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16.442344697708048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4.8270466345467949E-17</v>
      </c>
      <c r="BS189" s="24">
        <f t="shared" si="169"/>
        <v>16.442344697708048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projet'!$B$12,Paramètres!$A$1:$I$89,3,0)*VLOOKUP('Données projet'!$B$12,Paramètres!$A$1:$I$89,5,0)</f>
        <v>4.1677594708744434E-14</v>
      </c>
      <c r="CA189" s="14">
        <f t="shared" si="170"/>
        <v>6.9326303456159188E-13</v>
      </c>
      <c r="CB189" s="22">
        <f t="shared" si="171"/>
        <v>1.2800215959791691E-12</v>
      </c>
      <c r="CC189" s="62">
        <f t="shared" si="119"/>
        <v>293.33333333333462</v>
      </c>
      <c r="CD189" s="62">
        <f ca="1">AVERAGE(OFFSET($CC$3,0,0,'Données projet'!$E$12+1,1))-AVERAGE(OFFSET($H$3,0,0,'Données projet'!$E$12+1,1))</f>
        <v>167.14929162269641</v>
      </c>
      <c r="CE189" s="62">
        <f t="shared" si="148"/>
        <v>138.89497526048916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3.0450228699427857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3.0450228699427857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-2.8421709430404007E-14</v>
      </c>
      <c r="CU189" s="18">
        <f>CT189*VLOOKUP('Données projet'!$B$13,Paramètres!$A$1:$I$89,3,0)*VLOOKUP('Données projet'!$B$13,Paramètres!$A$1:$I$89,5,0)</f>
        <v>-2.2612312022829431E-14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122.85301941603791</v>
      </c>
      <c r="CZ189" s="62">
        <f t="shared" si="150"/>
        <v>97.393976461891157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9.1535384537979603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9.1535384537979603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-2.8421709430404007E-14</v>
      </c>
      <c r="O190" s="14">
        <f>N190*VLOOKUP('Données projet'!$B$9,Paramètres!$A$1:$I$89,3,0)*VLOOKUP('Données projet'!$B$9,Paramètres!$A$1:$I$89,5,0)</f>
        <v>-2.4829205358400945E-14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138.78437790044916</v>
      </c>
      <c r="T190" s="62">
        <f t="shared" si="142"/>
        <v>110.31224679643736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7.9946340732391272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7.9946340732391272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-5.3205440053716299E-14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256.45505140629194</v>
      </c>
      <c r="AO190" s="62">
        <f t="shared" si="144"/>
        <v>219.6985760545686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21.83509445732474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21.83509445732474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-6.7984728957526396E-14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279.69031306919914</v>
      </c>
      <c r="BJ190" s="62">
        <f t="shared" si="146"/>
        <v>297.01680128882509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16.119920347025992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3.4132374083917411E-17</v>
      </c>
      <c r="BS190" s="24">
        <f t="shared" si="169"/>
        <v>16.119920347025992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projet'!$B$12,Paramètres!$A$1:$I$89,3,0)*VLOOKUP('Données projet'!$B$12,Paramètres!$A$1:$I$89,5,0)</f>
        <v>4.1677594708744434E-14</v>
      </c>
      <c r="CA190" s="14">
        <f t="shared" si="170"/>
        <v>6.9326303456159188E-13</v>
      </c>
      <c r="CB190" s="22">
        <f t="shared" si="171"/>
        <v>1.2800215959791691E-12</v>
      </c>
      <c r="CC190" s="62">
        <f t="shared" si="119"/>
        <v>293.33333333333462</v>
      </c>
      <c r="CD190" s="62">
        <f ca="1">AVERAGE(OFFSET($CC$3,0,0,'Données projet'!$E$12+1,1))-AVERAGE(OFFSET($H$3,0,0,'Données projet'!$E$12+1,1))</f>
        <v>167.14929162269641</v>
      </c>
      <c r="CE190" s="62">
        <f t="shared" si="148"/>
        <v>138.89497526048916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2.9853118287437672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2.9853118287437672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-2.8421709430404007E-14</v>
      </c>
      <c r="CU190" s="18">
        <f>CT190*VLOOKUP('Données projet'!$B$13,Paramètres!$A$1:$I$89,3,0)*VLOOKUP('Données projet'!$B$13,Paramètres!$A$1:$I$89,5,0)</f>
        <v>-2.2612312022829431E-14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122.85301941603791</v>
      </c>
      <c r="CZ190" s="62">
        <f t="shared" si="150"/>
        <v>97.393976461891157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8.9740431478261531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8.9740431478261531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-2.8421709430404007E-14</v>
      </c>
      <c r="O191" s="14">
        <f>N191*VLOOKUP('Données projet'!$B$9,Paramètres!$A$1:$I$89,3,0)*VLOOKUP('Données projet'!$B$9,Paramètres!$A$1:$I$89,5,0)</f>
        <v>-2.4829205358400945E-14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138.78437790044916</v>
      </c>
      <c r="T191" s="62">
        <f t="shared" si="142"/>
        <v>110.31224679643736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7.8378641753082032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7.8378641753082032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-5.3205440053716299E-14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256.45505140629194</v>
      </c>
      <c r="AO191" s="62">
        <f t="shared" si="144"/>
        <v>219.6985760545686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21.40692157310917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21.40692157310917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-6.7984728957526396E-14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279.69031306919914</v>
      </c>
      <c r="BJ191" s="62">
        <f t="shared" si="146"/>
        <v>297.01680128882509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15.803818541201377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2.4135233172733974E-17</v>
      </c>
      <c r="BS191" s="24">
        <f t="shared" si="169"/>
        <v>15.803818541201377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projet'!$B$12,Paramètres!$A$1:$I$89,3,0)*VLOOKUP('Données projet'!$B$12,Paramètres!$A$1:$I$89,5,0)</f>
        <v>4.1677594708744434E-14</v>
      </c>
      <c r="CA191" s="14">
        <f t="shared" si="170"/>
        <v>6.9326303456159188E-13</v>
      </c>
      <c r="CB191" s="22">
        <f t="shared" si="171"/>
        <v>1.2800215959791691E-12</v>
      </c>
      <c r="CC191" s="62">
        <f t="shared" si="119"/>
        <v>293.33333333333462</v>
      </c>
      <c r="CD191" s="62">
        <f ca="1">AVERAGE(OFFSET($CC$3,0,0,'Données projet'!$E$12+1,1))-AVERAGE(OFFSET($H$3,0,0,'Données projet'!$E$12+1,1))</f>
        <v>167.14929162269641</v>
      </c>
      <c r="CE191" s="62">
        <f t="shared" si="148"/>
        <v>138.89497526048916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2.9267716846425222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2.9267716846425222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-2.8421709430404007E-14</v>
      </c>
      <c r="CU191" s="18">
        <f>CT191*VLOOKUP('Données projet'!$B$13,Paramètres!$A$1:$I$89,3,0)*VLOOKUP('Données projet'!$B$13,Paramètres!$A$1:$I$89,5,0)</f>
        <v>-2.2612312022829431E-14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122.85301941603791</v>
      </c>
      <c r="CZ191" s="62">
        <f t="shared" si="150"/>
        <v>97.393976461891157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8.7980676353231271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8.7980676353231271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-2.8421709430404007E-14</v>
      </c>
      <c r="O192" s="14">
        <f>N192*VLOOKUP('Données projet'!$B$9,Paramètres!$A$1:$I$89,3,0)*VLOOKUP('Données projet'!$B$9,Paramètres!$A$1:$I$89,5,0)</f>
        <v>-2.4829205358400945E-14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138.78437790044916</v>
      </c>
      <c r="T192" s="62">
        <f t="shared" si="142"/>
        <v>110.31224679643736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7.684168439455509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7.684168439455509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-5.3205440053716299E-14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256.45505140629194</v>
      </c>
      <c r="AO192" s="62">
        <f t="shared" si="144"/>
        <v>219.6985760545686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20.987144897993392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20.987144897993392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-6.7984728957526396E-14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279.69031306919914</v>
      </c>
      <c r="BJ192" s="62">
        <f t="shared" si="146"/>
        <v>297.01680128882509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15.493915298985918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1.7066187041958705E-17</v>
      </c>
      <c r="BS192" s="24">
        <f t="shared" si="169"/>
        <v>15.493915298985918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projet'!$B$12,Paramètres!$A$1:$I$89,3,0)*VLOOKUP('Données projet'!$B$12,Paramètres!$A$1:$I$89,5,0)</f>
        <v>4.1677594708744434E-14</v>
      </c>
      <c r="CA192" s="14">
        <f t="shared" si="170"/>
        <v>6.9326303456159188E-13</v>
      </c>
      <c r="CB192" s="22">
        <f t="shared" si="171"/>
        <v>1.2800215959791691E-12</v>
      </c>
      <c r="CC192" s="62">
        <f t="shared" si="119"/>
        <v>293.33333333333462</v>
      </c>
      <c r="CD192" s="62">
        <f ca="1">AVERAGE(OFFSET($CC$3,0,0,'Données projet'!$E$12+1,1))-AVERAGE(OFFSET($H$3,0,0,'Données projet'!$E$12+1,1))</f>
        <v>167.14929162269641</v>
      </c>
      <c r="CE192" s="62">
        <f t="shared" si="148"/>
        <v>138.89497526048916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2.8693794770611407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2.8693794770611407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-2.8421709430404007E-14</v>
      </c>
      <c r="CU192" s="18">
        <f>CT192*VLOOKUP('Données projet'!$B$13,Paramètres!$A$1:$I$89,3,0)*VLOOKUP('Données projet'!$B$13,Paramètres!$A$1:$I$89,5,0)</f>
        <v>-2.2612312022829431E-14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122.85301941603791</v>
      </c>
      <c r="CZ192" s="62">
        <f t="shared" si="150"/>
        <v>97.393976461891157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8.62554289528582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8.62554289528582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-2.8421709430404007E-14</v>
      </c>
      <c r="O193" s="14">
        <f>N193*VLOOKUP('Données projet'!$B$9,Paramètres!$A$1:$I$89,3,0)*VLOOKUP('Données projet'!$B$9,Paramètres!$A$1:$I$89,5,0)</f>
        <v>-2.4829205358400945E-14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138.78437790044916</v>
      </c>
      <c r="T193" s="62">
        <f t="shared" si="142"/>
        <v>110.31224679643736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7.5334865832377433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7.5334865832377433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-5.3205440053716299E-14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256.45505140629194</v>
      </c>
      <c r="AO193" s="62">
        <f t="shared" si="144"/>
        <v>219.6985760545686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20.575599787438147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20.575599787438147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-6.7984728957526396E-14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279.69031306919914</v>
      </c>
      <c r="BJ193" s="62">
        <f t="shared" si="146"/>
        <v>297.01680128882509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15.190089070327991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1.2067616586366987E-17</v>
      </c>
      <c r="BS193" s="24">
        <f t="shared" si="169"/>
        <v>15.190089070327991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projet'!$B$12,Paramètres!$A$1:$I$89,3,0)*VLOOKUP('Données projet'!$B$12,Paramètres!$A$1:$I$89,5,0)</f>
        <v>4.1677594708744434E-14</v>
      </c>
      <c r="CA193" s="14">
        <f t="shared" si="170"/>
        <v>6.9326303456159188E-13</v>
      </c>
      <c r="CB193" s="22">
        <f t="shared" si="171"/>
        <v>1.2800215959791691E-12</v>
      </c>
      <c r="CC193" s="62">
        <f t="shared" si="119"/>
        <v>293.33333333333462</v>
      </c>
      <c r="CD193" s="62">
        <f ca="1">AVERAGE(OFFSET($CC$3,0,0,'Données projet'!$E$12+1,1))-AVERAGE(OFFSET($H$3,0,0,'Données projet'!$E$12+1,1))</f>
        <v>167.14929162269641</v>
      </c>
      <c r="CE193" s="62">
        <f t="shared" si="148"/>
        <v>138.89497526048916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2.81311269566464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2.81311269566464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-2.8421709430404007E-14</v>
      </c>
      <c r="CU193" s="18">
        <f>CT193*VLOOKUP('Données projet'!$B$13,Paramètres!$A$1:$I$89,3,0)*VLOOKUP('Données projet'!$B$13,Paramètres!$A$1:$I$89,5,0)</f>
        <v>-2.2612312022829431E-14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122.85301941603791</v>
      </c>
      <c r="CZ193" s="62">
        <f t="shared" si="150"/>
        <v>97.393976461891157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8.456401260170944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8.456401260170944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-2.8421709430404007E-14</v>
      </c>
      <c r="O194" s="14">
        <f>N194*VLOOKUP('Données projet'!$B$9,Paramètres!$A$1:$I$89,3,0)*VLOOKUP('Données projet'!$B$9,Paramètres!$A$1:$I$89,5,0)</f>
        <v>-2.4829205358400945E-14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138.78437790044916</v>
      </c>
      <c r="T194" s="62">
        <f t="shared" si="142"/>
        <v>110.31224679643736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7.3857595063135513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7.3857595063135513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-5.3205440053716299E-14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256.45505140629194</v>
      </c>
      <c r="AO194" s="62">
        <f t="shared" si="144"/>
        <v>219.6985760545686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20.172124825483159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20.172124825483159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-6.7984728957526396E-14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279.69031306919914</v>
      </c>
      <c r="BJ194" s="62">
        <f t="shared" si="146"/>
        <v>297.01680128882509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14.892220688698345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8.5330935209793526E-18</v>
      </c>
      <c r="BS194" s="24">
        <f t="shared" si="169"/>
        <v>14.892220688698345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projet'!$B$12,Paramètres!$A$1:$I$89,3,0)*VLOOKUP('Données projet'!$B$12,Paramètres!$A$1:$I$89,5,0)</f>
        <v>4.1677594708744434E-14</v>
      </c>
      <c r="CA194" s="14">
        <f t="shared" si="170"/>
        <v>6.9326303456159188E-13</v>
      </c>
      <c r="CB194" s="22">
        <f t="shared" si="171"/>
        <v>1.2800215959791691E-12</v>
      </c>
      <c r="CC194" s="62">
        <f t="shared" si="119"/>
        <v>293.33333333333462</v>
      </c>
      <c r="CD194" s="62">
        <f ca="1">AVERAGE(OFFSET($CC$3,0,0,'Données projet'!$E$12+1,1))-AVERAGE(OFFSET($H$3,0,0,'Données projet'!$E$12+1,1))</f>
        <v>167.14929162269641</v>
      </c>
      <c r="CE194" s="62">
        <f t="shared" si="148"/>
        <v>138.89497526048916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2.7579492715319764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2.7579492715319764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-2.8421709430404007E-14</v>
      </c>
      <c r="CU194" s="18">
        <f>CT194*VLOOKUP('Données projet'!$B$13,Paramètres!$A$1:$I$89,3,0)*VLOOKUP('Données projet'!$B$13,Paramètres!$A$1:$I$89,5,0)</f>
        <v>-2.2612312022829431E-14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122.85301941603791</v>
      </c>
      <c r="CZ194" s="62">
        <f t="shared" si="150"/>
        <v>97.393976461891157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8.2905763893544613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8.2905763893544613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-2.8421709430404007E-14</v>
      </c>
      <c r="O195" s="14">
        <f>N195*VLOOKUP('Données projet'!$B$9,Paramètres!$A$1:$I$89,3,0)*VLOOKUP('Données projet'!$B$9,Paramètres!$A$1:$I$89,5,0)</f>
        <v>-2.4829205358400945E-14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138.78437790044916</v>
      </c>
      <c r="T195" s="62">
        <f t="shared" si="142"/>
        <v>110.31224679643736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7.2409292672632226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7.2409292672632226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-5.3205440053716299E-14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256.45505140629194</v>
      </c>
      <c r="AO195" s="62">
        <f t="shared" si="144"/>
        <v>219.6985760545686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19.776561761436682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19.776561761436682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-6.7984728957526396E-14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279.69031306919914</v>
      </c>
      <c r="BJ195" s="62">
        <f t="shared" si="146"/>
        <v>297.01680128882509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14.600193324350682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6.0338082931834936E-18</v>
      </c>
      <c r="BS195" s="24">
        <f t="shared" si="169"/>
        <v>14.600193324350682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projet'!$B$12,Paramètres!$A$1:$I$89,3,0)*VLOOKUP('Données projet'!$B$12,Paramètres!$A$1:$I$89,5,0)</f>
        <v>4.1677594708744434E-14</v>
      </c>
      <c r="CA195" s="14">
        <f t="shared" si="170"/>
        <v>6.9326303456159188E-13</v>
      </c>
      <c r="CB195" s="22">
        <f t="shared" si="171"/>
        <v>1.2800215959791691E-12</v>
      </c>
      <c r="CC195" s="62">
        <f t="shared" si="119"/>
        <v>293.33333333333462</v>
      </c>
      <c r="CD195" s="62">
        <f ca="1">AVERAGE(OFFSET($CC$3,0,0,'Données projet'!$E$12+1,1))-AVERAGE(OFFSET($H$3,0,0,'Données projet'!$E$12+1,1))</f>
        <v>167.14929162269641</v>
      </c>
      <c r="CE195" s="62">
        <f t="shared" si="148"/>
        <v>138.89497526048916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2.7038675685001881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2.7038675685001881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-2.8421709430404007E-14</v>
      </c>
      <c r="CU195" s="18">
        <f>CT195*VLOOKUP('Données projet'!$B$13,Paramètres!$A$1:$I$89,3,0)*VLOOKUP('Données projet'!$B$13,Paramètres!$A$1:$I$89,5,0)</f>
        <v>-2.2612312022829431E-14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122.85301941603791</v>
      </c>
      <c r="CZ195" s="62">
        <f t="shared" si="150"/>
        <v>97.393976461891157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8.1280032431115057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8.1280032431115057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-2.8421709430404007E-14</v>
      </c>
      <c r="O196" s="14">
        <f>N196*VLOOKUP('Données projet'!$B$9,Paramètres!$A$1:$I$89,3,0)*VLOOKUP('Données projet'!$B$9,Paramètres!$A$1:$I$89,5,0)</f>
        <v>-2.4829205358400945E-14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138.78437790044916</v>
      </c>
      <c r="T196" s="62">
        <f t="shared" si="142"/>
        <v>110.31224679643736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7.0989390608629472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7.0989390608629472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-5.3205440053716299E-14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256.45505140629194</v>
      </c>
      <c r="AO196" s="62">
        <f t="shared" si="144"/>
        <v>219.6985760545686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19.38875544780651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19.38875544780651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-6.7984728957526396E-14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279.69031306919914</v>
      </c>
      <c r="BJ196" s="62">
        <f t="shared" si="146"/>
        <v>297.01680128882509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14.313892438498774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4.2665467604896763E-18</v>
      </c>
      <c r="BS196" s="24">
        <f t="shared" si="169"/>
        <v>14.313892438498774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projet'!$B$12,Paramètres!$A$1:$I$89,3,0)*VLOOKUP('Données projet'!$B$12,Paramètres!$A$1:$I$89,5,0)</f>
        <v>4.1677594708744434E-14</v>
      </c>
      <c r="CA196" s="14">
        <f t="shared" si="170"/>
        <v>6.9326303456159188E-13</v>
      </c>
      <c r="CB196" s="22">
        <f t="shared" si="171"/>
        <v>1.2800215959791691E-12</v>
      </c>
      <c r="CC196" s="62">
        <f t="shared" ref="CC196:CC203" si="195">CB196+(BT196+BU196)*44/12</f>
        <v>293.33333333333462</v>
      </c>
      <c r="CD196" s="62">
        <f ca="1">AVERAGE(OFFSET($CC$3,0,0,'Données projet'!$E$12+1,1))-AVERAGE(OFFSET($H$3,0,0,'Données projet'!$E$12+1,1))</f>
        <v>167.14929162269641</v>
      </c>
      <c r="CE196" s="62">
        <f t="shared" si="148"/>
        <v>138.89497526048916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2.6508463746782716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2.6508463746782716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-2.8421709430404007E-14</v>
      </c>
      <c r="CU196" s="18">
        <f>CT196*VLOOKUP('Données projet'!$B$13,Paramètres!$A$1:$I$89,3,0)*VLOOKUP('Données projet'!$B$13,Paramètres!$A$1:$I$89,5,0)</f>
        <v>-2.2612312022829431E-14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122.85301941603791</v>
      </c>
      <c r="CZ196" s="62">
        <f t="shared" si="150"/>
        <v>97.393976461891157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7.9686180571065455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7.9686180571065455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-2.8421709430404007E-14</v>
      </c>
      <c r="O197" s="14">
        <f>N197*VLOOKUP('Données projet'!$B$9,Paramètres!$A$1:$I$89,3,0)*VLOOKUP('Données projet'!$B$9,Paramètres!$A$1:$I$89,5,0)</f>
        <v>-2.4829205358400945E-14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138.78437790044916</v>
      </c>
      <c r="T197" s="62">
        <f t="shared" ref="T197:T203" si="204">$T$3</f>
        <v>110.31224679643736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6.9597331958047075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6.9597331958047075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-5.3205440053716299E-14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256.45505140629194</v>
      </c>
      <c r="AO197" s="62">
        <f t="shared" ref="AO197:AO203" si="205">$AO$3</f>
        <v>219.6985760545686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19.008553779448128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19.008553779448128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-6.7984728957526396E-14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279.69031306919914</v>
      </c>
      <c r="BJ197" s="62">
        <f t="shared" ref="BJ197:BJ203" si="206">$BJ$3</f>
        <v>297.01680128882509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14.033205738392125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3.0169041465917468E-18</v>
      </c>
      <c r="BS197" s="24">
        <f t="shared" si="169"/>
        <v>14.033205738392125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projet'!$B$12,Paramètres!$A$1:$I$89,3,0)*VLOOKUP('Données projet'!$B$12,Paramètres!$A$1:$I$89,5,0)</f>
        <v>4.1677594708744434E-14</v>
      </c>
      <c r="CA197" s="14">
        <f t="shared" si="170"/>
        <v>6.9326303456159188E-13</v>
      </c>
      <c r="CB197" s="22">
        <f t="shared" si="171"/>
        <v>1.2800215959791691E-12</v>
      </c>
      <c r="CC197" s="62">
        <f t="shared" si="195"/>
        <v>293.33333333333462</v>
      </c>
      <c r="CD197" s="62">
        <f ca="1">AVERAGE(OFFSET($CC$3,0,0,'Données projet'!$E$12+1,1))-AVERAGE(OFFSET($H$3,0,0,'Données projet'!$E$12+1,1))</f>
        <v>167.14929162269641</v>
      </c>
      <c r="CE197" s="62">
        <f t="shared" ref="CE197:CE203" si="207">$CE$3</f>
        <v>138.89497526048916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2.5988648941274679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2.5988648941274679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-2.8421709430404007E-14</v>
      </c>
      <c r="CU197" s="18">
        <f>CT197*VLOOKUP('Données projet'!$B$13,Paramètres!$A$1:$I$89,3,0)*VLOOKUP('Données projet'!$B$13,Paramètres!$A$1:$I$89,5,0)</f>
        <v>-2.2612312022829431E-14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122.85301941603791</v>
      </c>
      <c r="CZ197" s="62">
        <f t="shared" ref="CZ197:CZ203" si="208">$CZ$3</f>
        <v>97.393976461891157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7.8123583173837785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7.8123583173837785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-2.8421709430404007E-14</v>
      </c>
      <c r="O198" s="14">
        <f>N198*VLOOKUP('Données projet'!$B$9,Paramètres!$A$1:$I$89,3,0)*VLOOKUP('Données projet'!$B$9,Paramètres!$A$1:$I$89,5,0)</f>
        <v>-2.4829205358400945E-14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138.78437790044916</v>
      </c>
      <c r="T198" s="62">
        <f t="shared" si="204"/>
        <v>110.31224679643736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6.8232570728530657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6.8232570728530657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-5.3205440053716299E-14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256.45505140629194</v>
      </c>
      <c r="AO198" s="62">
        <f t="shared" si="205"/>
        <v>219.6985760545686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18.635807633906136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18.635807633906136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-6.7984728957526396E-14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279.69031306919914</v>
      </c>
      <c r="BJ198" s="62">
        <f t="shared" si="206"/>
        <v>297.01680128882509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13.758023133272584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2.1332733802448382E-18</v>
      </c>
      <c r="BS198" s="24">
        <f t="shared" si="169"/>
        <v>13.758023133272584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projet'!$B$12,Paramètres!$A$1:$I$89,3,0)*VLOOKUP('Données projet'!$B$12,Paramètres!$A$1:$I$89,5,0)</f>
        <v>4.1677594708744434E-14</v>
      </c>
      <c r="CA198" s="14">
        <f t="shared" si="170"/>
        <v>6.9326303456159188E-13</v>
      </c>
      <c r="CB198" s="22">
        <f t="shared" si="171"/>
        <v>1.2800215959791691E-12</v>
      </c>
      <c r="CC198" s="62">
        <f t="shared" si="195"/>
        <v>293.33333333333462</v>
      </c>
      <c r="CD198" s="62">
        <f ca="1">AVERAGE(OFFSET($CC$3,0,0,'Données projet'!$E$12+1,1))-AVERAGE(OFFSET($H$3,0,0,'Données projet'!$E$12+1,1))</f>
        <v>167.14929162269641</v>
      </c>
      <c r="CE198" s="62">
        <f t="shared" si="207"/>
        <v>138.89497526048916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2.5479027387046931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2.5479027387046931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-2.8421709430404007E-14</v>
      </c>
      <c r="CU198" s="18">
        <f>CT198*VLOOKUP('Données projet'!$B$13,Paramètres!$A$1:$I$89,3,0)*VLOOKUP('Données projet'!$B$13,Paramètres!$A$1:$I$89,5,0)</f>
        <v>-2.2612312022829431E-14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122.85301941603791</v>
      </c>
      <c r="CZ198" s="62">
        <f t="shared" si="208"/>
        <v>97.393976461891157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7.6591627358479446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7.6591627358479446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-2.8421709430404007E-14</v>
      </c>
      <c r="O199" s="14">
        <f>N199*VLOOKUP('Données projet'!$B$9,Paramètres!$A$1:$I$89,3,0)*VLOOKUP('Données projet'!$B$9,Paramètres!$A$1:$I$89,5,0)</f>
        <v>-2.4829205358400945E-14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138.78437790044916</v>
      </c>
      <c r="T199" s="62">
        <f t="shared" si="204"/>
        <v>110.31224679643736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6.6894571634302906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6.6894571634302906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-5.3205440053716299E-14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256.45505140629194</v>
      </c>
      <c r="AO199" s="62">
        <f t="shared" si="205"/>
        <v>219.6985760545686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18.270370812925524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18.270370812925524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-6.7984728957526396E-14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279.69031306919914</v>
      </c>
      <c r="BJ199" s="62">
        <f t="shared" si="206"/>
        <v>297.01680128882509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13.488236691194622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1.5084520732958734E-18</v>
      </c>
      <c r="BS199" s="24">
        <f t="shared" si="169"/>
        <v>13.488236691194622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projet'!$B$12,Paramètres!$A$1:$I$89,3,0)*VLOOKUP('Données projet'!$B$12,Paramètres!$A$1:$I$89,5,0)</f>
        <v>4.1677594708744434E-14</v>
      </c>
      <c r="CA199" s="14">
        <f t="shared" si="170"/>
        <v>6.9326303456159188E-13</v>
      </c>
      <c r="CB199" s="22">
        <f t="shared" si="171"/>
        <v>1.2800215959791691E-12</v>
      </c>
      <c r="CC199" s="62">
        <f t="shared" si="195"/>
        <v>293.33333333333462</v>
      </c>
      <c r="CD199" s="62">
        <f ca="1">AVERAGE(OFFSET($CC$3,0,0,'Données projet'!$E$12+1,1))-AVERAGE(OFFSET($H$3,0,0,'Données projet'!$E$12+1,1))</f>
        <v>167.14929162269641</v>
      </c>
      <c r="CE199" s="62">
        <f t="shared" si="207"/>
        <v>138.89497526048916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2.4979399200659134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2.4979399200659134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-2.8421709430404007E-14</v>
      </c>
      <c r="CU199" s="18">
        <f>CT199*VLOOKUP('Données projet'!$B$13,Paramètres!$A$1:$I$89,3,0)*VLOOKUP('Données projet'!$B$13,Paramètres!$A$1:$I$89,5,0)</f>
        <v>-2.2612312022829431E-14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122.85301941603791</v>
      </c>
      <c r="CZ199" s="62">
        <f t="shared" si="208"/>
        <v>97.393976461891157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7.5089712262259507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7.5089712262259507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-2.8421709430404007E-14</v>
      </c>
      <c r="O200" s="14">
        <f>N200*VLOOKUP('Données projet'!$B$9,Paramètres!$A$1:$I$89,3,0)*VLOOKUP('Données projet'!$B$9,Paramètres!$A$1:$I$89,5,0)</f>
        <v>-2.4829205358400945E-14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138.78437790044916</v>
      </c>
      <c r="T200" s="62">
        <f t="shared" si="204"/>
        <v>110.31224679643736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6.5582809886214095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6.5582809886214095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-5.3205440053716299E-14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256.45505140629194</v>
      </c>
      <c r="AO200" s="62">
        <f t="shared" si="205"/>
        <v>219.6985760545686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17.91209998510989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17.91209998510989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-6.7984728957526396E-14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279.69031306919914</v>
      </c>
      <c r="BJ200" s="62">
        <f t="shared" si="206"/>
        <v>297.01680128882509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13.223740596692327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1.0666366901224191E-18</v>
      </c>
      <c r="BS200" s="24">
        <f t="shared" si="169"/>
        <v>13.223740596692327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projet'!$B$12,Paramètres!$A$1:$I$89,3,0)*VLOOKUP('Données projet'!$B$12,Paramètres!$A$1:$I$89,5,0)</f>
        <v>4.1677594708744434E-14</v>
      </c>
      <c r="CA200" s="14">
        <f t="shared" si="170"/>
        <v>6.9326303456159188E-13</v>
      </c>
      <c r="CB200" s="22">
        <f t="shared" si="171"/>
        <v>1.2800215959791691E-12</v>
      </c>
      <c r="CC200" s="62">
        <f t="shared" si="195"/>
        <v>293.33333333333462</v>
      </c>
      <c r="CD200" s="62">
        <f ca="1">AVERAGE(OFFSET($CC$3,0,0,'Données projet'!$E$12+1,1))-AVERAGE(OFFSET($H$3,0,0,'Données projet'!$E$12+1,1))</f>
        <v>167.14929162269641</v>
      </c>
      <c r="CE200" s="62">
        <f t="shared" si="207"/>
        <v>138.89497526048916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2.4489568418263299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2.4489568418263299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-2.8421709430404007E-14</v>
      </c>
      <c r="CU200" s="18">
        <f>CT200*VLOOKUP('Données projet'!$B$13,Paramètres!$A$1:$I$89,3,0)*VLOOKUP('Données projet'!$B$13,Paramètres!$A$1:$I$89,5,0)</f>
        <v>-2.2612312022829431E-14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122.85301941603791</v>
      </c>
      <c r="CZ200" s="62">
        <f t="shared" si="208"/>
        <v>97.393976461891157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7.3617248804998683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7.3617248804998683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-2.8421709430404007E-14</v>
      </c>
      <c r="O201" s="14">
        <f>N201*VLOOKUP('Données projet'!$B$9,Paramètres!$A$1:$I$89,3,0)*VLOOKUP('Données projet'!$B$9,Paramètres!$A$1:$I$89,5,0)</f>
        <v>-2.4829205358400945E-14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138.78437790044916</v>
      </c>
      <c r="T201" s="62">
        <f t="shared" si="204"/>
        <v>110.31224679643736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6.4296770985909637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6.4296770985909637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-5.3205440053716299E-14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256.45505140629194</v>
      </c>
      <c r="AO201" s="62">
        <f t="shared" si="205"/>
        <v>219.6985760545686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17.560854629704092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17.560854629704092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-6.7984728957526396E-14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279.69031306919914</v>
      </c>
      <c r="BJ201" s="62">
        <f t="shared" si="206"/>
        <v>297.01680128882509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12.964431109276534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7.542260366479367E-19</v>
      </c>
      <c r="BS201" s="24">
        <f t="shared" si="169"/>
        <v>12.964431109276534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projet'!$B$12,Paramètres!$A$1:$I$89,3,0)*VLOOKUP('Données projet'!$B$12,Paramètres!$A$1:$I$89,5,0)</f>
        <v>4.1677594708744434E-14</v>
      </c>
      <c r="CA201" s="14">
        <f t="shared" si="170"/>
        <v>6.9326303456159188E-13</v>
      </c>
      <c r="CB201" s="22">
        <f t="shared" si="171"/>
        <v>1.2800215959791691E-12</v>
      </c>
      <c r="CC201" s="62">
        <f t="shared" si="195"/>
        <v>293.33333333333462</v>
      </c>
      <c r="CD201" s="62">
        <f ca="1">AVERAGE(OFFSET($CC$3,0,0,'Données projet'!$E$12+1,1))-AVERAGE(OFFSET($H$3,0,0,'Données projet'!$E$12+1,1))</f>
        <v>167.14929162269641</v>
      </c>
      <c r="CE201" s="62">
        <f t="shared" si="207"/>
        <v>138.89497526048916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2.4009342918742966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2.4009342918742966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-2.8421709430404007E-14</v>
      </c>
      <c r="CU201" s="18">
        <f>CT201*VLOOKUP('Données projet'!$B$13,Paramètres!$A$1:$I$89,3,0)*VLOOKUP('Données projet'!$B$13,Paramètres!$A$1:$I$89,5,0)</f>
        <v>-2.2612312022829431E-14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122.85301941603791</v>
      </c>
      <c r="CZ201" s="62">
        <f t="shared" si="208"/>
        <v>97.393976461891157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7.2173659458020714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7.2173659458020714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-2.8421709430404007E-14</v>
      </c>
      <c r="O202" s="14">
        <f>N202*VLOOKUP('Données projet'!$B$9,Paramètres!$A$1:$I$89,3,0)*VLOOKUP('Données projet'!$B$9,Paramètres!$A$1:$I$89,5,0)</f>
        <v>-2.4829205358400945E-14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138.78437790044916</v>
      </c>
      <c r="T202" s="62">
        <f t="shared" si="204"/>
        <v>110.31224679643736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6.3035950524033879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6.3035950524033879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-5.3205440053716299E-14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256.45505140629194</v>
      </c>
      <c r="AO202" s="62">
        <f t="shared" si="205"/>
        <v>219.6985760545686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17.216496981479288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17.216496981479288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-6.7984728957526396E-14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279.69031306919914</v>
      </c>
      <c r="BJ202" s="62">
        <f t="shared" si="206"/>
        <v>297.01680128882509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12.710206522745795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5.3331834506120954E-19</v>
      </c>
      <c r="BS202" s="24">
        <f t="shared" si="169"/>
        <v>12.710206522745795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projet'!$B$12,Paramètres!$A$1:$I$89,3,0)*VLOOKUP('Données projet'!$B$12,Paramètres!$A$1:$I$89,5,0)</f>
        <v>4.1677594708744434E-14</v>
      </c>
      <c r="CA202" s="14">
        <f t="shared" si="170"/>
        <v>6.9326303456159188E-13</v>
      </c>
      <c r="CB202" s="22">
        <f t="shared" si="171"/>
        <v>1.2800215959791691E-12</v>
      </c>
      <c r="CC202" s="62">
        <f t="shared" si="195"/>
        <v>293.33333333333462</v>
      </c>
      <c r="CD202" s="62">
        <f ca="1">AVERAGE(OFFSET($CC$3,0,0,'Données projet'!$E$12+1,1))-AVERAGE(OFFSET($H$3,0,0,'Données projet'!$E$12+1,1))</f>
        <v>167.14929162269641</v>
      </c>
      <c r="CE202" s="62">
        <f t="shared" si="207"/>
        <v>138.89497526048916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2.3538534348359597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2.3538534348359597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-2.8421709430404007E-14</v>
      </c>
      <c r="CU202" s="18">
        <f>CT202*VLOOKUP('Données projet'!$B$13,Paramètres!$A$1:$I$89,3,0)*VLOOKUP('Données projet'!$B$13,Paramètres!$A$1:$I$89,5,0)</f>
        <v>-2.2612312022829431E-14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122.85301941603791</v>
      </c>
      <c r="CZ202" s="62">
        <f t="shared" si="208"/>
        <v>97.393976461891157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7.0758378017634422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7.0758378017634422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-2.8421709430404007E-14</v>
      </c>
      <c r="O203" s="14">
        <f>N203*VLOOKUP('Données projet'!$B$9,Paramètres!$A$1:$I$89,3,0)*VLOOKUP('Données projet'!$B$9,Paramètres!$A$1:$I$89,5,0)</f>
        <v>-2.4829205358400945E-14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138.78437790044916</v>
      </c>
      <c r="T203" s="62">
        <f t="shared" si="204"/>
        <v>110.31224679643736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6.1799853982390953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6.1799853982390953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-5.3205440053716299E-14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256.45505140629194</v>
      </c>
      <c r="AO203" s="62">
        <f t="shared" si="205"/>
        <v>219.6985760545686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16.878891976698746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16.878891976698746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-6.7984728957526396E-14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279.69031306919914</v>
      </c>
      <c r="BJ203" s="62">
        <f t="shared" si="206"/>
        <v>297.01680128882509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12.460967125295236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3.7711301832396835E-19</v>
      </c>
      <c r="BS203" s="24">
        <f t="shared" si="169"/>
        <v>12.460967125295236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projet'!$B$12,Paramètres!$A$1:$I$89,3,0)*VLOOKUP('Données projet'!$B$12,Paramètres!$A$1:$I$89,5,0)</f>
        <v>4.1677594708744434E-14</v>
      </c>
      <c r="CA203" s="14">
        <f t="shared" si="170"/>
        <v>6.9326303456159188E-13</v>
      </c>
      <c r="CB203" s="22">
        <f t="shared" si="171"/>
        <v>1.2800215959791691E-12</v>
      </c>
      <c r="CC203" s="62">
        <f t="shared" si="195"/>
        <v>293.33333333333462</v>
      </c>
      <c r="CD203" s="62">
        <f ca="1">AVERAGE(OFFSET($CC$3,0,0,'Données projet'!$E$12+1,1))-AVERAGE(OFFSET($H$3,0,0,'Données projet'!$E$12+1,1))</f>
        <v>167.14929162269641</v>
      </c>
      <c r="CE203" s="62">
        <f t="shared" si="207"/>
        <v>138.89497526048916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2.3076958046876572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2.3076958046876572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-2.8421709430404007E-14</v>
      </c>
      <c r="CU203" s="18">
        <f>CT203*VLOOKUP('Données projet'!$B$13,Paramètres!$A$1:$I$89,3,0)*VLOOKUP('Données projet'!$B$13,Paramètres!$A$1:$I$89,5,0)</f>
        <v>-2.2612312022829431E-14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122.85301941603791</v>
      </c>
      <c r="CZ203" s="62">
        <f t="shared" si="208"/>
        <v>97.393976461891157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6.9370849383057669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6.9370849383057669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1.3239616704988877</v>
      </c>
      <c r="BV205" s="88">
        <f>EXP(LN('Données projet'!B114)/'Données projet'!A114)</f>
        <v>1.6071994829923506</v>
      </c>
      <c r="CQ205" s="88">
        <f>EXP(LN('Données projet'!B140)/'Données projet'!A140)</f>
        <v>1.2054868146447177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21" sqref="N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7.8799999999999995E-2</v>
      </c>
      <c r="C6" s="156">
        <f ca="1">IF(OR('Données projet'!B9="",'Données projet'!C9="",'Données projet'!C9=0%),0,Calculateur!S3)</f>
        <v>138.78437790044916</v>
      </c>
      <c r="D6" s="156">
        <f>IF(OR('Données projet'!B9="",'Données projet'!C9="",'Données projet'!C9=0%),0,Calculateur!T3)</f>
        <v>110.31224679643736</v>
      </c>
      <c r="E6" s="156">
        <f ca="1">MIN(C6,D6)</f>
        <v>110.31224679643736</v>
      </c>
      <c r="F6" s="156">
        <f ca="1">E6*B6</f>
        <v>8.6926050475592636</v>
      </c>
      <c r="G6" s="156">
        <f ca="1">F6*(100%-'Données projet'!$C$24)*(100%-'Données projet'!$C$25)*(100%-'Données projet'!$C$26)*(100%-'Données projet'!$C$27)</f>
        <v>7.823344542803337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0.57129999999999992</v>
      </c>
      <c r="K6" s="160">
        <f>J6*(100%-'Données projet'!$C$24)*(100%-'Données projet'!$C$25)*(100%-'Données projet'!$C$26)*(100%-'Données projet'!$C$27)</f>
        <v>0.5141699999999999</v>
      </c>
      <c r="L6" s="161">
        <f ca="1">G6+I6+K6</f>
        <v>8.337514542803337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0.63039999999999996</v>
      </c>
      <c r="C7" s="156">
        <f ca="1">IF(OR('Données projet'!B10="",'Données projet'!C10="",'Données projet'!C10=0%),0,Calculateur!AN3)</f>
        <v>256.45505140629194</v>
      </c>
      <c r="D7" s="156">
        <f>IF(OR('Données projet'!B10="",'Données projet'!C10="",'Données projet'!C10=0%),0,Calculateur!AO3)</f>
        <v>219.6985760545686</v>
      </c>
      <c r="E7" s="156">
        <f t="shared" ref="E7:E15" ca="1" si="0">MIN(C7,D7)</f>
        <v>219.6985760545686</v>
      </c>
      <c r="F7" s="156">
        <f t="shared" ref="F7:F15" ca="1" si="1">E7*B7</f>
        <v>138.49798234480005</v>
      </c>
      <c r="G7" s="156">
        <f ca="1">F7*(100%-'Données projet'!$C$24)*(100%-'Données projet'!$C$25)*(100%-'Données projet'!$C$26)*(100%-'Données projet'!$C$27)</f>
        <v>124.64818411032005</v>
      </c>
      <c r="H7" s="164">
        <f>IF(OR('Données projet'!B10="",'Données projet'!C10="",'Données projet'!C10=0%),0,AVERAGE(Calculateur!$AX$3:$AX$33)*B7)</f>
        <v>5.7285585757076769E-2</v>
      </c>
      <c r="I7" s="158">
        <f>H7*(100%-'Données projet'!$C$24)*(100%-'Données projet'!$C$25)*(100%-'Données projet'!$C$26)*(100%-'Données projet'!$C$27)</f>
        <v>5.1557027181369092E-2</v>
      </c>
      <c r="J7" s="159">
        <f>IF(OR('Données projet'!B10="",'Données projet'!C10="",'Données projet'!C10=0%),0,SUM(Calculateur!$AQ$3:$AQ$33)*VLOOKUP('Données projet'!$B$10,Paramètres!$A$1:$I$89,9,0)*B7)</f>
        <v>27.107199999999999</v>
      </c>
      <c r="K7" s="160">
        <f>J7*(100%-'Données projet'!$C$24)*(100%-'Données projet'!$C$25)*(100%-'Données projet'!$C$26)*(100%-'Données projet'!$C$27)</f>
        <v>24.39648</v>
      </c>
      <c r="L7" s="161">
        <f t="shared" ref="L7:L15" ca="1" si="2">G7+I7+K7</f>
        <v>149.09622113750143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laricio</v>
      </c>
      <c r="B8" s="163">
        <f>'Données projet'!D11</f>
        <v>0.63039999999999996</v>
      </c>
      <c r="C8" s="156">
        <f ca="1">IF(OR('Données projet'!B11="",'Données projet'!C11="",'Données projet'!C11=0%),0,Calculateur!BI3)</f>
        <v>279.69031306919914</v>
      </c>
      <c r="D8" s="156">
        <f>IF(OR('Données projet'!B11="",'Données projet'!C11="",'Données projet'!C11=0%),0,Calculateur!BJ3)</f>
        <v>297.01680128882509</v>
      </c>
      <c r="E8" s="156">
        <f t="shared" ca="1" si="0"/>
        <v>279.69031306919914</v>
      </c>
      <c r="F8" s="156">
        <f t="shared" ca="1" si="1"/>
        <v>176.31677335882313</v>
      </c>
      <c r="G8" s="156">
        <f ca="1">F8*(100%-'Données projet'!$C$24)*(100%-'Données projet'!$C$25)*(100%-'Données projet'!$C$26)*(100%-'Données projet'!$C$27)</f>
        <v>158.68509602294083</v>
      </c>
      <c r="H8" s="164">
        <f>IF(OR('Données projet'!B11="",'Données projet'!C11="",'Données projet'!C11=0%),0,AVERAGE(Calculateur!$BS$3:$BS$33)*B8)</f>
        <v>3.6486507448799506</v>
      </c>
      <c r="I8" s="158">
        <f>H8*(100%-'Données projet'!$C$24)*(100%-'Données projet'!$C$25)*(100%-'Données projet'!$C$26)*(100%-'Données projet'!$C$27)</f>
        <v>3.2837856703919557</v>
      </c>
      <c r="J8" s="159">
        <f>IF(OR('Données projet'!B11="",'Données projet'!C11="",'Données projet'!C11=0%),0,SUM(Calculateur!$BL$3:$BL$33)*VLOOKUP('Données projet'!$B$11,Paramètres!$A$1:$I$89,9,0)*B8)</f>
        <v>32.528639999999996</v>
      </c>
      <c r="K8" s="160">
        <f>J8*(100%-'Données projet'!$C$24)*(100%-'Données projet'!$C$25)*(100%-'Données projet'!$C$26)*(100%-'Données projet'!$C$27)</f>
        <v>29.275775999999997</v>
      </c>
      <c r="L8" s="161">
        <f t="shared" ca="1" si="2"/>
        <v>191.24465769333278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Châtaignier</v>
      </c>
      <c r="B9" s="163">
        <f>'Données projet'!D12</f>
        <v>0.55160000000000009</v>
      </c>
      <c r="C9" s="156">
        <f ca="1">IF(OR('Données projet'!B12="",'Données projet'!C12="",'Données projet'!C12=0%),0,Calculateur!CD3)</f>
        <v>167.14929162269641</v>
      </c>
      <c r="D9" s="156">
        <f>IF(OR('Données projet'!B12="",'Données projet'!C12="",'Données projet'!C12=0%),0,Calculateur!CE3)</f>
        <v>138.89497526048916</v>
      </c>
      <c r="E9" s="156">
        <f t="shared" ca="1" si="0"/>
        <v>138.89497526048916</v>
      </c>
      <c r="F9" s="156">
        <f t="shared" ca="1" si="1"/>
        <v>76.614468353685837</v>
      </c>
      <c r="G9" s="156">
        <f ca="1">F9*(100%-'Données projet'!$C$24)*(100%-'Données projet'!$C$25)*(100%-'Données projet'!$C$26)*(100%-'Données projet'!$C$27)</f>
        <v>68.953021518317257</v>
      </c>
      <c r="H9" s="164">
        <f>IF(OR('Données projet'!B12="",'Données projet'!C12="",'Données projet'!C12=0%),0,AVERAGE(Calculateur!$CN$3:$CN$33)*B9)</f>
        <v>0.37033234104903257</v>
      </c>
      <c r="I9" s="158">
        <f>H9*(100%-'Données projet'!$C$24)*(100%-'Données projet'!$C$25)*(100%-'Données projet'!$C$26)*(100%-'Données projet'!$C$27)</f>
        <v>0.33329910694412934</v>
      </c>
      <c r="J9" s="159">
        <f>IF(OR('Données projet'!B12="",'Données projet'!C12="",'Données projet'!C12=0%),0,SUM(Calculateur!$CG$3:$CG$33)*VLOOKUP('Données projet'!$B$12,Paramètres!$A$1:$I$89,9,0)*B9)</f>
        <v>25.649400000000004</v>
      </c>
      <c r="K9" s="160">
        <f>J9*(100%-'Données projet'!$C$24)*(100%-'Données projet'!$C$25)*(100%-'Données projet'!$C$26)*(100%-'Données projet'!$C$27)</f>
        <v>23.084460000000004</v>
      </c>
      <c r="L9" s="161">
        <f t="shared" ca="1" si="2"/>
        <v>92.370780625261389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sycomore</v>
      </c>
      <c r="B10" s="163">
        <f>'Données projet'!D13</f>
        <v>7.8799999999999995E-2</v>
      </c>
      <c r="C10" s="156">
        <f ca="1">IF(OR('Données projet'!B13="",'Données projet'!C13="",'Données projet'!C13=0%),0,Calculateur!CY3)</f>
        <v>122.85301941603791</v>
      </c>
      <c r="D10" s="156">
        <f>IF(OR('Données projet'!B13="",'Données projet'!C13="",'Données projet'!C13=0%),0,Calculateur!CZ3)</f>
        <v>97.393976461891157</v>
      </c>
      <c r="E10" s="156">
        <f t="shared" ca="1" si="0"/>
        <v>97.393976461891157</v>
      </c>
      <c r="F10" s="156">
        <f t="shared" ca="1" si="1"/>
        <v>7.6746453451970229</v>
      </c>
      <c r="G10" s="156">
        <f ca="1">F10*(100%-'Données projet'!$C$24)*(100%-'Données projet'!$C$25)*(100%-'Données projet'!$C$26)*(100%-'Données projet'!$C$27)</f>
        <v>6.9071808106773211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0.57129999999999992</v>
      </c>
      <c r="K10" s="160">
        <f>J10*(100%-'Données projet'!$C$24)*(100%-'Données projet'!$C$25)*(100%-'Données projet'!$C$26)*(100%-'Données projet'!$C$27)</f>
        <v>0.5141699999999999</v>
      </c>
      <c r="L10" s="161">
        <f t="shared" ca="1" si="2"/>
        <v>7.4213508106773212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407.79647445006526</v>
      </c>
      <c r="G16" s="175">
        <f t="shared" ca="1" si="3"/>
        <v>367.01682700505881</v>
      </c>
      <c r="H16" s="176">
        <f t="shared" si="3"/>
        <v>4.0762686716860603</v>
      </c>
      <c r="I16" s="176">
        <f t="shared" si="3"/>
        <v>3.668641804517454</v>
      </c>
      <c r="J16" s="177">
        <f t="shared" si="3"/>
        <v>86.427839999999989</v>
      </c>
      <c r="K16" s="177">
        <f t="shared" si="3"/>
        <v>77.785055999999997</v>
      </c>
      <c r="L16" s="178">
        <f t="shared" ca="1" si="3"/>
        <v>448.47052480957626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laricio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B1" zoomScale="70" zoomScaleNormal="70" workbookViewId="0">
      <selection activeCell="L36" sqref="L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-1577.2860030213224</v>
      </c>
      <c r="U10" s="190">
        <f>'Données projet'!D9</f>
        <v>7.8799999999999995E-2</v>
      </c>
      <c r="V10" s="189">
        <f>U10*T10</f>
        <v>-124.29013703808019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-1290.9625560305708</v>
      </c>
      <c r="U11" s="190">
        <f>'Données projet'!D10</f>
        <v>0.63039999999999996</v>
      </c>
      <c r="V11" s="189">
        <f t="shared" ref="V11" si="0">U11*T11</f>
        <v>-813.82279532167183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laricio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-16.444539477736726</v>
      </c>
      <c r="U12" s="190">
        <f>'Données projet'!D11</f>
        <v>0.63039999999999996</v>
      </c>
      <c r="V12" s="189">
        <f t="shared" ref="V12:V19" si="1">U12*T12</f>
        <v>-10.36663768676523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-785.08585361476116</v>
      </c>
      <c r="U13" s="190">
        <f>'Données projet'!D12</f>
        <v>0.55160000000000009</v>
      </c>
      <c r="V13" s="189">
        <f t="shared" si="1"/>
        <v>-433.0533568539023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-1574.5760030213228</v>
      </c>
      <c r="U14" s="190">
        <f>'Données projet'!D13</f>
        <v>7.8799999999999995E-2</v>
      </c>
      <c r="V14" s="189">
        <f t="shared" si="1"/>
        <v>-124.07658903808023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40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2682.74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39.999999999999986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12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479.99999999999983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1801.62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1264.8699999999999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746.19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-8471.9262422477404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6">
        <v>5</v>
      </c>
      <c r="D24" s="194">
        <f t="shared" ref="D24:D42" si="2">B24*C24</f>
        <v>40</v>
      </c>
      <c r="E24" s="206"/>
      <c r="F24" s="264"/>
      <c r="H24" s="203">
        <v>5</v>
      </c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162.57577974825489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21</v>
      </c>
      <c r="C25" s="204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-8634.5020219959952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21</v>
      </c>
      <c r="C26" s="204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21</v>
      </c>
      <c r="C27" s="204">
        <v>15</v>
      </c>
      <c r="D27" s="194">
        <f t="shared" si="2"/>
        <v>315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21</v>
      </c>
      <c r="C28" s="204">
        <v>15</v>
      </c>
      <c r="D28" s="194">
        <f t="shared" si="2"/>
        <v>315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21</v>
      </c>
      <c r="C29" s="204">
        <v>25</v>
      </c>
      <c r="D29" s="194">
        <f t="shared" si="2"/>
        <v>525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21</v>
      </c>
      <c r="C30" s="204">
        <v>30</v>
      </c>
      <c r="D30" s="194">
        <f t="shared" si="2"/>
        <v>630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21</v>
      </c>
      <c r="C31" s="206">
        <v>40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21</v>
      </c>
      <c r="C32" s="206">
        <v>50</v>
      </c>
      <c r="D32" s="194">
        <f t="shared" si="2"/>
        <v>1050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221</v>
      </c>
      <c r="C33" s="206">
        <v>65</v>
      </c>
      <c r="D33" s="194">
        <f t="shared" si="2"/>
        <v>14365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3795.42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45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55</v>
      </c>
      <c r="C55" s="204">
        <v>5</v>
      </c>
      <c r="D55" s="191">
        <f t="shared" ref="D55:D73" si="4">B55*C55</f>
        <v>275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60</v>
      </c>
      <c r="C56" s="204">
        <v>8</v>
      </c>
      <c r="D56" s="191">
        <f t="shared" si="4"/>
        <v>480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60</v>
      </c>
      <c r="C57" s="204">
        <v>15</v>
      </c>
      <c r="D57" s="191">
        <f t="shared" si="4"/>
        <v>900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65</v>
      </c>
      <c r="C58" s="204">
        <v>15</v>
      </c>
      <c r="D58" s="191">
        <f t="shared" si="4"/>
        <v>975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755</v>
      </c>
      <c r="C59" s="204">
        <v>65</v>
      </c>
      <c r="D59" s="191">
        <f t="shared" si="4"/>
        <v>49075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laricio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3434.69</v>
      </c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/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17</v>
      </c>
      <c r="B85" s="193">
        <f>'Données projet'!D88</f>
        <v>15</v>
      </c>
      <c r="C85" s="204">
        <v>2</v>
      </c>
      <c r="D85" s="191">
        <f>B85*C85</f>
        <v>30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15</v>
      </c>
      <c r="C86" s="204">
        <v>3</v>
      </c>
      <c r="D86" s="191">
        <f t="shared" ref="D86:D104" si="6">B86*C86</f>
        <v>45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36</v>
      </c>
      <c r="C87" s="204">
        <v>5</v>
      </c>
      <c r="D87" s="191">
        <f t="shared" si="6"/>
        <v>180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54</v>
      </c>
      <c r="C88" s="204">
        <v>5</v>
      </c>
      <c r="D88" s="191">
        <f t="shared" si="6"/>
        <v>270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52</v>
      </c>
      <c r="C89" s="204">
        <v>15</v>
      </c>
      <c r="D89" s="191">
        <f t="shared" si="6"/>
        <v>780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48</v>
      </c>
      <c r="C90" s="204">
        <v>15</v>
      </c>
      <c r="D90" s="191">
        <f t="shared" si="6"/>
        <v>720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57</v>
      </c>
      <c r="C91" s="204">
        <v>40</v>
      </c>
      <c r="D91" s="191">
        <f t="shared" si="6"/>
        <v>2280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47</v>
      </c>
      <c r="C92" s="204">
        <v>45</v>
      </c>
      <c r="D92" s="191">
        <f t="shared" si="6"/>
        <v>2115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48</v>
      </c>
      <c r="C93" s="204">
        <v>50</v>
      </c>
      <c r="D93" s="191">
        <f t="shared" si="6"/>
        <v>2400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32</v>
      </c>
      <c r="C94" s="204">
        <v>60</v>
      </c>
      <c r="D94" s="191">
        <f t="shared" si="6"/>
        <v>1920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555</v>
      </c>
      <c r="C95" s="204">
        <v>65</v>
      </c>
      <c r="D95" s="191">
        <f t="shared" si="6"/>
        <v>36075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2992.91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>
        <v>0</v>
      </c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18</v>
      </c>
      <c r="B118" s="193">
        <f>'Données projet'!D116</f>
        <v>94</v>
      </c>
      <c r="C118" s="204">
        <v>5</v>
      </c>
      <c r="D118" s="191">
        <f t="shared" si="8"/>
        <v>470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22</v>
      </c>
      <c r="B119" s="193">
        <f>'Données projet'!D117</f>
        <v>54</v>
      </c>
      <c r="C119" s="204">
        <v>8</v>
      </c>
      <c r="D119" s="191">
        <f t="shared" si="8"/>
        <v>432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27</v>
      </c>
      <c r="B120" s="193">
        <f>'Données projet'!D118</f>
        <v>38</v>
      </c>
      <c r="C120" s="204">
        <v>8</v>
      </c>
      <c r="D120" s="191">
        <f t="shared" si="8"/>
        <v>304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0</v>
      </c>
      <c r="C121" s="204">
        <v>0</v>
      </c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0</v>
      </c>
      <c r="C122" s="204">
        <v>0</v>
      </c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210</v>
      </c>
      <c r="C123" s="204">
        <v>60</v>
      </c>
      <c r="D123" s="191">
        <f t="shared" si="8"/>
        <v>12600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2680.03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8</v>
      </c>
      <c r="C148" s="206">
        <v>5</v>
      </c>
      <c r="D148" s="194">
        <f t="shared" ref="D148:D166" si="10">B148*C148</f>
        <v>40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21</v>
      </c>
      <c r="C149" s="204">
        <v>10</v>
      </c>
      <c r="D149" s="194">
        <f t="shared" si="10"/>
        <v>210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21</v>
      </c>
      <c r="C150" s="204">
        <v>10</v>
      </c>
      <c r="D150" s="194">
        <f t="shared" si="10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21</v>
      </c>
      <c r="C151" s="204">
        <v>15</v>
      </c>
      <c r="D151" s="194">
        <f t="shared" si="10"/>
        <v>315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21</v>
      </c>
      <c r="C152" s="204">
        <v>15</v>
      </c>
      <c r="D152" s="194">
        <f t="shared" si="10"/>
        <v>315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21</v>
      </c>
      <c r="C153" s="204">
        <v>25</v>
      </c>
      <c r="D153" s="194">
        <f t="shared" si="10"/>
        <v>525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21</v>
      </c>
      <c r="C154" s="204">
        <v>30</v>
      </c>
      <c r="D154" s="194">
        <f t="shared" si="10"/>
        <v>630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21</v>
      </c>
      <c r="C155" s="206">
        <v>40</v>
      </c>
      <c r="D155" s="194">
        <f t="shared" si="10"/>
        <v>840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21</v>
      </c>
      <c r="C156" s="206">
        <v>50</v>
      </c>
      <c r="D156" s="194">
        <f t="shared" si="10"/>
        <v>1050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221</v>
      </c>
      <c r="C157" s="206">
        <v>65</v>
      </c>
      <c r="D157" s="194">
        <f t="shared" si="10"/>
        <v>14365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Lorène GRIMOUILLE</cp:lastModifiedBy>
  <dcterms:created xsi:type="dcterms:W3CDTF">2021-02-01T08:22:39Z</dcterms:created>
  <dcterms:modified xsi:type="dcterms:W3CDTF">2024-03-25T16:03:16Z</dcterms:modified>
</cp:coreProperties>
</file>