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PDLB\ZA - BAUGE EN ANJOU (49) 2 - ROCHER\Dossier déposé le 23 10 2023\"/>
    </mc:Choice>
  </mc:AlternateContent>
  <xr:revisionPtr revIDLastSave="0" documentId="13_ncr:1_{EF3212F9-36C8-467F-8CA7-16A12AC2CFE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<sst xmlns="http://schemas.openxmlformats.org/spreadsheetml/2006/main" count="1169" uniqueCount="324">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</sst>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128.74270297836009</c:v>
                </c:pt>
                <c:pt idx="20">
                  <c:v>146.99966348541213</c:v>
                </c:pt>
                <c:pt idx="21">
                  <c:v>165.20241681232909</c:v>
                </c:pt>
                <c:pt idx="22">
                  <c:v>183.35778156075915</c:v>
                </c:pt>
                <c:pt idx="23">
                  <c:v>201.47111266072736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E20" sqref="E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6.1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111</v>
      </c>
      <c r="C36" s="63">
        <v>1</v>
      </c>
      <c r="D36" s="63">
        <v>29</v>
      </c>
      <c r="E36" s="54"/>
      <c r="F36" s="54"/>
      <c r="G36" s="54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205</v>
      </c>
      <c r="C38" s="63">
        <v>3</v>
      </c>
      <c r="D38" s="63">
        <v>47</v>
      </c>
      <c r="E38" s="54">
        <v>0.3</v>
      </c>
      <c r="F38" s="54"/>
      <c r="G38" s="54">
        <v>0.7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265</v>
      </c>
      <c r="C39" s="63">
        <v>4</v>
      </c>
      <c r="D39" s="63">
        <v>50</v>
      </c>
      <c r="E39" s="54">
        <v>0.4</v>
      </c>
      <c r="F39" s="54">
        <v>0.2</v>
      </c>
      <c r="G39" s="54">
        <v>0.4</v>
      </c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294</v>
      </c>
      <c r="C40" s="63">
        <v>5</v>
      </c>
      <c r="D40" s="63">
        <v>294</v>
      </c>
      <c r="E40" s="54">
        <v>0.7</v>
      </c>
      <c r="F40" s="54"/>
      <c r="G40" s="54">
        <v>0.3</v>
      </c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150.6643110947133</v>
      </c>
      <c r="T3" s="62">
        <f>IF('Données projet'!E9&gt;30,$R$33-$H$33,LOOKUP('Données projet'!$E$9,$A$3:$A$203,R3:R203)-LOOKUP('Données projet'!$E$9,$A$3:$A$203,$H$3:$H$203))</f>
        <v>231.70571415193996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295.328440618765</v>
      </c>
      <c r="S4" s="62">
        <f ca="1">AVERAGE(OFFSET($R$3,0,0,'Données projet'!$E$9+1,1))-AVERAGE(OFFSET($H$3,0,0,'Données projet'!$E$9+1,1))</f>
        <v>150.6643110947133</v>
      </c>
      <c r="T4" s="62">
        <f>$T$3</f>
        <v>231.70571415193996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295.90007553412528</v>
      </c>
      <c r="S5" s="62">
        <f ca="1">AVERAGE(OFFSET($R$3,0,0,'Données projet'!$E$9+1,1))-AVERAGE(OFFSET($H$3,0,0,'Données projet'!$E$9+1,1))</f>
        <v>150.6643110947133</v>
      </c>
      <c r="T5" s="62">
        <f t="shared" ref="T5:T68" si="34">$T$3</f>
        <v>231.70571415193996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296.63615554715693</v>
      </c>
      <c r="S6" s="62">
        <f ca="1">AVERAGE(OFFSET($R$3,0,0,'Données projet'!$E$9+1,1))-AVERAGE(OFFSET($H$3,0,0,'Données projet'!$E$9+1,1))</f>
        <v>150.6643110947133</v>
      </c>
      <c r="T6" s="62">
        <f t="shared" si="34"/>
        <v>231.70571415193996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297.58416690510171</v>
      </c>
      <c r="S7" s="62">
        <f ca="1">AVERAGE(OFFSET($R$3,0,0,'Données projet'!$E$9+1,1))-AVERAGE(OFFSET($H$3,0,0,'Données projet'!$E$9+1,1))</f>
        <v>150.6643110947133</v>
      </c>
      <c r="T7" s="62">
        <f t="shared" si="34"/>
        <v>231.70571415193996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298.80535682956162</v>
      </c>
      <c r="S8" s="62">
        <f ca="1">AVERAGE(OFFSET($R$3,0,0,'Données projet'!$E$9+1,1))-AVERAGE(OFFSET($H$3,0,0,'Données projet'!$E$9+1,1))</f>
        <v>150.6643110947133</v>
      </c>
      <c r="T8" s="62">
        <f t="shared" si="34"/>
        <v>231.70571415193996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300.37873436353334</v>
      </c>
      <c r="S9" s="62">
        <f ca="1">AVERAGE(OFFSET($R$3,0,0,'Données projet'!$E$9+1,1))-AVERAGE(OFFSET($H$3,0,0,'Données projet'!$E$9+1,1))</f>
        <v>150.6643110947133</v>
      </c>
      <c r="T9" s="62">
        <f t="shared" si="34"/>
        <v>231.70571415193996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302.40623792831076</v>
      </c>
      <c r="S10" s="62">
        <f ca="1">AVERAGE(OFFSET($R$3,0,0,'Données projet'!$E$9+1,1))-AVERAGE(OFFSET($H$3,0,0,'Données projet'!$E$9+1,1))</f>
        <v>150.6643110947133</v>
      </c>
      <c r="T10" s="62">
        <f t="shared" si="34"/>
        <v>231.70571415193996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305.01941075998019</v>
      </c>
      <c r="S11" s="62">
        <f ca="1">AVERAGE(OFFSET($R$3,0,0,'Données projet'!$E$9+1,1))-AVERAGE(OFFSET($H$3,0,0,'Données projet'!$E$9+1,1))</f>
        <v>150.6643110947133</v>
      </c>
      <c r="T11" s="62">
        <f t="shared" si="34"/>
        <v>231.70571415193996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308.38802541061705</v>
      </c>
      <c r="S12" s="62">
        <f ca="1">AVERAGE(OFFSET($R$3,0,0,'Données projet'!$E$9+1,1))-AVERAGE(OFFSET($H$3,0,0,'Données projet'!$E$9+1,1))</f>
        <v>150.6643110947133</v>
      </c>
      <c r="T12" s="62">
        <f t="shared" si="34"/>
        <v>231.70571415193996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312.73122790122227</v>
      </c>
      <c r="S13" s="62">
        <f ca="1">AVERAGE(OFFSET($R$3,0,0,'Données projet'!$E$9+1,1))-AVERAGE(OFFSET($H$3,0,0,'Données projet'!$E$9+1,1))</f>
        <v>150.6643110947133</v>
      </c>
      <c r="T13" s="62">
        <f t="shared" si="34"/>
        <v>231.70571415193996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318.3319395539591</v>
      </c>
      <c r="S14" s="62">
        <f ca="1">AVERAGE(OFFSET($R$3,0,0,'Données projet'!$E$9+1,1))-AVERAGE(OFFSET($H$3,0,0,'Données projet'!$E$9+1,1))</f>
        <v>150.6643110947133</v>
      </c>
      <c r="T14" s="62">
        <f t="shared" si="34"/>
        <v>231.70571415193996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325.55547121442373</v>
      </c>
      <c r="S15" s="62">
        <f ca="1">AVERAGE(OFFSET($R$3,0,0,'Données projet'!$E$9+1,1))-AVERAGE(OFFSET($H$3,0,0,'Données projet'!$E$9+1,1))</f>
        <v>150.6643110947133</v>
      </c>
      <c r="T15" s="62">
        <f t="shared" si="34"/>
        <v>231.70571415193996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334.87358501058748</v>
      </c>
      <c r="S16" s="62">
        <f ca="1">AVERAGE(OFFSET($R$3,0,0,'Données projet'!$E$9+1,1))-AVERAGE(OFFSET($H$3,0,0,'Données projet'!$E$9+1,1))</f>
        <v>150.6643110947133</v>
      </c>
      <c r="T16" s="62">
        <f t="shared" si="34"/>
        <v>231.70571415193996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346.89560177685848</v>
      </c>
      <c r="S17" s="62">
        <f ca="1">AVERAGE(OFFSET($R$3,0,0,'Données projet'!$E$9+1,1))-AVERAGE(OFFSET($H$3,0,0,'Données projet'!$E$9+1,1))</f>
        <v>150.6643110947133</v>
      </c>
      <c r="T17" s="62">
        <f t="shared" si="34"/>
        <v>231.70571415193996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362.40862214194726</v>
      </c>
      <c r="S18" s="62">
        <f ca="1">AVERAGE(OFFSET($R$3,0,0,'Données projet'!$E$9+1,1))-AVERAGE(OFFSET($H$3,0,0,'Données projet'!$E$9+1,1))</f>
        <v>150.6643110947133</v>
      </c>
      <c r="T18" s="62">
        <f t="shared" si="34"/>
        <v>231.70571415193996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382.42953757089515</v>
      </c>
      <c r="S19" s="62">
        <f ca="1">AVERAGE(OFFSET($R$3,0,0,'Données projet'!$E$9+1,1))-AVERAGE(OFFSET($H$3,0,0,'Données projet'!$E$9+1,1))</f>
        <v>150.6643110947133</v>
      </c>
      <c r="T19" s="62">
        <f t="shared" si="34"/>
        <v>231.70571415193996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408.27229521539203</v>
      </c>
      <c r="S20" s="62">
        <f ca="1">AVERAGE(OFFSET($R$3,0,0,'Données projet'!$E$9+1,1))-AVERAGE(OFFSET($H$3,0,0,'Données projet'!$E$9+1,1))</f>
        <v>150.6643110947133</v>
      </c>
      <c r="T20" s="62">
        <f t="shared" si="34"/>
        <v>231.70571415193996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441.63490018787411</v>
      </c>
      <c r="S21" s="62">
        <f ca="1">AVERAGE(OFFSET($R$3,0,0,'Données projet'!$E$9+1,1))-AVERAGE(OFFSET($H$3,0,0,'Données projet'!$E$9+1,1))</f>
        <v>150.6643110947133</v>
      </c>
      <c r="T21" s="62">
        <f t="shared" si="34"/>
        <v>231.70571415193996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29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19.635172503703973</v>
      </c>
      <c r="AC21" s="24">
        <f t="shared" si="3"/>
        <v>19.635172503703973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</v>
      </c>
      <c r="N22" s="14">
        <f>IF('Données projet'!$A$36&gt;35,N21+M22-V21,IF(A22&lt;'Données projet'!$A$36,$K$205^A22,IF(A22='Données projet'!$A$36,'Données projet'!$B$36,N21+M22-V21)))</f>
        <v>96</v>
      </c>
      <c r="O22" s="14">
        <f>N22*VLOOKUP('Données projet'!$B$9,Paramètres!$A$1:$I$89,3,0)*VLOOKUP('Données projet'!$B$9,Paramètres!$A$1:$I$89,5,0)</f>
        <v>57.408000000000008</v>
      </c>
      <c r="P22" s="14">
        <f t="shared" si="33"/>
        <v>16.511255298579947</v>
      </c>
      <c r="Q22" s="22">
        <f t="shared" si="2"/>
        <v>128.74270297836009</v>
      </c>
      <c r="R22" s="62">
        <f t="shared" si="0"/>
        <v>422.07603631169343</v>
      </c>
      <c r="S22" s="62">
        <f ca="1">AVERAGE(OFFSET($R$3,0,0,'Données projet'!$E$9+1,1))-AVERAGE(OFFSET($H$3,0,0,'Données projet'!$E$9+1,1))</f>
        <v>150.6643110947133</v>
      </c>
      <c r="T22" s="62">
        <f t="shared" si="34"/>
        <v>231.70571415193996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13.88416362713672</v>
      </c>
      <c r="AC22" s="24">
        <f t="shared" si="3"/>
        <v>13.88416362713672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14</v>
      </c>
      <c r="N23" s="14">
        <f>IF('Données projet'!$A$36&gt;35,N22+M23-V22,IF(A23&lt;'Données projet'!$A$36,$K$205^A23,IF(A23='Données projet'!$A$36,'Données projet'!$B$36,N22+M23-V22)))</f>
        <v>110</v>
      </c>
      <c r="O23" s="14">
        <f>N23*VLOOKUP('Données projet'!$B$9,Paramètres!$A$1:$I$89,3,0)*VLOOKUP('Données projet'!$B$9,Paramètres!$A$1:$I$89,5,0)</f>
        <v>65.78</v>
      </c>
      <c r="P23" s="14">
        <f t="shared" si="33"/>
        <v>18.621720661480644</v>
      </c>
      <c r="Q23" s="22">
        <f t="shared" si="2"/>
        <v>146.99966348541213</v>
      </c>
      <c r="R23" s="62">
        <f t="shared" si="0"/>
        <v>440.33299681874541</v>
      </c>
      <c r="S23" s="62">
        <f ca="1">AVERAGE(OFFSET($R$3,0,0,'Données projet'!$E$9+1,1))-AVERAGE(OFFSET($H$3,0,0,'Données projet'!$E$9+1,1))</f>
        <v>150.6643110947133</v>
      </c>
      <c r="T23" s="62">
        <f t="shared" si="34"/>
        <v>231.70571415193996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9.8175862518519867</v>
      </c>
      <c r="AC23" s="24">
        <f t="shared" si="3"/>
        <v>9.8175862518519867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</v>
      </c>
      <c r="N24" s="14">
        <f>IF('Données projet'!$A$36&gt;35,N23+M24-V23,IF(A24&lt;'Données projet'!$A$36,$K$205^A24,IF(A24='Données projet'!$A$36,'Données projet'!$B$36,N23+M24-V23)))</f>
        <v>124</v>
      </c>
      <c r="O24" s="14">
        <f>N24*VLOOKUP('Données projet'!$B$9,Paramètres!$A$1:$I$89,3,0)*VLOOKUP('Données projet'!$B$9,Paramètres!$A$1:$I$89,5,0)</f>
        <v>74.152000000000001</v>
      </c>
      <c r="P24" s="14">
        <f t="shared" si="33"/>
        <v>20.701062284590879</v>
      </c>
      <c r="Q24" s="22">
        <f t="shared" si="2"/>
        <v>165.20241681232909</v>
      </c>
      <c r="R24" s="62">
        <f t="shared" si="0"/>
        <v>458.5357501456624</v>
      </c>
      <c r="S24" s="62">
        <f ca="1">AVERAGE(OFFSET($R$3,0,0,'Données projet'!$E$9+1,1))-AVERAGE(OFFSET($H$3,0,0,'Données projet'!$E$9+1,1))</f>
        <v>150.6643110947133</v>
      </c>
      <c r="T24" s="62">
        <f t="shared" si="34"/>
        <v>231.70571415193996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6.9420818135683602</v>
      </c>
      <c r="AC24" s="24">
        <f t="shared" si="3"/>
        <v>6.9420818135683602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</v>
      </c>
      <c r="N25" s="14">
        <f>IF('Données projet'!$A$36&gt;35,N24+M25-V24,IF(A25&lt;'Données projet'!$A$36,$K$205^A25,IF(A25='Données projet'!$A$36,'Données projet'!$B$36,N24+M25-V24)))</f>
        <v>138</v>
      </c>
      <c r="O25" s="14">
        <f>N25*VLOOKUP('Données projet'!$B$9,Paramètres!$A$1:$I$89,3,0)*VLOOKUP('Données projet'!$B$9,Paramètres!$A$1:$I$89,5,0)</f>
        <v>82.524000000000001</v>
      </c>
      <c r="P25" s="14">
        <f t="shared" si="33"/>
        <v>22.753195154502869</v>
      </c>
      <c r="Q25" s="22">
        <f t="shared" si="2"/>
        <v>183.35778156075915</v>
      </c>
      <c r="R25" s="62">
        <f t="shared" si="0"/>
        <v>476.69111489409249</v>
      </c>
      <c r="S25" s="62">
        <f ca="1">AVERAGE(OFFSET($R$3,0,0,'Données projet'!$E$9+1,1))-AVERAGE(OFFSET($H$3,0,0,'Données projet'!$E$9+1,1))</f>
        <v>150.6643110947133</v>
      </c>
      <c r="T25" s="62">
        <f t="shared" si="34"/>
        <v>231.70571415193996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4.9087931259259934</v>
      </c>
      <c r="AC25" s="24">
        <f t="shared" si="3"/>
        <v>4.9087931259259934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</v>
      </c>
      <c r="N26" s="14">
        <f>IF('Données projet'!$A$36&gt;35,N25+M26-V25,IF(A26&lt;'Données projet'!$A$36,$K$205^A26,IF(A26='Données projet'!$A$36,'Données projet'!$B$36,N25+M26-V25)))</f>
        <v>152</v>
      </c>
      <c r="O26" s="14">
        <f>N26*VLOOKUP('Données projet'!$B$9,Paramètres!$A$1:$I$89,3,0)*VLOOKUP('Données projet'!$B$9,Paramètres!$A$1:$I$89,5,0)</f>
        <v>90.896000000000001</v>
      </c>
      <c r="P26" s="14">
        <f t="shared" si="33"/>
        <v>24.781193872187952</v>
      </c>
      <c r="Q26" s="22">
        <f t="shared" si="2"/>
        <v>201.47111266072736</v>
      </c>
      <c r="R26" s="62">
        <f t="shared" si="0"/>
        <v>494.80444599406064</v>
      </c>
      <c r="S26" s="62">
        <f ca="1">AVERAGE(OFFSET($R$3,0,0,'Données projet'!$E$9+1,1))-AVERAGE(OFFSET($H$3,0,0,'Données projet'!$E$9+1,1))</f>
        <v>150.6643110947133</v>
      </c>
      <c r="T26" s="62">
        <f t="shared" si="34"/>
        <v>231.70571415193996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3.4710409067841801</v>
      </c>
      <c r="AC26" s="24">
        <f t="shared" si="3"/>
        <v>3.4710409067841801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166</v>
      </c>
      <c r="L27" s="13">
        <f>VLOOKUP(A27,'Données projet'!$A$35:$I$55,9,0)</f>
        <v>14</v>
      </c>
      <c r="M27" s="13">
        <f t="array" ref="M27">INDEX(L:L,MIN(IF(ISNUMBER(L27:L223),ROW(L27:L223),"")))</f>
        <v>14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512.88005530316832</v>
      </c>
      <c r="S27" s="62">
        <f ca="1">AVERAGE(OFFSET($R$3,0,0,'Données projet'!$E$9+1,1))-AVERAGE(OFFSET($H$3,0,0,'Données projet'!$E$9+1,1))</f>
        <v>150.6643110947133</v>
      </c>
      <c r="T27" s="62">
        <f t="shared" si="34"/>
        <v>231.70571415193996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0.13500000000000001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0.7</v>
      </c>
      <c r="Z27" s="23">
        <f>EXP(-LN(2)/35)*Z26+(1-EXP(-LN(2)/35))/(LN(2)/35)*V27*W27*VLOOKUP('Données projet'!$B$9,Paramètres!$A$1:$I$89,3,0)*0.475*44/12</f>
        <v>4.0695548425300956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20.464589273256987</v>
      </c>
      <c r="AC27" s="24">
        <f t="shared" si="3"/>
        <v>24.534144115787083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480.36014813349288</v>
      </c>
      <c r="S28" s="62">
        <f ca="1">AVERAGE(OFFSET($R$3,0,0,'Données projet'!$E$9+1,1))-AVERAGE(OFFSET($H$3,0,0,'Données projet'!$E$9+1,1))</f>
        <v>150.6643110947133</v>
      </c>
      <c r="T28" s="62">
        <f t="shared" si="34"/>
        <v>231.70571415193996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3.9897533542514392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14.470649849317496</v>
      </c>
      <c r="AC28" s="24">
        <f t="shared" si="3"/>
        <v>18.460403203568937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496.95820676963302</v>
      </c>
      <c r="S29" s="62">
        <f ca="1">AVERAGE(OFFSET($R$3,0,0,'Données projet'!$E$9+1,1))-AVERAGE(OFFSET($H$3,0,0,'Données projet'!$E$9+1,1))</f>
        <v>150.6643110947133</v>
      </c>
      <c r="T29" s="62">
        <f t="shared" si="34"/>
        <v>231.70571415193996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3.9115167244838256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10.232294636628495</v>
      </c>
      <c r="AC29" s="24">
        <f t="shared" si="3"/>
        <v>14.14381136111232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513.52496152782862</v>
      </c>
      <c r="S30" s="62">
        <f ca="1">AVERAGE(OFFSET($R$3,0,0,'Données projet'!$E$9+1,1))-AVERAGE(OFFSET($H$3,0,0,'Données projet'!$E$9+1,1))</f>
        <v>150.6643110947133</v>
      </c>
      <c r="T30" s="62">
        <f t="shared" si="34"/>
        <v>231.70571415193996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3.8348142673063226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7.2353249246587499</v>
      </c>
      <c r="AC30" s="24">
        <f t="shared" si="3"/>
        <v>11.070139191965072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530.06309955258246</v>
      </c>
      <c r="S31" s="62">
        <f ca="1">AVERAGE(OFFSET($R$3,0,0,'Données projet'!$E$9+1,1))-AVERAGE(OFFSET($H$3,0,0,'Données projet'!$E$9+1,1))</f>
        <v>150.6643110947133</v>
      </c>
      <c r="T31" s="62">
        <f t="shared" si="34"/>
        <v>231.70571415193996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3.7596158985301908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5.1161473183142485</v>
      </c>
      <c r="AC31" s="24">
        <f t="shared" si="3"/>
        <v>8.8757632168444403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546.57490160319389</v>
      </c>
      <c r="S32" s="62">
        <f ca="1">AVERAGE(OFFSET($R$3,0,0,'Données projet'!$E$9+1,1))-AVERAGE(OFFSET($H$3,0,0,'Données projet'!$E$9+1,1))</f>
        <v>150.6643110947133</v>
      </c>
      <c r="T32" s="62">
        <f t="shared" si="34"/>
        <v>231.70571415193996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3.6858921238992832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3.6176624623293754</v>
      </c>
      <c r="AC32" s="24">
        <f t="shared" si="3"/>
        <v>7.3035545862286586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150.6643110947133</v>
      </c>
      <c r="T33" s="62">
        <f t="shared" si="34"/>
        <v>231.70571415193996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0.13500000000000001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8.6470108064406279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24.833838327152318</v>
      </c>
      <c r="AC33" s="24">
        <f t="shared" si="3"/>
        <v>33.480849133592947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150.6643110947133</v>
      </c>
      <c r="T34" s="62">
        <f t="shared" si="34"/>
        <v>231.70571415193996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8.4774481986821399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17.560175484019794</v>
      </c>
      <c r="AC34" s="24">
        <f t="shared" si="3"/>
        <v>26.037623682701934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150.6643110947133</v>
      </c>
      <c r="T35" s="62">
        <f t="shared" si="34"/>
        <v>231.70571415193996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8.3112106102388168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12.416919163576162</v>
      </c>
      <c r="AC35" s="24">
        <f t="shared" si="3"/>
        <v>20.728129773814977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150.6643110947133</v>
      </c>
      <c r="T36" s="62">
        <f t="shared" si="34"/>
        <v>231.70571415193996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8.1482328395099497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8.7800877420098988</v>
      </c>
      <c r="AC36" s="24">
        <f t="shared" si="3"/>
        <v>16.928320581519849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150.6643110947133</v>
      </c>
      <c r="T37" s="62">
        <f t="shared" si="34"/>
        <v>231.70571415193996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7.988450963458452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6.2084595817880821</v>
      </c>
      <c r="AC37" s="24">
        <f t="shared" si="3"/>
        <v>14.196910545246535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150.6643110947133</v>
      </c>
      <c r="T38" s="62">
        <f t="shared" si="34"/>
        <v>231.70571415193996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7.8318023125390024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4.3900438710049503</v>
      </c>
      <c r="AC38" s="24">
        <f t="shared" si="3"/>
        <v>12.221846183543953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150.6643110947133</v>
      </c>
      <c r="T39" s="62">
        <f t="shared" si="34"/>
        <v>231.70571415193996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7.6782254461178407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3.1042297908940415</v>
      </c>
      <c r="AC39" s="24">
        <f t="shared" si="3"/>
        <v>10.782455237011883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150.6643110947133</v>
      </c>
      <c r="T40" s="62">
        <f t="shared" si="34"/>
        <v>231.70571415193996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7.527660128374559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2.1950219355024752</v>
      </c>
      <c r="AC40" s="24">
        <f t="shared" si="3"/>
        <v>9.7226820638770342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150.6643110947133</v>
      </c>
      <c r="T41" s="62">
        <f t="shared" si="34"/>
        <v>231.70571415193996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7.380047304676447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1.5521148954470207</v>
      </c>
      <c r="AC41" s="24">
        <f t="shared" si="3"/>
        <v>8.932162200123468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150.6643110947133</v>
      </c>
      <c r="T42" s="62">
        <f t="shared" si="34"/>
        <v>231.70571415193996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7.2353290784161226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1.0975109677512376</v>
      </c>
      <c r="AC42" s="24">
        <f t="shared" si="3"/>
        <v>8.3328400461673606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150.6643110947133</v>
      </c>
      <c r="T43" s="62">
        <f t="shared" si="34"/>
        <v>231.70571415193996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0.18000000000000002</v>
      </c>
      <c r="X43" s="17">
        <f>IF(ISNA(VLOOKUP(A43,'Données projet'!$A$35:$I$55,6,0)),0%,VLOOKUP(A43,'Données projet'!$A$35:$I$55,6,0)*VLOOKUP('Données projet'!$B$9,Paramètres!$A$1:$I$89,7,0))</f>
        <v>9.0000000000000011E-2</v>
      </c>
      <c r="Y43" s="17">
        <f>IF(ISNA(VLOOKUP(A43,'Données projet'!$A$35:$I$55,7,0)),0%,VLOOKUP(A43,'Données projet'!$A$35:$I$55,7,0))</f>
        <v>0.4</v>
      </c>
      <c r="Z43" s="23">
        <f>EXP(-LN(2)/35)*Z42+(1-EXP(-LN(2)/35))/(LN(2)/35)*V43*W43*VLOOKUP('Données projet'!$B$9,Paramètres!$A$1:$I$89,3,0)*0.475*44/12</f>
        <v>14.233018587478966</v>
      </c>
      <c r="AA43" s="23">
        <f>EXP(-LN(2)/25)*AA42+(1-EXP(-LN(2)/25))/(LN(2)/25)*Calculateur!V43*Calculateur!X43*VLOOKUP('Données projet'!$B$9,Paramètres!$A$1:$I$89,3,0)*0.475*44/12</f>
        <v>3.5557293460465722</v>
      </c>
      <c r="AB43" s="23">
        <f>EXP(-LN(2)/2)*AB42+(1-EXP(-LN(2)/2))/(LN(2)/2)*V43*Y43*VLOOKUP('Données projet'!$B$9,Paramètres!$A$1:$I$89,3,0)*0.475*44/12</f>
        <v>14.317555726140041</v>
      </c>
      <c r="AC43" s="24">
        <f t="shared" si="3"/>
        <v>32.106303659665578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150.6643110947133</v>
      </c>
      <c r="T44" s="62">
        <f t="shared" si="34"/>
        <v>231.70571415193996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13.953917774262637</v>
      </c>
      <c r="AA44" s="23">
        <f>EXP(-LN(2)/25)*AA43+(1-EXP(-LN(2)/25))/(LN(2)/25)*Calculateur!V44*Calculateur!X44*VLOOKUP('Données projet'!$B$9,Paramètres!$A$1:$I$89,3,0)*0.475*44/12</f>
        <v>3.4584977400912491</v>
      </c>
      <c r="AB44" s="23">
        <f>EXP(-LN(2)/2)*AB43+(1-EXP(-LN(2)/2))/(LN(2)/2)*V44*Y44*VLOOKUP('Données projet'!$B$9,Paramètres!$A$1:$I$89,3,0)*0.475*44/12</f>
        <v>10.124040743969907</v>
      </c>
      <c r="AC44" s="24">
        <f t="shared" si="3"/>
        <v>27.536456258323792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150.6643110947133</v>
      </c>
      <c r="T45" s="62">
        <f t="shared" si="34"/>
        <v>231.70571415193996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13.680289957758793</v>
      </c>
      <c r="AA45" s="23">
        <f>EXP(-LN(2)/25)*AA44+(1-EXP(-LN(2)/25))/(LN(2)/25)*Calculateur!V45*Calculateur!X45*VLOOKUP('Données projet'!$B$9,Paramètres!$A$1:$I$89,3,0)*0.475*44/12</f>
        <v>3.3639249375139624</v>
      </c>
      <c r="AB45" s="23">
        <f>EXP(-LN(2)/2)*AB44+(1-EXP(-LN(2)/2))/(LN(2)/2)*V45*Y45*VLOOKUP('Données projet'!$B$9,Paramètres!$A$1:$I$89,3,0)*0.475*44/12</f>
        <v>7.1587778630700214</v>
      </c>
      <c r="AC45" s="24">
        <f t="shared" si="3"/>
        <v>24.202992758342777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150.6643110947133</v>
      </c>
      <c r="T46" s="62">
        <f t="shared" si="34"/>
        <v>231.70571415193996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13.412027815840101</v>
      </c>
      <c r="AA46" s="23">
        <f>EXP(-LN(2)/25)*AA45+(1-EXP(-LN(2)/25))/(LN(2)/25)*Calculateur!V46*Calculateur!X46*VLOOKUP('Données projet'!$B$9,Paramètres!$A$1:$I$89,3,0)*0.475*44/12</f>
        <v>3.271938233196519</v>
      </c>
      <c r="AB46" s="23">
        <f>EXP(-LN(2)/2)*AB45+(1-EXP(-LN(2)/2))/(LN(2)/2)*V46*Y46*VLOOKUP('Données projet'!$B$9,Paramètres!$A$1:$I$89,3,0)*0.475*44/12</f>
        <v>5.0620203719849544</v>
      </c>
      <c r="AC46" s="24">
        <f t="shared" si="3"/>
        <v>21.745986421021573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150.6643110947133</v>
      </c>
      <c r="T47" s="62">
        <f t="shared" si="34"/>
        <v>231.70571415193996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13.149026130900685</v>
      </c>
      <c r="AA47" s="23">
        <f>EXP(-LN(2)/25)*AA46+(1-EXP(-LN(2)/25))/(LN(2)/25)*Calculateur!V47*Calculateur!X47*VLOOKUP('Données projet'!$B$9,Paramètres!$A$1:$I$89,3,0)*0.475*44/12</f>
        <v>3.1824669101460068</v>
      </c>
      <c r="AB47" s="23">
        <f>EXP(-LN(2)/2)*AB46+(1-EXP(-LN(2)/2))/(LN(2)/2)*V47*Y47*VLOOKUP('Données projet'!$B$9,Paramètres!$A$1:$I$89,3,0)*0.475*44/12</f>
        <v>3.5793889315350111</v>
      </c>
      <c r="AC47" s="24">
        <f t="shared" si="3"/>
        <v>19.910881972581702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150.6643110947133</v>
      </c>
      <c r="T48" s="62">
        <f t="shared" si="34"/>
        <v>231.70571415193996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12.891181748587742</v>
      </c>
      <c r="AA48" s="23">
        <f>EXP(-LN(2)/25)*AA47+(1-EXP(-LN(2)/25))/(LN(2)/25)*Calculateur!V48*Calculateur!X48*VLOOKUP('Données projet'!$B$9,Paramètres!$A$1:$I$89,3,0)*0.475*44/12</f>
        <v>3.0954421851294032</v>
      </c>
      <c r="AB48" s="23">
        <f>EXP(-LN(2)/2)*AB47+(1-EXP(-LN(2)/2))/(LN(2)/2)*V48*Y48*VLOOKUP('Données projet'!$B$9,Paramètres!$A$1:$I$89,3,0)*0.475*44/12</f>
        <v>2.5310101859924776</v>
      </c>
      <c r="AC48" s="24">
        <f t="shared" si="3"/>
        <v>18.517634119709623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150.6643110947133</v>
      </c>
      <c r="T49" s="62">
        <f t="shared" si="34"/>
        <v>231.70571415193996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12.638393537342411</v>
      </c>
      <c r="AA49" s="23">
        <f>EXP(-LN(2)/25)*AA48+(1-EXP(-LN(2)/25))/(LN(2)/25)*Calculateur!V49*Calculateur!X49*VLOOKUP('Données projet'!$B$9,Paramètres!$A$1:$I$89,3,0)*0.475*44/12</f>
        <v>3.0107971557948097</v>
      </c>
      <c r="AB49" s="23">
        <f>EXP(-LN(2)/2)*AB48+(1-EXP(-LN(2)/2))/(LN(2)/2)*V49*Y49*VLOOKUP('Données projet'!$B$9,Paramètres!$A$1:$I$89,3,0)*0.475*44/12</f>
        <v>1.789694465767506</v>
      </c>
      <c r="AC49" s="24">
        <f t="shared" si="3"/>
        <v>17.438885158904728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150.6643110947133</v>
      </c>
      <c r="T50" s="62">
        <f t="shared" si="34"/>
        <v>231.70571415193996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12.390562348734017</v>
      </c>
      <c r="AA50" s="23">
        <f>EXP(-LN(2)/25)*AA49+(1-EXP(-LN(2)/25))/(LN(2)/25)*Calculateur!V50*Calculateur!X50*VLOOKUP('Données projet'!$B$9,Paramètres!$A$1:$I$89,3,0)*0.475*44/12</f>
        <v>2.9284667492386594</v>
      </c>
      <c r="AB50" s="23">
        <f>EXP(-LN(2)/2)*AB49+(1-EXP(-LN(2)/2))/(LN(2)/2)*V50*Y50*VLOOKUP('Données projet'!$B$9,Paramètres!$A$1:$I$89,3,0)*0.475*44/12</f>
        <v>1.265505092996239</v>
      </c>
      <c r="AC50" s="24">
        <f t="shared" si="3"/>
        <v>16.584534190968913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150.6643110947133</v>
      </c>
      <c r="T51" s="62">
        <f t="shared" si="34"/>
        <v>231.70571415193996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12.147590978572135</v>
      </c>
      <c r="AA51" s="23">
        <f>EXP(-LN(2)/25)*AA50+(1-EXP(-LN(2)/25))/(LN(2)/25)*Calculateur!V51*Calculateur!X51*VLOOKUP('Données projet'!$B$9,Paramètres!$A$1:$I$89,3,0)*0.475*44/12</f>
        <v>2.8483876719793551</v>
      </c>
      <c r="AB51" s="23">
        <f>EXP(-LN(2)/2)*AB50+(1-EXP(-LN(2)/2))/(LN(2)/2)*V51*Y51*VLOOKUP('Données projet'!$B$9,Paramètres!$A$1:$I$89,3,0)*0.475*44/12</f>
        <v>0.89484723288375312</v>
      </c>
      <c r="AC51" s="24">
        <f t="shared" si="3"/>
        <v>15.890825883435243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150.6643110947133</v>
      </c>
      <c r="T52" s="62">
        <f t="shared" si="34"/>
        <v>231.70571415193996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11.909384128781225</v>
      </c>
      <c r="AA52" s="23">
        <f>EXP(-LN(2)/25)*AA51+(1-EXP(-LN(2)/25))/(LN(2)/25)*Calculateur!V52*Calculateur!X52*VLOOKUP('Données projet'!$B$9,Paramètres!$A$1:$I$89,3,0)*0.475*44/12</f>
        <v>2.7704983612988818</v>
      </c>
      <c r="AB52" s="23">
        <f>EXP(-LN(2)/2)*AB51+(1-EXP(-LN(2)/2))/(LN(2)/2)*V52*Y52*VLOOKUP('Données projet'!$B$9,Paramètres!$A$1:$I$89,3,0)*0.475*44/12</f>
        <v>0.63275254649811963</v>
      </c>
      <c r="AC52" s="24">
        <f t="shared" si="3"/>
        <v>15.312635036578227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150.6643110947133</v>
      </c>
      <c r="T53" s="62">
        <f t="shared" si="34"/>
        <v>231.70571415193996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0.315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0.3</v>
      </c>
      <c r="Z53" s="23">
        <f>EXP(-LN(2)/35)*Z52+(1-EXP(-LN(2)/35))/(LN(2)/35)*V53*W53*VLOOKUP('Données projet'!$B$9,Paramètres!$A$1:$I$89,3,0)*0.475*44/12</f>
        <v>85.142022632539863</v>
      </c>
      <c r="AA53" s="23">
        <f>EXP(-LN(2)/25)*AA52+(1-EXP(-LN(2)/25))/(LN(2)/25)*Calculateur!V53*Calculateur!X53*VLOOKUP('Données projet'!$B$9,Paramètres!$A$1:$I$89,3,0)*0.475*44/12</f>
        <v>2.6947389379149871</v>
      </c>
      <c r="AB53" s="23">
        <f>EXP(-LN(2)/2)*AB52+(1-EXP(-LN(2)/2))/(LN(2)/2)*V53*Y53*VLOOKUP('Données projet'!$B$9,Paramètres!$A$1:$I$89,3,0)*0.475*44/12</f>
        <v>60.165431024258787</v>
      </c>
      <c r="AC53" s="24">
        <f t="shared" si="3"/>
        <v>148.00219259471365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150.6643110947133</v>
      </c>
      <c r="T54" s="62">
        <f t="shared" si="34"/>
        <v>231.70571415193996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83.472439500221753</v>
      </c>
      <c r="AA54" s="23">
        <f>EXP(-LN(2)/25)*AA53+(1-EXP(-LN(2)/25))/(LN(2)/25)*Calculateur!V54*Calculateur!X54*VLOOKUP('Données projet'!$B$9,Paramètres!$A$1:$I$89,3,0)*0.475*44/12</f>
        <v>2.6210511599475401</v>
      </c>
      <c r="AB54" s="23">
        <f>EXP(-LN(2)/2)*AB53+(1-EXP(-LN(2)/2))/(LN(2)/2)*V54*Y54*VLOOKUP('Données projet'!$B$9,Paramètres!$A$1:$I$89,3,0)*0.475*44/12</f>
        <v>42.54338427026488</v>
      </c>
      <c r="AC54" s="24">
        <f t="shared" si="3"/>
        <v>128.63687493043417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150.6643110947133</v>
      </c>
      <c r="T55" s="62">
        <f t="shared" si="34"/>
        <v>231.70571415193996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81.835595874783237</v>
      </c>
      <c r="AA55" s="23">
        <f>EXP(-LN(2)/25)*AA54+(1-EXP(-LN(2)/25))/(LN(2)/25)*Calculateur!V55*Calculateur!X55*VLOOKUP('Données projet'!$B$9,Paramètres!$A$1:$I$89,3,0)*0.475*44/12</f>
        <v>2.5493783781436847</v>
      </c>
      <c r="AB55" s="23">
        <f>EXP(-LN(2)/2)*AB54+(1-EXP(-LN(2)/2))/(LN(2)/2)*V55*Y55*VLOOKUP('Données projet'!$B$9,Paramètres!$A$1:$I$89,3,0)*0.475*44/12</f>
        <v>30.082715512129397</v>
      </c>
      <c r="AC55" s="24">
        <f t="shared" si="3"/>
        <v>114.46768976505632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150.6643110947133</v>
      </c>
      <c r="T56" s="62">
        <f t="shared" si="34"/>
        <v>231.70571415193996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80.230849754463549</v>
      </c>
      <c r="AA56" s="23">
        <f>EXP(-LN(2)/25)*AA55+(1-EXP(-LN(2)/25))/(LN(2)/25)*Calculateur!V56*Calculateur!X56*VLOOKUP('Données projet'!$B$9,Paramètres!$A$1:$I$89,3,0)*0.475*44/12</f>
        <v>2.4796654923273636</v>
      </c>
      <c r="AB56" s="23">
        <f>EXP(-LN(2)/2)*AB55+(1-EXP(-LN(2)/2))/(LN(2)/2)*V56*Y56*VLOOKUP('Données projet'!$B$9,Paramètres!$A$1:$I$89,3,0)*0.475*44/12</f>
        <v>21.27169213513244</v>
      </c>
      <c r="AC56" s="24">
        <f t="shared" si="3"/>
        <v>103.98220738192336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150.6643110947133</v>
      </c>
      <c r="T57" s="62">
        <f t="shared" si="34"/>
        <v>231.70571415193996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78.657571726764843</v>
      </c>
      <c r="AA57" s="23">
        <f>EXP(-LN(2)/25)*AA56+(1-EXP(-LN(2)/25))/(LN(2)/25)*Calculateur!V57*Calculateur!X57*VLOOKUP('Données projet'!$B$9,Paramètres!$A$1:$I$89,3,0)*0.475*44/12</f>
        <v>2.4118589090397311</v>
      </c>
      <c r="AB57" s="23">
        <f>EXP(-LN(2)/2)*AB56+(1-EXP(-LN(2)/2))/(LN(2)/2)*V57*Y57*VLOOKUP('Données projet'!$B$9,Paramètres!$A$1:$I$89,3,0)*0.475*44/12</f>
        <v>15.041357756064698</v>
      </c>
      <c r="AC57" s="24">
        <f t="shared" si="3"/>
        <v>96.110788391869278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150.6643110947133</v>
      </c>
      <c r="T58" s="62">
        <f t="shared" si="34"/>
        <v>231.70571415193996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77.115144721584457</v>
      </c>
      <c r="AA58" s="23">
        <f>EXP(-LN(2)/25)*AA57+(1-EXP(-LN(2)/25))/(LN(2)/25)*Calculateur!V58*Calculateur!X58*VLOOKUP('Données projet'!$B$9,Paramètres!$A$1:$I$89,3,0)*0.475*44/12</f>
        <v>2.3459065003378918</v>
      </c>
      <c r="AB58" s="23">
        <f>EXP(-LN(2)/2)*AB57+(1-EXP(-LN(2)/2))/(LN(2)/2)*V58*Y58*VLOOKUP('Données projet'!$B$9,Paramètres!$A$1:$I$89,3,0)*0.475*44/12</f>
        <v>10.63584606756622</v>
      </c>
      <c r="AC58" s="24">
        <f t="shared" si="3"/>
        <v>90.096897289488567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150.6643110947133</v>
      </c>
      <c r="T59" s="62">
        <f t="shared" si="34"/>
        <v>231.70571415193996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75.602963769188094</v>
      </c>
      <c r="AA59" s="23">
        <f>EXP(-LN(2)/25)*AA58+(1-EXP(-LN(2)/25))/(LN(2)/25)*Calculateur!V59*Calculateur!X59*VLOOKUP('Données projet'!$B$9,Paramètres!$A$1:$I$89,3,0)*0.475*44/12</f>
        <v>2.2817575637202911</v>
      </c>
      <c r="AB59" s="23">
        <f>EXP(-LN(2)/2)*AB58+(1-EXP(-LN(2)/2))/(LN(2)/2)*V59*Y59*VLOOKUP('Données projet'!$B$9,Paramètres!$A$1:$I$89,3,0)*0.475*44/12</f>
        <v>7.5206788780323492</v>
      </c>
      <c r="AC59" s="24">
        <f t="shared" si="3"/>
        <v>85.405400210940741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150.6643110947133</v>
      </c>
      <c r="T60" s="62">
        <f t="shared" si="34"/>
        <v>231.70571415193996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74.120435762928906</v>
      </c>
      <c r="AA60" s="23">
        <f>EXP(-LN(2)/25)*AA59+(1-EXP(-LN(2)/25))/(LN(2)/25)*Calculateur!V60*Calculateur!X60*VLOOKUP('Données projet'!$B$9,Paramètres!$A$1:$I$89,3,0)*0.475*44/12</f>
        <v>2.2193627831479446</v>
      </c>
      <c r="AB60" s="23">
        <f>EXP(-LN(2)/2)*AB59+(1-EXP(-LN(2)/2))/(LN(2)/2)*V60*Y60*VLOOKUP('Données projet'!$B$9,Paramètres!$A$1:$I$89,3,0)*0.475*44/12</f>
        <v>5.31792303378311</v>
      </c>
      <c r="AC60" s="24">
        <f t="shared" si="3"/>
        <v>81.657721579859952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150.6643110947133</v>
      </c>
      <c r="T61" s="62">
        <f t="shared" si="34"/>
        <v>231.70571415193996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72.666979226619674</v>
      </c>
      <c r="AA61" s="23">
        <f>EXP(-LN(2)/25)*AA60+(1-EXP(-LN(2)/25))/(LN(2)/25)*Calculateur!V61*Calculateur!X61*VLOOKUP('Données projet'!$B$9,Paramètres!$A$1:$I$89,3,0)*0.475*44/12</f>
        <v>2.1586741911315475</v>
      </c>
      <c r="AB61" s="23">
        <f>EXP(-LN(2)/2)*AB60+(1-EXP(-LN(2)/2))/(LN(2)/2)*V61*Y61*VLOOKUP('Données projet'!$B$9,Paramètres!$A$1:$I$89,3,0)*0.475*44/12</f>
        <v>3.7603394390161746</v>
      </c>
      <c r="AC61" s="24">
        <f t="shared" si="3"/>
        <v>78.585992856767405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150.6643110947133</v>
      </c>
      <c r="T62" s="62">
        <f t="shared" si="34"/>
        <v>231.70571415193996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71.242024086466515</v>
      </c>
      <c r="AA62" s="23">
        <f>EXP(-LN(2)/25)*AA61+(1-EXP(-LN(2)/25))/(LN(2)/25)*Calculateur!V62*Calculateur!X62*VLOOKUP('Données projet'!$B$9,Paramètres!$A$1:$I$89,3,0)*0.475*44/12</f>
        <v>2.0996451318553131</v>
      </c>
      <c r="AB62" s="23">
        <f>EXP(-LN(2)/2)*AB61+(1-EXP(-LN(2)/2))/(LN(2)/2)*V62*Y62*VLOOKUP('Données projet'!$B$9,Paramètres!$A$1:$I$89,3,0)*0.475*44/12</f>
        <v>2.658961516891555</v>
      </c>
      <c r="AC62" s="24">
        <f t="shared" si="3"/>
        <v>76.000630735213377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150.6643110947133</v>
      </c>
      <c r="T63" s="62">
        <f t="shared" si="34"/>
        <v>231.70571415193996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69.845011447474931</v>
      </c>
      <c r="AA63" s="23">
        <f>EXP(-LN(2)/25)*AA62+(1-EXP(-LN(2)/25))/(LN(2)/25)*Calculateur!V63*Calculateur!X63*VLOOKUP('Données projet'!$B$9,Paramètres!$A$1:$I$89,3,0)*0.475*44/12</f>
        <v>2.0422302253091908</v>
      </c>
      <c r="AB63" s="23">
        <f>EXP(-LN(2)/2)*AB62+(1-EXP(-LN(2)/2))/(LN(2)/2)*V63*Y63*VLOOKUP('Données projet'!$B$9,Paramètres!$A$1:$I$89,3,0)*0.475*44/12</f>
        <v>1.8801697195080873</v>
      </c>
      <c r="AC63" s="24">
        <f t="shared" si="3"/>
        <v>73.767411392292217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150.6643110947133</v>
      </c>
      <c r="T64" s="62">
        <f t="shared" si="34"/>
        <v>231.70571415193996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68.475393374240412</v>
      </c>
      <c r="AA64" s="23">
        <f>EXP(-LN(2)/25)*AA63+(1-EXP(-LN(2)/25))/(LN(2)/25)*Calculateur!V64*Calculateur!X64*VLOOKUP('Données projet'!$B$9,Paramètres!$A$1:$I$89,3,0)*0.475*44/12</f>
        <v>1.986385332401891</v>
      </c>
      <c r="AB64" s="23">
        <f>EXP(-LN(2)/2)*AB63+(1-EXP(-LN(2)/2))/(LN(2)/2)*V64*Y64*VLOOKUP('Données projet'!$B$9,Paramètres!$A$1:$I$89,3,0)*0.475*44/12</f>
        <v>1.3294807584457775</v>
      </c>
      <c r="AC64" s="24">
        <f t="shared" si="3"/>
        <v>71.791259465088089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150.6643110947133</v>
      </c>
      <c r="T65" s="62">
        <f t="shared" si="34"/>
        <v>231.70571415193996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67.132632676037474</v>
      </c>
      <c r="AA65" s="23">
        <f>EXP(-LN(2)/25)*AA64+(1-EXP(-LN(2)/25))/(LN(2)/25)*Calculateur!V65*Calculateur!X65*VLOOKUP('Données projet'!$B$9,Paramètres!$A$1:$I$89,3,0)*0.475*44/12</f>
        <v>1.9320675210278966</v>
      </c>
      <c r="AB65" s="23">
        <f>EXP(-LN(2)/2)*AB64+(1-EXP(-LN(2)/2))/(LN(2)/2)*V65*Y65*VLOOKUP('Données projet'!$B$9,Paramètres!$A$1:$I$89,3,0)*0.475*44/12</f>
        <v>0.94008485975404366</v>
      </c>
      <c r="AC65" s="24">
        <f t="shared" si="3"/>
        <v>70.004785056819415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150.6643110947133</v>
      </c>
      <c r="T66" s="62">
        <f t="shared" si="34"/>
        <v>231.70571415193996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65.816202696123142</v>
      </c>
      <c r="AA66" s="23">
        <f>EXP(-LN(2)/25)*AA65+(1-EXP(-LN(2)/25))/(LN(2)/25)*Calculateur!V66*Calculateur!X66*VLOOKUP('Données projet'!$B$9,Paramètres!$A$1:$I$89,3,0)*0.475*44/12</f>
        <v>1.8792350330623737</v>
      </c>
      <c r="AB66" s="23">
        <f>EXP(-LN(2)/2)*AB65+(1-EXP(-LN(2)/2))/(LN(2)/2)*V66*Y66*VLOOKUP('Données projet'!$B$9,Paramètres!$A$1:$I$89,3,0)*0.475*44/12</f>
        <v>0.66474037922288876</v>
      </c>
      <c r="AC66" s="24">
        <f t="shared" si="3"/>
        <v>68.360178108408405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150.6643110947133</v>
      </c>
      <c r="T67" s="62">
        <f t="shared" si="34"/>
        <v>231.70571415193996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64.525587105171923</v>
      </c>
      <c r="AA67" s="23">
        <f>EXP(-LN(2)/25)*AA66+(1-EXP(-LN(2)/25))/(LN(2)/25)*Calculateur!V67*Calculateur!X67*VLOOKUP('Données projet'!$B$9,Paramètres!$A$1:$I$89,3,0)*0.475*44/12</f>
        <v>1.8278472522586078</v>
      </c>
      <c r="AB67" s="23">
        <f>EXP(-LN(2)/2)*AB66+(1-EXP(-LN(2)/2))/(LN(2)/2)*V67*Y67*VLOOKUP('Données projet'!$B$9,Paramètres!$A$1:$I$89,3,0)*0.475*44/12</f>
        <v>0.47004242987702183</v>
      </c>
      <c r="AC67" s="24">
        <f t="shared" si="3"/>
        <v>66.823476787307555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150.6643110947133</v>
      </c>
      <c r="T68" s="62">
        <f t="shared" si="34"/>
        <v>231.70571415193996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63.260279698761479</v>
      </c>
      <c r="AA68" s="23">
        <f>EXP(-LN(2)/25)*AA67+(1-EXP(-LN(2)/25))/(LN(2)/25)*Calculateur!V68*Calculateur!X68*VLOOKUP('Données projet'!$B$9,Paramètres!$A$1:$I$89,3,0)*0.475*44/12</f>
        <v>1.7778646730232868</v>
      </c>
      <c r="AB68" s="23">
        <f>EXP(-LN(2)/2)*AB67+(1-EXP(-LN(2)/2))/(LN(2)/2)*V68*Y68*VLOOKUP('Données projet'!$B$9,Paramètres!$A$1:$I$89,3,0)*0.475*44/12</f>
        <v>0.33237018961144438</v>
      </c>
      <c r="AC68" s="24">
        <f t="shared" ref="AC68:AC131" si="57">SUM(Z68:AB68)</f>
        <v>65.370514561396206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150.6643110947133</v>
      </c>
      <c r="T69" s="62">
        <f t="shared" ref="T69:T132" si="88">$T$3</f>
        <v>231.70571415193996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62.019784198829434</v>
      </c>
      <c r="AA69" s="23">
        <f>EXP(-LN(2)/25)*AA68+(1-EXP(-LN(2)/25))/(LN(2)/25)*Calculateur!V69*Calculateur!X69*VLOOKUP('Données projet'!$B$9,Paramètres!$A$1:$I$89,3,0)*0.475*44/12</f>
        <v>1.7292488700456252</v>
      </c>
      <c r="AB69" s="23">
        <f>EXP(-LN(2)/2)*AB68+(1-EXP(-LN(2)/2))/(LN(2)/2)*V69*Y69*VLOOKUP('Données projet'!$B$9,Paramètres!$A$1:$I$89,3,0)*0.475*44/12</f>
        <v>0.23502121493851091</v>
      </c>
      <c r="AC69" s="24">
        <f t="shared" si="57"/>
        <v>63.98405428381357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150.6643110947133</v>
      </c>
      <c r="T70" s="62">
        <f t="shared" si="88"/>
        <v>231.70571415193996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60.803614059023509</v>
      </c>
      <c r="AA70" s="23">
        <f>EXP(-LN(2)/25)*AA69+(1-EXP(-LN(2)/25))/(LN(2)/25)*Calculateur!V70*Calculateur!X70*VLOOKUP('Données projet'!$B$9,Paramètres!$A$1:$I$89,3,0)*0.475*44/12</f>
        <v>1.6819624687569819</v>
      </c>
      <c r="AB70" s="23">
        <f>EXP(-LN(2)/2)*AB69+(1-EXP(-LN(2)/2))/(LN(2)/2)*V70*Y70*VLOOKUP('Données projet'!$B$9,Paramètres!$A$1:$I$89,3,0)*0.475*44/12</f>
        <v>0.16618509480572219</v>
      </c>
      <c r="AC70" s="24">
        <f t="shared" si="57"/>
        <v>62.651761622586207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150.6643110947133</v>
      </c>
      <c r="T71" s="62">
        <f t="shared" si="88"/>
        <v>231.70571415193996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59.611292273868642</v>
      </c>
      <c r="AA71" s="23">
        <f>EXP(-LN(2)/25)*AA70+(1-EXP(-LN(2)/25))/(LN(2)/25)*Calculateur!V71*Calculateur!X71*VLOOKUP('Données projet'!$B$9,Paramètres!$A$1:$I$89,3,0)*0.475*44/12</f>
        <v>1.6359691165982602</v>
      </c>
      <c r="AB71" s="23">
        <f>EXP(-LN(2)/2)*AB70+(1-EXP(-LN(2)/2))/(LN(2)/2)*V71*Y71*VLOOKUP('Données projet'!$B$9,Paramètres!$A$1:$I$89,3,0)*0.475*44/12</f>
        <v>0.11751060746925546</v>
      </c>
      <c r="AC71" s="24">
        <f t="shared" si="57"/>
        <v>61.36477199793616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150.6643110947133</v>
      </c>
      <c r="T72" s="62">
        <f t="shared" si="88"/>
        <v>231.70571415193996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58.442351191676181</v>
      </c>
      <c r="AA72" s="23">
        <f>EXP(-LN(2)/25)*AA71+(1-EXP(-LN(2)/25))/(LN(2)/25)*Calculateur!V72*Calculateur!X72*VLOOKUP('Données projet'!$B$9,Paramètres!$A$1:$I$89,3,0)*0.475*44/12</f>
        <v>1.5912334550730041</v>
      </c>
      <c r="AB72" s="23">
        <f>EXP(-LN(2)/2)*AB71+(1-EXP(-LN(2)/2))/(LN(2)/2)*V72*Y72*VLOOKUP('Données projet'!$B$9,Paramètres!$A$1:$I$89,3,0)*0.475*44/12</f>
        <v>8.3092547402861094E-2</v>
      </c>
      <c r="AC72" s="24">
        <f t="shared" si="57"/>
        <v>60.116677194152047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150.6643110947133</v>
      </c>
      <c r="T73" s="62">
        <f t="shared" si="88"/>
        <v>231.70571415193996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57.29633233112186</v>
      </c>
      <c r="AA73" s="23">
        <f>EXP(-LN(2)/25)*AA72+(1-EXP(-LN(2)/25))/(LN(2)/25)*Calculateur!V73*Calculateur!X73*VLOOKUP('Données projet'!$B$9,Paramètres!$A$1:$I$89,3,0)*0.475*44/12</f>
        <v>1.5477210925647022</v>
      </c>
      <c r="AB73" s="23">
        <f>EXP(-LN(2)/2)*AB72+(1-EXP(-LN(2)/2))/(LN(2)/2)*V73*Y73*VLOOKUP('Données projet'!$B$9,Paramètres!$A$1:$I$89,3,0)*0.475*44/12</f>
        <v>5.8755303734627728E-2</v>
      </c>
      <c r="AC73" s="24">
        <f t="shared" si="57"/>
        <v>58.902808727421188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150.6643110947133</v>
      </c>
      <c r="T74" s="62">
        <f t="shared" si="88"/>
        <v>231.70571415193996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56.172786201420521</v>
      </c>
      <c r="AA74" s="23">
        <f>EXP(-LN(2)/25)*AA73+(1-EXP(-LN(2)/25))/(LN(2)/25)*Calculateur!V74*Calculateur!X74*VLOOKUP('Données projet'!$B$9,Paramètres!$A$1:$I$89,3,0)*0.475*44/12</f>
        <v>1.5053985778974055</v>
      </c>
      <c r="AB74" s="23">
        <f>EXP(-LN(2)/2)*AB73+(1-EXP(-LN(2)/2))/(LN(2)/2)*V74*Y74*VLOOKUP('Données projet'!$B$9,Paramètres!$A$1:$I$89,3,0)*0.475*44/12</f>
        <v>4.1546273701430547E-2</v>
      </c>
      <c r="AC74" s="24">
        <f t="shared" si="57"/>
        <v>57.719731053019352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150.6643110947133</v>
      </c>
      <c r="T75" s="62">
        <f t="shared" si="88"/>
        <v>231.70571415193996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55.071272126027154</v>
      </c>
      <c r="AA75" s="23">
        <f>EXP(-LN(2)/25)*AA74+(1-EXP(-LN(2)/25))/(LN(2)/25)*Calculateur!V75*Calculateur!X75*VLOOKUP('Données projet'!$B$9,Paramètres!$A$1:$I$89,3,0)*0.475*44/12</f>
        <v>1.4642333746193303</v>
      </c>
      <c r="AB75" s="23">
        <f>EXP(-LN(2)/2)*AB74+(1-EXP(-LN(2)/2))/(LN(2)/2)*V75*Y75*VLOOKUP('Données projet'!$B$9,Paramètres!$A$1:$I$89,3,0)*0.475*44/12</f>
        <v>2.9377651867313864E-2</v>
      </c>
      <c r="AC75" s="24">
        <f t="shared" si="57"/>
        <v>56.564883152513801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150.6643110947133</v>
      </c>
      <c r="T76" s="62">
        <f t="shared" si="88"/>
        <v>231.70571415193996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53.991358069795005</v>
      </c>
      <c r="AA76" s="23">
        <f>EXP(-LN(2)/25)*AA75+(1-EXP(-LN(2)/25))/(LN(2)/25)*Calculateur!V76*Calculateur!X76*VLOOKUP('Données projet'!$B$9,Paramètres!$A$1:$I$89,3,0)*0.475*44/12</f>
        <v>1.4241938359896782</v>
      </c>
      <c r="AB76" s="23">
        <f>EXP(-LN(2)/2)*AB75+(1-EXP(-LN(2)/2))/(LN(2)/2)*V76*Y76*VLOOKUP('Données projet'!$B$9,Paramètres!$A$1:$I$89,3,0)*0.475*44/12</f>
        <v>2.0773136850715274E-2</v>
      </c>
      <c r="AC76" s="24">
        <f t="shared" si="57"/>
        <v>55.436325042635396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150.6643110947133</v>
      </c>
      <c r="T77" s="62">
        <f t="shared" si="88"/>
        <v>231.70571415193996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52.932620469523037</v>
      </c>
      <c r="AA77" s="23">
        <f>EXP(-LN(2)/25)*AA76+(1-EXP(-LN(2)/25))/(LN(2)/25)*Calculateur!V77*Calculateur!X77*VLOOKUP('Données projet'!$B$9,Paramètres!$A$1:$I$89,3,0)*0.475*44/12</f>
        <v>1.3852491806494416</v>
      </c>
      <c r="AB77" s="23">
        <f>EXP(-LN(2)/2)*AB76+(1-EXP(-LN(2)/2))/(LN(2)/2)*V77*Y77*VLOOKUP('Données projet'!$B$9,Paramètres!$A$1:$I$89,3,0)*0.475*44/12</f>
        <v>1.4688825933656932E-2</v>
      </c>
      <c r="AC77" s="24">
        <f t="shared" si="57"/>
        <v>54.332558476106129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150.6643110947133</v>
      </c>
      <c r="T78" s="62">
        <f t="shared" si="88"/>
        <v>231.70571415193996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51.894644067826228</v>
      </c>
      <c r="AA78" s="23">
        <f>EXP(-LN(2)/25)*AA77+(1-EXP(-LN(2)/25))/(LN(2)/25)*Calculateur!V78*Calculateur!X78*VLOOKUP('Données projet'!$B$9,Paramètres!$A$1:$I$89,3,0)*0.475*44/12</f>
        <v>1.3473694689574942</v>
      </c>
      <c r="AB78" s="23">
        <f>EXP(-LN(2)/2)*AB77+(1-EXP(-LN(2)/2))/(LN(2)/2)*V78*Y78*VLOOKUP('Données projet'!$B$9,Paramètres!$A$1:$I$89,3,0)*0.475*44/12</f>
        <v>1.0386568425357637E-2</v>
      </c>
      <c r="AC78" s="24">
        <f t="shared" si="57"/>
        <v>53.252400105209084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150.6643110947133</v>
      </c>
      <c r="T79" s="62">
        <f t="shared" si="88"/>
        <v>231.70571415193996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50.877021750263602</v>
      </c>
      <c r="AA79" s="23">
        <f>EXP(-LN(2)/25)*AA78+(1-EXP(-LN(2)/25))/(LN(2)/25)*Calculateur!V79*Calculateur!X79*VLOOKUP('Données projet'!$B$9,Paramètres!$A$1:$I$89,3,0)*0.475*44/12</f>
        <v>1.3105255799737705</v>
      </c>
      <c r="AB79" s="23">
        <f>EXP(-LN(2)/2)*AB78+(1-EXP(-LN(2)/2))/(LN(2)/2)*V79*Y79*VLOOKUP('Données projet'!$B$9,Paramètres!$A$1:$I$89,3,0)*0.475*44/12</f>
        <v>7.3444129668284661E-3</v>
      </c>
      <c r="AC79" s="24">
        <f t="shared" si="57"/>
        <v>52.194891743204202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150.6643110947133</v>
      </c>
      <c r="T80" s="62">
        <f t="shared" si="88"/>
        <v>231.70571415193996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49.879354385660051</v>
      </c>
      <c r="AA80" s="23">
        <f>EXP(-LN(2)/25)*AA79+(1-EXP(-LN(2)/25))/(LN(2)/25)*Calculateur!V80*Calculateur!X80*VLOOKUP('Données projet'!$B$9,Paramètres!$A$1:$I$89,3,0)*0.475*44/12</f>
        <v>1.2746891890718428</v>
      </c>
      <c r="AB80" s="23">
        <f>EXP(-LN(2)/2)*AB79+(1-EXP(-LN(2)/2))/(LN(2)/2)*V80*Y80*VLOOKUP('Données projet'!$B$9,Paramètres!$A$1:$I$89,3,0)*0.475*44/12</f>
        <v>5.1932842126788184E-3</v>
      </c>
      <c r="AC80" s="24">
        <f t="shared" si="57"/>
        <v>51.159236858944574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150.6643110947133</v>
      </c>
      <c r="T81" s="62">
        <f t="shared" si="88"/>
        <v>231.70571415193996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48.901250669559374</v>
      </c>
      <c r="AA81" s="23">
        <f>EXP(-LN(2)/25)*AA80+(1-EXP(-LN(2)/25))/(LN(2)/25)*Calculateur!V81*Calculateur!X81*VLOOKUP('Données projet'!$B$9,Paramètres!$A$1:$I$89,3,0)*0.475*44/12</f>
        <v>1.2398327461636822</v>
      </c>
      <c r="AB81" s="23">
        <f>EXP(-LN(2)/2)*AB80+(1-EXP(-LN(2)/2))/(LN(2)/2)*V81*Y81*VLOOKUP('Données projet'!$B$9,Paramètres!$A$1:$I$89,3,0)*0.475*44/12</f>
        <v>3.672206483414233E-3</v>
      </c>
      <c r="AC81" s="24">
        <f t="shared" si="57"/>
        <v>50.144755622206475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150.6643110947133</v>
      </c>
      <c r="T82" s="62">
        <f t="shared" si="88"/>
        <v>231.70571415193996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47.942326970747068</v>
      </c>
      <c r="AA82" s="23">
        <f>EXP(-LN(2)/25)*AA81+(1-EXP(-LN(2)/25))/(LN(2)/25)*Calculateur!V82*Calculateur!X82*VLOOKUP('Données projet'!$B$9,Paramètres!$A$1:$I$89,3,0)*0.475*44/12</f>
        <v>1.205929454519866</v>
      </c>
      <c r="AB82" s="23">
        <f>EXP(-LN(2)/2)*AB81+(1-EXP(-LN(2)/2))/(LN(2)/2)*V82*Y82*VLOOKUP('Données projet'!$B$9,Paramètres!$A$1:$I$89,3,0)*0.475*44/12</f>
        <v>2.5966421063394092E-3</v>
      </c>
      <c r="AC82" s="24">
        <f t="shared" si="57"/>
        <v>49.150853067373276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150.6643110947133</v>
      </c>
      <c r="T83" s="62">
        <f t="shared" si="88"/>
        <v>231.70571415193996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47.002207180782769</v>
      </c>
      <c r="AA83" s="23">
        <f>EXP(-LN(2)/25)*AA82+(1-EXP(-LN(2)/25))/(LN(2)/25)*Calculateur!V83*Calculateur!X83*VLOOKUP('Données projet'!$B$9,Paramètres!$A$1:$I$89,3,0)*0.475*44/12</f>
        <v>1.1729532501689464</v>
      </c>
      <c r="AB83" s="23">
        <f>EXP(-LN(2)/2)*AB82+(1-EXP(-LN(2)/2))/(LN(2)/2)*V83*Y83*VLOOKUP('Données projet'!$B$9,Paramètres!$A$1:$I$89,3,0)*0.475*44/12</f>
        <v>1.8361032417071165E-3</v>
      </c>
      <c r="AC83" s="24">
        <f t="shared" si="57"/>
        <v>48.176996534193421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150.6643110947133</v>
      </c>
      <c r="T84" s="62">
        <f t="shared" si="88"/>
        <v>231.70571415193996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46.080522566483218</v>
      </c>
      <c r="AA84" s="23">
        <f>EXP(-LN(2)/25)*AA83+(1-EXP(-LN(2)/25))/(LN(2)/25)*Calculateur!V84*Calculateur!X84*VLOOKUP('Données projet'!$B$9,Paramètres!$A$1:$I$89,3,0)*0.475*44/12</f>
        <v>1.140878781860146</v>
      </c>
      <c r="AB84" s="23">
        <f>EXP(-LN(2)/2)*AB83+(1-EXP(-LN(2)/2))/(LN(2)/2)*V84*Y84*VLOOKUP('Données projet'!$B$9,Paramètres!$A$1:$I$89,3,0)*0.475*44/12</f>
        <v>1.2983210531697046E-3</v>
      </c>
      <c r="AC84" s="24">
        <f t="shared" si="57"/>
        <v>47.222699669396533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150.6643110947133</v>
      </c>
      <c r="T85" s="62">
        <f t="shared" si="88"/>
        <v>231.70571415193996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45.176911625297976</v>
      </c>
      <c r="AA85" s="23">
        <f>EXP(-LN(2)/25)*AA84+(1-EXP(-LN(2)/25))/(LN(2)/25)*Calculateur!V85*Calculateur!X85*VLOOKUP('Données projet'!$B$9,Paramètres!$A$1:$I$89,3,0)*0.475*44/12</f>
        <v>1.1096813915739727</v>
      </c>
      <c r="AB85" s="23">
        <f>EXP(-LN(2)/2)*AB84+(1-EXP(-LN(2)/2))/(LN(2)/2)*V85*Y85*VLOOKUP('Données projet'!$B$9,Paramètres!$A$1:$I$89,3,0)*0.475*44/12</f>
        <v>9.1805162085355826E-4</v>
      </c>
      <c r="AC85" s="24">
        <f t="shared" si="57"/>
        <v>46.287511068492798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150.6643110947133</v>
      </c>
      <c r="T86" s="62">
        <f t="shared" si="88"/>
        <v>231.70571415193996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44.291019943521121</v>
      </c>
      <c r="AA86" s="23">
        <f>EXP(-LN(2)/25)*AA85+(1-EXP(-LN(2)/25))/(LN(2)/25)*Calculateur!V86*Calculateur!X86*VLOOKUP('Données projet'!$B$9,Paramètres!$A$1:$I$89,3,0)*0.475*44/12</f>
        <v>1.0793370955657742</v>
      </c>
      <c r="AB86" s="23">
        <f>EXP(-LN(2)/2)*AB85+(1-EXP(-LN(2)/2))/(LN(2)/2)*V86*Y86*VLOOKUP('Données projet'!$B$9,Paramètres!$A$1:$I$89,3,0)*0.475*44/12</f>
        <v>6.491605265848523E-4</v>
      </c>
      <c r="AC86" s="24">
        <f t="shared" si="57"/>
        <v>45.371006199613483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150.6643110947133</v>
      </c>
      <c r="T87" s="62">
        <f t="shared" si="88"/>
        <v>231.70571415193996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43.422500057283344</v>
      </c>
      <c r="AA87" s="23">
        <f>EXP(-LN(2)/25)*AA86+(1-EXP(-LN(2)/25))/(LN(2)/25)*Calculateur!V87*Calculateur!X87*VLOOKUP('Données projet'!$B$9,Paramètres!$A$1:$I$89,3,0)*0.475*44/12</f>
        <v>1.049822565927657</v>
      </c>
      <c r="AB87" s="23">
        <f>EXP(-LN(2)/2)*AB86+(1-EXP(-LN(2)/2))/(LN(2)/2)*V87*Y87*VLOOKUP('Données projet'!$B$9,Paramètres!$A$1:$I$89,3,0)*0.475*44/12</f>
        <v>4.5902581042677913E-4</v>
      </c>
      <c r="AC87" s="24">
        <f t="shared" si="57"/>
        <v>44.472781649021428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150.6643110947133</v>
      </c>
      <c r="T88" s="62">
        <f t="shared" si="88"/>
        <v>231.70571415193996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42.571011316269868</v>
      </c>
      <c r="AA88" s="23">
        <f>EXP(-LN(2)/25)*AA87+(1-EXP(-LN(2)/25))/(LN(2)/25)*Calculateur!V88*Calculateur!X88*VLOOKUP('Données projet'!$B$9,Paramètres!$A$1:$I$89,3,0)*0.475*44/12</f>
        <v>1.0211151126545959</v>
      </c>
      <c r="AB88" s="23">
        <f>EXP(-LN(2)/2)*AB87+(1-EXP(-LN(2)/2))/(LN(2)/2)*V88*Y88*VLOOKUP('Données projet'!$B$9,Paramètres!$A$1:$I$89,3,0)*0.475*44/12</f>
        <v>3.2458026329242615E-4</v>
      </c>
      <c r="AC88" s="24">
        <f t="shared" si="57"/>
        <v>43.592451009187755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150.6643110947133</v>
      </c>
      <c r="T89" s="62">
        <f t="shared" si="88"/>
        <v>231.70571415193996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41.736219750110813</v>
      </c>
      <c r="AA89" s="23">
        <f>EXP(-LN(2)/25)*AA88+(1-EXP(-LN(2)/25))/(LN(2)/25)*Calculateur!V89*Calculateur!X89*VLOOKUP('Données projet'!$B$9,Paramètres!$A$1:$I$89,3,0)*0.475*44/12</f>
        <v>0.99319266620094593</v>
      </c>
      <c r="AB89" s="23">
        <f>EXP(-LN(2)/2)*AB88+(1-EXP(-LN(2)/2))/(LN(2)/2)*V89*Y89*VLOOKUP('Données projet'!$B$9,Paramètres!$A$1:$I$89,3,0)*0.475*44/12</f>
        <v>2.2951290521338956E-4</v>
      </c>
      <c r="AC89" s="24">
        <f t="shared" si="57"/>
        <v>42.729641929216974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150.6643110947133</v>
      </c>
      <c r="T90" s="62">
        <f t="shared" si="88"/>
        <v>231.70571415193996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40.917797937391562</v>
      </c>
      <c r="AA90" s="23">
        <f>EXP(-LN(2)/25)*AA89+(1-EXP(-LN(2)/25))/(LN(2)/25)*Calculateur!V90*Calculateur!X90*VLOOKUP('Données projet'!$B$9,Paramètres!$A$1:$I$89,3,0)*0.475*44/12</f>
        <v>0.96603376051394874</v>
      </c>
      <c r="AB90" s="23">
        <f>EXP(-LN(2)/2)*AB89+(1-EXP(-LN(2)/2))/(LN(2)/2)*V90*Y90*VLOOKUP('Données projet'!$B$9,Paramètres!$A$1:$I$89,3,0)*0.475*44/12</f>
        <v>1.6229013164621308E-4</v>
      </c>
      <c r="AC90" s="24">
        <f t="shared" si="57"/>
        <v>41.883993988037162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150.6643110947133</v>
      </c>
      <c r="T91" s="62">
        <f t="shared" si="88"/>
        <v>231.70571415193996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40.115424877231717</v>
      </c>
      <c r="AA91" s="23">
        <f>EXP(-LN(2)/25)*AA90+(1-EXP(-LN(2)/25))/(LN(2)/25)*Calculateur!V91*Calculateur!X91*VLOOKUP('Données projet'!$B$9,Paramètres!$A$1:$I$89,3,0)*0.475*44/12</f>
        <v>0.93961751653118719</v>
      </c>
      <c r="AB91" s="23">
        <f>EXP(-LN(2)/2)*AB90+(1-EXP(-LN(2)/2))/(LN(2)/2)*V91*Y91*VLOOKUP('Données projet'!$B$9,Paramètres!$A$1:$I$89,3,0)*0.475*44/12</f>
        <v>1.1475645260669478E-4</v>
      </c>
      <c r="AC91" s="24">
        <f t="shared" si="57"/>
        <v>41.055157150215507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150.6643110947133</v>
      </c>
      <c r="T92" s="62">
        <f t="shared" si="88"/>
        <v>231.70571415193996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39.328785863382365</v>
      </c>
      <c r="AA92" s="23">
        <f>EXP(-LN(2)/25)*AA91+(1-EXP(-LN(2)/25))/(LN(2)/25)*Calculateur!V92*Calculateur!X92*VLOOKUP('Données projet'!$B$9,Paramètres!$A$1:$I$89,3,0)*0.475*44/12</f>
        <v>0.91392362612930422</v>
      </c>
      <c r="AB92" s="23">
        <f>EXP(-LN(2)/2)*AB91+(1-EXP(-LN(2)/2))/(LN(2)/2)*V92*Y92*VLOOKUP('Données projet'!$B$9,Paramètres!$A$1:$I$89,3,0)*0.475*44/12</f>
        <v>8.1145065823106538E-5</v>
      </c>
      <c r="AC92" s="24">
        <f t="shared" si="57"/>
        <v>40.242790634577489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150.6643110947133</v>
      </c>
      <c r="T93" s="62">
        <f t="shared" si="88"/>
        <v>231.70571415193996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38.557572360792179</v>
      </c>
      <c r="AA93" s="23">
        <f>EXP(-LN(2)/25)*AA92+(1-EXP(-LN(2)/25))/(LN(2)/25)*Calculateur!V93*Calculateur!X93*VLOOKUP('Données projet'!$B$9,Paramètres!$A$1:$I$89,3,0)*0.475*44/12</f>
        <v>0.88893233651164372</v>
      </c>
      <c r="AB93" s="23">
        <f>EXP(-LN(2)/2)*AB92+(1-EXP(-LN(2)/2))/(LN(2)/2)*V93*Y93*VLOOKUP('Données projet'!$B$9,Paramètres!$A$1:$I$89,3,0)*0.475*44/12</f>
        <v>5.7378226303347391E-5</v>
      </c>
      <c r="AC93" s="24">
        <f t="shared" si="57"/>
        <v>39.446562075530125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150.6643110947133</v>
      </c>
      <c r="T94" s="62">
        <f t="shared" si="88"/>
        <v>231.70571415193996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37.801481884593997</v>
      </c>
      <c r="AA94" s="23">
        <f>EXP(-LN(2)/25)*AA93+(1-EXP(-LN(2)/25))/(LN(2)/25)*Calculateur!V94*Calculateur!X94*VLOOKUP('Données projet'!$B$9,Paramètres!$A$1:$I$89,3,0)*0.475*44/12</f>
        <v>0.86462443502281294</v>
      </c>
      <c r="AB94" s="23">
        <f>EXP(-LN(2)/2)*AB93+(1-EXP(-LN(2)/2))/(LN(2)/2)*V94*Y94*VLOOKUP('Données projet'!$B$9,Paramètres!$A$1:$I$89,3,0)*0.475*44/12</f>
        <v>4.0572532911553269E-5</v>
      </c>
      <c r="AC94" s="24">
        <f t="shared" si="57"/>
        <v>38.666146892149719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150.6643110947133</v>
      </c>
      <c r="T95" s="62">
        <f t="shared" si="88"/>
        <v>231.70571415193996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37.060217881464403</v>
      </c>
      <c r="AA95" s="23">
        <f>EXP(-LN(2)/25)*AA94+(1-EXP(-LN(2)/25))/(LN(2)/25)*Calculateur!V95*Calculateur!X95*VLOOKUP('Données projet'!$B$9,Paramètres!$A$1:$I$89,3,0)*0.475*44/12</f>
        <v>0.84098123437849126</v>
      </c>
      <c r="AB95" s="23">
        <f>EXP(-LN(2)/2)*AB94+(1-EXP(-LN(2)/2))/(LN(2)/2)*V95*Y95*VLOOKUP('Données projet'!$B$9,Paramètres!$A$1:$I$89,3,0)*0.475*44/12</f>
        <v>2.8689113151673696E-5</v>
      </c>
      <c r="AC95" s="24">
        <f t="shared" si="57"/>
        <v>37.901227804956044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150.6643110947133</v>
      </c>
      <c r="T96" s="62">
        <f t="shared" si="88"/>
        <v>231.70571415193996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36.333489613309787</v>
      </c>
      <c r="AA96" s="23">
        <f>EXP(-LN(2)/25)*AA95+(1-EXP(-LN(2)/25))/(LN(2)/25)*Calculateur!V96*Calculateur!X96*VLOOKUP('Données projet'!$B$9,Paramètres!$A$1:$I$89,3,0)*0.475*44/12</f>
        <v>0.81798455829913042</v>
      </c>
      <c r="AB96" s="23">
        <f>EXP(-LN(2)/2)*AB95+(1-EXP(-LN(2)/2))/(LN(2)/2)*V96*Y96*VLOOKUP('Données projet'!$B$9,Paramètres!$A$1:$I$89,3,0)*0.475*44/12</f>
        <v>2.0286266455776634E-5</v>
      </c>
      <c r="AC96" s="24">
        <f t="shared" si="57"/>
        <v>37.151494457875373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150.6643110947133</v>
      </c>
      <c r="T97" s="62">
        <f t="shared" si="88"/>
        <v>231.70571415193996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35.621012043233208</v>
      </c>
      <c r="AA97" s="23">
        <f>EXP(-LN(2)/25)*AA96+(1-EXP(-LN(2)/25))/(LN(2)/25)*Calculateur!V97*Calculateur!X97*VLOOKUP('Données projet'!$B$9,Paramètres!$A$1:$I$89,3,0)*0.475*44/12</f>
        <v>0.79561672753650226</v>
      </c>
      <c r="AB97" s="23">
        <f>EXP(-LN(2)/2)*AB96+(1-EXP(-LN(2)/2))/(LN(2)/2)*V97*Y97*VLOOKUP('Données projet'!$B$9,Paramètres!$A$1:$I$89,3,0)*0.475*44/12</f>
        <v>1.4344556575836848E-5</v>
      </c>
      <c r="AC97" s="24">
        <f t="shared" si="57"/>
        <v>36.416643115326288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150.6643110947133</v>
      </c>
      <c r="T98" s="62">
        <f t="shared" si="88"/>
        <v>231.70571415193996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34.922505723737423</v>
      </c>
      <c r="AA98" s="23">
        <f>EXP(-LN(2)/25)*AA97+(1-EXP(-LN(2)/25))/(LN(2)/25)*Calculateur!V98*Calculateur!X98*VLOOKUP('Données projet'!$B$9,Paramètres!$A$1:$I$89,3,0)*0.475*44/12</f>
        <v>0.77386054628235135</v>
      </c>
      <c r="AB98" s="23">
        <f>EXP(-LN(2)/2)*AB97+(1-EXP(-LN(2)/2))/(LN(2)/2)*V98*Y98*VLOOKUP('Données projet'!$B$9,Paramètres!$A$1:$I$89,3,0)*0.475*44/12</f>
        <v>1.0143133227888317E-5</v>
      </c>
      <c r="AC98" s="24">
        <f t="shared" si="57"/>
        <v>35.696376413153004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150.6643110947133</v>
      </c>
      <c r="T99" s="62">
        <f t="shared" si="88"/>
        <v>231.70571415193996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34.237696687120163</v>
      </c>
      <c r="AA99" s="23">
        <f>EXP(-LN(2)/25)*AA98+(1-EXP(-LN(2)/25))/(LN(2)/25)*Calculateur!V99*Calculateur!X99*VLOOKUP('Données projet'!$B$9,Paramètres!$A$1:$I$89,3,0)*0.475*44/12</f>
        <v>0.75269928894870297</v>
      </c>
      <c r="AB99" s="23">
        <f>EXP(-LN(2)/2)*AB98+(1-EXP(-LN(2)/2))/(LN(2)/2)*V99*Y99*VLOOKUP('Données projet'!$B$9,Paramètres!$A$1:$I$89,3,0)*0.475*44/12</f>
        <v>7.1722782879184239E-6</v>
      </c>
      <c r="AC99" s="24">
        <f t="shared" si="57"/>
        <v>34.990403148347156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150.6643110947133</v>
      </c>
      <c r="T100" s="62">
        <f t="shared" si="88"/>
        <v>231.70571415193996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33.566316338018694</v>
      </c>
      <c r="AA100" s="23">
        <f>EXP(-LN(2)/25)*AA99+(1-EXP(-LN(2)/25))/(LN(2)/25)*Calculateur!V100*Calculateur!X100*VLOOKUP('Données projet'!$B$9,Paramètres!$A$1:$I$89,3,0)*0.475*44/12</f>
        <v>0.73211668730966539</v>
      </c>
      <c r="AB100" s="23">
        <f>EXP(-LN(2)/2)*AB99+(1-EXP(-LN(2)/2))/(LN(2)/2)*V100*Y100*VLOOKUP('Données projet'!$B$9,Paramètres!$A$1:$I$89,3,0)*0.475*44/12</f>
        <v>5.0715666139441586E-6</v>
      </c>
      <c r="AC100" s="24">
        <f t="shared" si="57"/>
        <v>34.298438096894969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150.6643110947133</v>
      </c>
      <c r="T101" s="62">
        <f t="shared" si="88"/>
        <v>231.70571415193996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32.908101348061528</v>
      </c>
      <c r="AA101" s="23">
        <f>EXP(-LN(2)/25)*AA100+(1-EXP(-LN(2)/25))/(LN(2)/25)*Calculateur!V101*Calculateur!X101*VLOOKUP('Données projet'!$B$9,Paramètres!$A$1:$I$89,3,0)*0.475*44/12</f>
        <v>0.71209691799483932</v>
      </c>
      <c r="AB101" s="23">
        <f>EXP(-LN(2)/2)*AB100+(1-EXP(-LN(2)/2))/(LN(2)/2)*V101*Y101*VLOOKUP('Données projet'!$B$9,Paramètres!$A$1:$I$89,3,0)*0.475*44/12</f>
        <v>3.5861391439592119E-6</v>
      </c>
      <c r="AC101" s="24">
        <f t="shared" si="57"/>
        <v>33.620201852195514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150.6643110947133</v>
      </c>
      <c r="T102" s="62">
        <f t="shared" si="88"/>
        <v>231.70571415193996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32.262793552585926</v>
      </c>
      <c r="AA102" s="23">
        <f>EXP(-LN(2)/25)*AA101+(1-EXP(-LN(2)/25))/(LN(2)/25)*Calculateur!V102*Calculateur!X102*VLOOKUP('Données projet'!$B$9,Paramètres!$A$1:$I$89,3,0)*0.475*44/12</f>
        <v>0.69262459032472101</v>
      </c>
      <c r="AB102" s="23">
        <f>EXP(-LN(2)/2)*AB101+(1-EXP(-LN(2)/2))/(LN(2)/2)*V102*Y102*VLOOKUP('Données projet'!$B$9,Paramètres!$A$1:$I$89,3,0)*0.475*44/12</f>
        <v>2.5357833069720793E-6</v>
      </c>
      <c r="AC102" s="24">
        <f t="shared" si="57"/>
        <v>32.955420678693955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150.6643110947133</v>
      </c>
      <c r="T103" s="62">
        <f t="shared" si="88"/>
        <v>231.70571415193996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31.630139849380708</v>
      </c>
      <c r="AA103" s="23">
        <f>EXP(-LN(2)/25)*AA102+(1-EXP(-LN(2)/25))/(LN(2)/25)*Calculateur!V103*Calculateur!X103*VLOOKUP('Données projet'!$B$9,Paramètres!$A$1:$I$89,3,0)*0.475*44/12</f>
        <v>0.67368473447874733</v>
      </c>
      <c r="AB103" s="23">
        <f>EXP(-LN(2)/2)*AB102+(1-EXP(-LN(2)/2))/(LN(2)/2)*V103*Y103*VLOOKUP('Données projet'!$B$9,Paramètres!$A$1:$I$89,3,0)*0.475*44/12</f>
        <v>1.793069571979606E-6</v>
      </c>
      <c r="AC103" s="24">
        <f t="shared" si="57"/>
        <v>32.303826376929024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150.6643110947133</v>
      </c>
      <c r="T104" s="62">
        <f t="shared" si="88"/>
        <v>231.70571415193996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31.009892099414685</v>
      </c>
      <c r="AA104" s="23">
        <f>EXP(-LN(2)/25)*AA103+(1-EXP(-LN(2)/25))/(LN(2)/25)*Calculateur!V104*Calculateur!X104*VLOOKUP('Données projet'!$B$9,Paramètres!$A$1:$I$89,3,0)*0.475*44/12</f>
        <v>0.65526278998688547</v>
      </c>
      <c r="AB104" s="23">
        <f>EXP(-LN(2)/2)*AB103+(1-EXP(-LN(2)/2))/(LN(2)/2)*V104*Y104*VLOOKUP('Données projet'!$B$9,Paramètres!$A$1:$I$89,3,0)*0.475*44/12</f>
        <v>1.2678916534860396E-6</v>
      </c>
      <c r="AC104" s="24">
        <f t="shared" si="57"/>
        <v>31.665156157293225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150.6643110947133</v>
      </c>
      <c r="T105" s="62">
        <f t="shared" si="88"/>
        <v>231.70571415193996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30.401807029511726</v>
      </c>
      <c r="AA105" s="23">
        <f>EXP(-LN(2)/25)*AA104+(1-EXP(-LN(2)/25))/(LN(2)/25)*Calculateur!V105*Calculateur!X105*VLOOKUP('Données projet'!$B$9,Paramètres!$A$1:$I$89,3,0)*0.475*44/12</f>
        <v>0.63734459453592163</v>
      </c>
      <c r="AB105" s="23">
        <f>EXP(-LN(2)/2)*AB104+(1-EXP(-LN(2)/2))/(LN(2)/2)*V105*Y105*VLOOKUP('Données projet'!$B$9,Paramètres!$A$1:$I$89,3,0)*0.475*44/12</f>
        <v>8.9653478598980299E-7</v>
      </c>
      <c r="AC105" s="24">
        <f t="shared" si="57"/>
        <v>31.039152520582434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150.6643110947133</v>
      </c>
      <c r="T106" s="62">
        <f t="shared" si="88"/>
        <v>231.70571415193996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29.805646136934293</v>
      </c>
      <c r="AA106" s="23">
        <f>EXP(-LN(2)/25)*AA105+(1-EXP(-LN(2)/25))/(LN(2)/25)*Calculateur!V106*Calculateur!X106*VLOOKUP('Données projet'!$B$9,Paramètres!$A$1:$I$89,3,0)*0.475*44/12</f>
        <v>0.61991637308184133</v>
      </c>
      <c r="AB106" s="23">
        <f>EXP(-LN(2)/2)*AB105+(1-EXP(-LN(2)/2))/(LN(2)/2)*V106*Y106*VLOOKUP('Données projet'!$B$9,Paramètres!$A$1:$I$89,3,0)*0.475*44/12</f>
        <v>6.3394582674301982E-7</v>
      </c>
      <c r="AC106" s="24">
        <f t="shared" si="57"/>
        <v>30.425563143961963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150.6643110947133</v>
      </c>
      <c r="T107" s="62">
        <f t="shared" si="88"/>
        <v>231.70571415193996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29.221175595838062</v>
      </c>
      <c r="AA107" s="23">
        <f>EXP(-LN(2)/25)*AA106+(1-EXP(-LN(2)/25))/(LN(2)/25)*Calculateur!V107*Calculateur!X107*VLOOKUP('Données projet'!$B$9,Paramètres!$A$1:$I$89,3,0)*0.475*44/12</f>
        <v>0.60296472725993311</v>
      </c>
      <c r="AB107" s="23">
        <f>EXP(-LN(2)/2)*AB106+(1-EXP(-LN(2)/2))/(LN(2)/2)*V107*Y107*VLOOKUP('Données projet'!$B$9,Paramètres!$A$1:$I$89,3,0)*0.475*44/12</f>
        <v>4.4826739299490149E-7</v>
      </c>
      <c r="AC107" s="24">
        <f t="shared" si="57"/>
        <v>29.824140771365389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150.6643110947133</v>
      </c>
      <c r="T108" s="62">
        <f t="shared" si="88"/>
        <v>231.70571415193996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28.648166165560902</v>
      </c>
      <c r="AA108" s="23">
        <f>EXP(-LN(2)/25)*AA107+(1-EXP(-LN(2)/25))/(LN(2)/25)*Calculateur!V108*Calculateur!X108*VLOOKUP('Données projet'!$B$9,Paramètres!$A$1:$I$89,3,0)*0.475*44/12</f>
        <v>0.58647662508447329</v>
      </c>
      <c r="AB108" s="23">
        <f>EXP(-LN(2)/2)*AB107+(1-EXP(-LN(2)/2))/(LN(2)/2)*V108*Y108*VLOOKUP('Données projet'!$B$9,Paramètres!$A$1:$I$89,3,0)*0.475*44/12</f>
        <v>3.1697291337150991E-7</v>
      </c>
      <c r="AC108" s="24">
        <f t="shared" si="57"/>
        <v>29.234643107618286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150.6643110947133</v>
      </c>
      <c r="T109" s="62">
        <f t="shared" si="88"/>
        <v>231.70571415193996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28.086393100710232</v>
      </c>
      <c r="AA109" s="23">
        <f>EXP(-LN(2)/25)*AA108+(1-EXP(-LN(2)/25))/(LN(2)/25)*Calculateur!V109*Calculateur!X109*VLOOKUP('Données projet'!$B$9,Paramètres!$A$1:$I$89,3,0)*0.475*44/12</f>
        <v>0.57043939093007312</v>
      </c>
      <c r="AB109" s="23">
        <f>EXP(-LN(2)/2)*AB108+(1-EXP(-LN(2)/2))/(LN(2)/2)*V109*Y109*VLOOKUP('Données projet'!$B$9,Paramètres!$A$1:$I$89,3,0)*0.475*44/12</f>
        <v>2.2413369649745075E-7</v>
      </c>
      <c r="AC109" s="24">
        <f t="shared" si="57"/>
        <v>28.656832715774001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150.6643110947133</v>
      </c>
      <c r="T110" s="62">
        <f t="shared" si="88"/>
        <v>231.70571415193996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27.535636063013548</v>
      </c>
      <c r="AA110" s="23">
        <f>EXP(-LN(2)/25)*AA109+(1-EXP(-LN(2)/25))/(LN(2)/25)*Calculateur!V110*Calculateur!X110*VLOOKUP('Données projet'!$B$9,Paramètres!$A$1:$I$89,3,0)*0.475*44/12</f>
        <v>0.55484069578698647</v>
      </c>
      <c r="AB110" s="23">
        <f>EXP(-LN(2)/2)*AB109+(1-EXP(-LN(2)/2))/(LN(2)/2)*V110*Y110*VLOOKUP('Données projet'!$B$9,Paramètres!$A$1:$I$89,3,0)*0.475*44/12</f>
        <v>1.5848645668575496E-7</v>
      </c>
      <c r="AC110" s="24">
        <f t="shared" si="57"/>
        <v>28.090476917286992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150.6643110947133</v>
      </c>
      <c r="T111" s="62">
        <f t="shared" si="88"/>
        <v>231.70571415193996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26.995679034897474</v>
      </c>
      <c r="AA111" s="23">
        <f>EXP(-LN(2)/25)*AA110+(1-EXP(-LN(2)/25))/(LN(2)/25)*Calculateur!V111*Calculateur!X111*VLOOKUP('Données projet'!$B$9,Paramètres!$A$1:$I$89,3,0)*0.475*44/12</f>
        <v>0.5396685477828872</v>
      </c>
      <c r="AB111" s="23">
        <f>EXP(-LN(2)/2)*AB110+(1-EXP(-LN(2)/2))/(LN(2)/2)*V111*Y111*VLOOKUP('Données projet'!$B$9,Paramètres!$A$1:$I$89,3,0)*0.475*44/12</f>
        <v>1.1206684824872537E-7</v>
      </c>
      <c r="AC111" s="24">
        <f t="shared" si="57"/>
        <v>27.535347694747212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150.6643110947133</v>
      </c>
      <c r="T112" s="62">
        <f t="shared" si="88"/>
        <v>231.70571415193996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26.46631023476149</v>
      </c>
      <c r="AA112" s="23">
        <f>EXP(-LN(2)/25)*AA111+(1-EXP(-LN(2)/25))/(LN(2)/25)*Calculateur!V112*Calculateur!X112*VLOOKUP('Données projet'!$B$9,Paramètres!$A$1:$I$89,3,0)*0.475*44/12</f>
        <v>0.52491128296382861</v>
      </c>
      <c r="AB112" s="23">
        <f>EXP(-LN(2)/2)*AB111+(1-EXP(-LN(2)/2))/(LN(2)/2)*V112*Y112*VLOOKUP('Données projet'!$B$9,Paramètres!$A$1:$I$89,3,0)*0.475*44/12</f>
        <v>7.9243228342877478E-8</v>
      </c>
      <c r="AC112" s="24">
        <f t="shared" si="57"/>
        <v>26.991221596968547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150.6643110947133</v>
      </c>
      <c r="T113" s="62">
        <f t="shared" si="88"/>
        <v>231.70571415193996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25.947322033913085</v>
      </c>
      <c r="AA113" s="23">
        <f>EXP(-LN(2)/25)*AA112+(1-EXP(-LN(2)/25))/(LN(2)/25)*Calculateur!V113*Calculateur!X113*VLOOKUP('Données projet'!$B$9,Paramètres!$A$1:$I$89,3,0)*0.475*44/12</f>
        <v>0.51055755632729805</v>
      </c>
      <c r="AB113" s="23">
        <f>EXP(-LN(2)/2)*AB112+(1-EXP(-LN(2)/2))/(LN(2)/2)*V113*Y113*VLOOKUP('Données projet'!$B$9,Paramètres!$A$1:$I$89,3,0)*0.475*44/12</f>
        <v>5.6033424124362687E-8</v>
      </c>
      <c r="AC113" s="24">
        <f t="shared" si="57"/>
        <v>26.45787964627381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150.6643110947133</v>
      </c>
      <c r="T114" s="62">
        <f t="shared" si="88"/>
        <v>231.70571415193996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25.438510875131772</v>
      </c>
      <c r="AA114" s="23">
        <f>EXP(-LN(2)/25)*AA113+(1-EXP(-LN(2)/25))/(LN(2)/25)*Calculateur!V114*Calculateur!X114*VLOOKUP('Données projet'!$B$9,Paramètres!$A$1:$I$89,3,0)*0.475*44/12</f>
        <v>0.49659633310047308</v>
      </c>
      <c r="AB114" s="23">
        <f>EXP(-LN(2)/2)*AB113+(1-EXP(-LN(2)/2))/(LN(2)/2)*V114*Y114*VLOOKUP('Données projet'!$B$9,Paramètres!$A$1:$I$89,3,0)*0.475*44/12</f>
        <v>3.9621614171438739E-8</v>
      </c>
      <c r="AC114" s="24">
        <f t="shared" si="57"/>
        <v>25.93510724785386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150.6643110947133</v>
      </c>
      <c r="T115" s="62">
        <f t="shared" si="88"/>
        <v>231.70571415193996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24.939677192829997</v>
      </c>
      <c r="AA115" s="23">
        <f>EXP(-LN(2)/25)*AA114+(1-EXP(-LN(2)/25))/(LN(2)/25)*Calculateur!V115*Calculateur!X115*VLOOKUP('Données projet'!$B$9,Paramètres!$A$1:$I$89,3,0)*0.475*44/12</f>
        <v>0.48301688025697448</v>
      </c>
      <c r="AB115" s="23">
        <f>EXP(-LN(2)/2)*AB114+(1-EXP(-LN(2)/2))/(LN(2)/2)*V115*Y115*VLOOKUP('Données projet'!$B$9,Paramètres!$A$1:$I$89,3,0)*0.475*44/12</f>
        <v>2.8016712062181343E-8</v>
      </c>
      <c r="AC115" s="24">
        <f t="shared" si="57"/>
        <v>25.422694101103684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150.6643110947133</v>
      </c>
      <c r="T116" s="62">
        <f t="shared" si="88"/>
        <v>231.70571415193996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24.450625334779659</v>
      </c>
      <c r="AA116" s="23">
        <f>EXP(-LN(2)/25)*AA115+(1-EXP(-LN(2)/25))/(LN(2)/25)*Calculateur!V116*Calculateur!X116*VLOOKUP('Données projet'!$B$9,Paramètres!$A$1:$I$89,3,0)*0.475*44/12</f>
        <v>0.46980875826559371</v>
      </c>
      <c r="AB116" s="23">
        <f>EXP(-LN(2)/2)*AB115+(1-EXP(-LN(2)/2))/(LN(2)/2)*V116*Y116*VLOOKUP('Données projet'!$B$9,Paramètres!$A$1:$I$89,3,0)*0.475*44/12</f>
        <v>1.981080708571937E-8</v>
      </c>
      <c r="AC116" s="24">
        <f t="shared" si="57"/>
        <v>24.920434112856057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150.6643110947133</v>
      </c>
      <c r="T117" s="62">
        <f t="shared" si="88"/>
        <v>231.70571415193996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23.971163485373506</v>
      </c>
      <c r="AA117" s="23">
        <f>EXP(-LN(2)/25)*AA116+(1-EXP(-LN(2)/25))/(LN(2)/25)*Calculateur!V117*Calculateur!X117*VLOOKUP('Données projet'!$B$9,Paramètres!$A$1:$I$89,3,0)*0.475*44/12</f>
        <v>0.45696181306465222</v>
      </c>
      <c r="AB117" s="23">
        <f>EXP(-LN(2)/2)*AB116+(1-EXP(-LN(2)/2))/(LN(2)/2)*V117*Y117*VLOOKUP('Données projet'!$B$9,Paramètres!$A$1:$I$89,3,0)*0.475*44/12</f>
        <v>1.4008356031090672E-8</v>
      </c>
      <c r="AC117" s="24">
        <f t="shared" si="57"/>
        <v>24.428125312446515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150.6643110947133</v>
      </c>
      <c r="T118" s="62">
        <f t="shared" si="88"/>
        <v>231.70571415193996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23.501103590391356</v>
      </c>
      <c r="AA118" s="23">
        <f>EXP(-LN(2)/25)*AA117+(1-EXP(-LN(2)/25))/(LN(2)/25)*Calculateur!V118*Calculateur!X118*VLOOKUP('Données projet'!$B$9,Paramètres!$A$1:$I$89,3,0)*0.475*44/12</f>
        <v>0.44446616825582197</v>
      </c>
      <c r="AB118" s="23">
        <f>EXP(-LN(2)/2)*AB117+(1-EXP(-LN(2)/2))/(LN(2)/2)*V118*Y118*VLOOKUP('Données projet'!$B$9,Paramètres!$A$1:$I$89,3,0)*0.475*44/12</f>
        <v>9.9054035428596848E-9</v>
      </c>
      <c r="AC118" s="24">
        <f t="shared" si="57"/>
        <v>23.945569768552581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150.6643110947133</v>
      </c>
      <c r="T119" s="62">
        <f t="shared" si="88"/>
        <v>231.70571415193996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23.040261283241581</v>
      </c>
      <c r="AA119" s="23">
        <f>EXP(-LN(2)/25)*AA118+(1-EXP(-LN(2)/25))/(LN(2)/25)*Calculateur!V119*Calculateur!X119*VLOOKUP('Données projet'!$B$9,Paramètres!$A$1:$I$89,3,0)*0.475*44/12</f>
        <v>0.43231221751140658</v>
      </c>
      <c r="AB119" s="23">
        <f>EXP(-LN(2)/2)*AB118+(1-EXP(-LN(2)/2))/(LN(2)/2)*V119*Y119*VLOOKUP('Données projet'!$B$9,Paramètres!$A$1:$I$89,3,0)*0.475*44/12</f>
        <v>7.0041780155453358E-9</v>
      </c>
      <c r="AC119" s="24">
        <f t="shared" si="57"/>
        <v>23.472573507757165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150.6643110947133</v>
      </c>
      <c r="T120" s="62">
        <f t="shared" si="88"/>
        <v>231.70571415193996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22.588455812648959</v>
      </c>
      <c r="AA120" s="23">
        <f>EXP(-LN(2)/25)*AA119+(1-EXP(-LN(2)/25))/(LN(2)/25)*Calculateur!V120*Calculateur!X120*VLOOKUP('Données projet'!$B$9,Paramètres!$A$1:$I$89,3,0)*0.475*44/12</f>
        <v>0.42049061718924574</v>
      </c>
      <c r="AB120" s="23">
        <f>EXP(-LN(2)/2)*AB119+(1-EXP(-LN(2)/2))/(LN(2)/2)*V120*Y120*VLOOKUP('Données projet'!$B$9,Paramètres!$A$1:$I$89,3,0)*0.475*44/12</f>
        <v>4.9527017714298424E-9</v>
      </c>
      <c r="AC120" s="24">
        <f t="shared" si="57"/>
        <v>23.008946434790907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150.6643110947133</v>
      </c>
      <c r="T121" s="62">
        <f t="shared" si="88"/>
        <v>231.70571415193996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22.145509971760536</v>
      </c>
      <c r="AA121" s="23">
        <f>EXP(-LN(2)/25)*AA120+(1-EXP(-LN(2)/25))/(LN(2)/25)*Calculateur!V121*Calculateur!X121*VLOOKUP('Données projet'!$B$9,Paramètres!$A$1:$I$89,3,0)*0.475*44/12</f>
        <v>0.40899227914956532</v>
      </c>
      <c r="AB121" s="23">
        <f>EXP(-LN(2)/2)*AB120+(1-EXP(-LN(2)/2))/(LN(2)/2)*V121*Y121*VLOOKUP('Données projet'!$B$9,Paramètres!$A$1:$I$89,3,0)*0.475*44/12</f>
        <v>3.5020890077726679E-9</v>
      </c>
      <c r="AC121" s="24">
        <f t="shared" si="57"/>
        <v>22.554502254412188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150.6643110947133</v>
      </c>
      <c r="T122" s="62">
        <f t="shared" si="88"/>
        <v>231.70571415193996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21.711250028641647</v>
      </c>
      <c r="AA122" s="23">
        <f>EXP(-LN(2)/25)*AA121+(1-EXP(-LN(2)/25))/(LN(2)/25)*Calculateur!V122*Calculateur!X122*VLOOKUP('Données projet'!$B$9,Paramètres!$A$1:$I$89,3,0)*0.475*44/12</f>
        <v>0.39780836376825124</v>
      </c>
      <c r="AB122" s="23">
        <f>EXP(-LN(2)/2)*AB121+(1-EXP(-LN(2)/2))/(LN(2)/2)*V122*Y122*VLOOKUP('Données projet'!$B$9,Paramètres!$A$1:$I$89,3,0)*0.475*44/12</f>
        <v>2.4763508857149212E-9</v>
      </c>
      <c r="AC122" s="24">
        <f t="shared" si="57"/>
        <v>22.109058394886251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150.6643110947133</v>
      </c>
      <c r="T123" s="62">
        <f t="shared" si="88"/>
        <v>231.70571415193996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21.285505658134909</v>
      </c>
      <c r="AA123" s="23">
        <f>EXP(-LN(2)/25)*AA122+(1-EXP(-LN(2)/25))/(LN(2)/25)*Calculateur!V123*Calculateur!X123*VLOOKUP('Données projet'!$B$9,Paramètres!$A$1:$I$89,3,0)*0.475*44/12</f>
        <v>0.38693027314117578</v>
      </c>
      <c r="AB123" s="23">
        <f>EXP(-LN(2)/2)*AB122+(1-EXP(-LN(2)/2))/(LN(2)/2)*V123*Y123*VLOOKUP('Données projet'!$B$9,Paramètres!$A$1:$I$89,3,0)*0.475*44/12</f>
        <v>1.751044503886334E-9</v>
      </c>
      <c r="AC123" s="24">
        <f t="shared" si="57"/>
        <v>21.672435933027128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150.6643110947133</v>
      </c>
      <c r="T124" s="62">
        <f t="shared" si="88"/>
        <v>231.70571415193996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20.868109875055382</v>
      </c>
      <c r="AA124" s="23">
        <f>EXP(-LN(2)/25)*AA123+(1-EXP(-LN(2)/25))/(LN(2)/25)*Calculateur!V124*Calculateur!X124*VLOOKUP('Données projet'!$B$9,Paramètres!$A$1:$I$89,3,0)*0.475*44/12</f>
        <v>0.3763496444743516</v>
      </c>
      <c r="AB124" s="23">
        <f>EXP(-LN(2)/2)*AB123+(1-EXP(-LN(2)/2))/(LN(2)/2)*V124*Y124*VLOOKUP('Données projet'!$B$9,Paramètres!$A$1:$I$89,3,0)*0.475*44/12</f>
        <v>1.2381754428574606E-9</v>
      </c>
      <c r="AC124" s="24">
        <f t="shared" si="57"/>
        <v>21.244459520767908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150.6643110947133</v>
      </c>
      <c r="T125" s="62">
        <f t="shared" si="88"/>
        <v>231.70571415193996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20.458898968695756</v>
      </c>
      <c r="AA125" s="23">
        <f>EXP(-LN(2)/25)*AA124+(1-EXP(-LN(2)/25))/(LN(2)/25)*Calculateur!V125*Calculateur!X125*VLOOKUP('Données projet'!$B$9,Paramètres!$A$1:$I$89,3,0)*0.475*44/12</f>
        <v>0.36605834365483281</v>
      </c>
      <c r="AB125" s="23">
        <f>EXP(-LN(2)/2)*AB124+(1-EXP(-LN(2)/2))/(LN(2)/2)*V125*Y125*VLOOKUP('Données projet'!$B$9,Paramètres!$A$1:$I$89,3,0)*0.475*44/12</f>
        <v>8.7552225194316698E-10</v>
      </c>
      <c r="AC125" s="24">
        <f t="shared" si="57"/>
        <v>20.824957313226111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150.6643110947133</v>
      </c>
      <c r="T126" s="62">
        <f t="shared" si="88"/>
        <v>231.70571415193996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20.057712438615834</v>
      </c>
      <c r="AA126" s="23">
        <f>EXP(-LN(2)/25)*AA125+(1-EXP(-LN(2)/25))/(LN(2)/25)*Calculateur!V126*Calculateur!X126*VLOOKUP('Données projet'!$B$9,Paramètres!$A$1:$I$89,3,0)*0.475*44/12</f>
        <v>0.35604845899741977</v>
      </c>
      <c r="AB126" s="23">
        <f>EXP(-LN(2)/2)*AB125+(1-EXP(-LN(2)/2))/(LN(2)/2)*V126*Y126*VLOOKUP('Données projet'!$B$9,Paramètres!$A$1:$I$89,3,0)*0.475*44/12</f>
        <v>6.190877214287303E-10</v>
      </c>
      <c r="AC126" s="24">
        <f t="shared" si="57"/>
        <v>20.413760898232344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150.6643110947133</v>
      </c>
      <c r="T127" s="62">
        <f t="shared" si="88"/>
        <v>231.70571415193996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19.664392931691157</v>
      </c>
      <c r="AA127" s="23">
        <f>EXP(-LN(2)/25)*AA126+(1-EXP(-LN(2)/25))/(LN(2)/25)*Calculateur!V127*Calculateur!X127*VLOOKUP('Données projet'!$B$9,Paramètres!$A$1:$I$89,3,0)*0.475*44/12</f>
        <v>0.34631229516236062</v>
      </c>
      <c r="AB127" s="23">
        <f>EXP(-LN(2)/2)*AB126+(1-EXP(-LN(2)/2))/(LN(2)/2)*V127*Y127*VLOOKUP('Données projet'!$B$9,Paramètres!$A$1:$I$89,3,0)*0.475*44/12</f>
        <v>4.3776112597158349E-10</v>
      </c>
      <c r="AC127" s="24">
        <f t="shared" si="57"/>
        <v>20.010705227291279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150.6643110947133</v>
      </c>
      <c r="T128" s="62">
        <f t="shared" si="88"/>
        <v>231.70571415193996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19.278786180396065</v>
      </c>
      <c r="AA128" s="23">
        <f>EXP(-LN(2)/25)*AA127+(1-EXP(-LN(2)/25))/(LN(2)/25)*Calculateur!V128*Calculateur!X128*VLOOKUP('Données projet'!$B$9,Paramètres!$A$1:$I$89,3,0)*0.475*44/12</f>
        <v>0.33684236723937377</v>
      </c>
      <c r="AB128" s="23">
        <f>EXP(-LN(2)/2)*AB127+(1-EXP(-LN(2)/2))/(LN(2)/2)*V128*Y128*VLOOKUP('Données projet'!$B$9,Paramètres!$A$1:$I$89,3,0)*0.475*44/12</f>
        <v>3.0954386071436515E-10</v>
      </c>
      <c r="AC128" s="24">
        <f t="shared" si="57"/>
        <v>19.615628547944983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150.6643110947133</v>
      </c>
      <c r="T129" s="62">
        <f t="shared" si="88"/>
        <v>231.70571415193996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18.900740942296974</v>
      </c>
      <c r="AA129" s="23">
        <f>EXP(-LN(2)/25)*AA128+(1-EXP(-LN(2)/25))/(LN(2)/25)*Calculateur!V129*Calculateur!X129*VLOOKUP('Données projet'!$B$9,Paramètres!$A$1:$I$89,3,0)*0.475*44/12</f>
        <v>0.32763139499344285</v>
      </c>
      <c r="AB129" s="23">
        <f>EXP(-LN(2)/2)*AB128+(1-EXP(-LN(2)/2))/(LN(2)/2)*V129*Y129*VLOOKUP('Données projet'!$B$9,Paramètres!$A$1:$I$89,3,0)*0.475*44/12</f>
        <v>2.1888056298579174E-10</v>
      </c>
      <c r="AC129" s="24">
        <f t="shared" si="57"/>
        <v>19.228372337509295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150.6643110947133</v>
      </c>
      <c r="T130" s="62">
        <f t="shared" si="88"/>
        <v>231.70571415193996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18.530108940732177</v>
      </c>
      <c r="AA130" s="23">
        <f>EXP(-LN(2)/25)*AA129+(1-EXP(-LN(2)/25))/(LN(2)/25)*Calculateur!V130*Calculateur!X130*VLOOKUP('Données projet'!$B$9,Paramètres!$A$1:$I$89,3,0)*0.475*44/12</f>
        <v>0.31867229726796092</v>
      </c>
      <c r="AB130" s="23">
        <f>EXP(-LN(2)/2)*AB129+(1-EXP(-LN(2)/2))/(LN(2)/2)*V130*Y130*VLOOKUP('Données projet'!$B$9,Paramètres!$A$1:$I$89,3,0)*0.475*44/12</f>
        <v>1.5477193035718257E-10</v>
      </c>
      <c r="AC130" s="24">
        <f t="shared" si="57"/>
        <v>18.84878123815491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150.6643110947133</v>
      </c>
      <c r="T131" s="62">
        <f t="shared" si="88"/>
        <v>231.70571415193996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18.166744806654869</v>
      </c>
      <c r="AA131" s="23">
        <f>EXP(-LN(2)/25)*AA130+(1-EXP(-LN(2)/25))/(LN(2)/25)*Calculateur!V131*Calculateur!X131*VLOOKUP('Données projet'!$B$9,Paramètres!$A$1:$I$89,3,0)*0.475*44/12</f>
        <v>0.30995818654092078</v>
      </c>
      <c r="AB131" s="23">
        <f>EXP(-LN(2)/2)*AB130+(1-EXP(-LN(2)/2))/(LN(2)/2)*V131*Y131*VLOOKUP('Données projet'!$B$9,Paramètres!$A$1:$I$89,3,0)*0.475*44/12</f>
        <v>1.0944028149289587E-10</v>
      </c>
      <c r="AC131" s="24">
        <f t="shared" si="57"/>
        <v>18.476702993305231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150.6643110947133</v>
      </c>
      <c r="T132" s="62">
        <f t="shared" si="88"/>
        <v>231.70571415193996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17.810506021616579</v>
      </c>
      <c r="AA132" s="23">
        <f>EXP(-LN(2)/25)*AA131+(1-EXP(-LN(2)/25))/(LN(2)/25)*Calculateur!V132*Calculateur!X132*VLOOKUP('Données projet'!$B$9,Paramètres!$A$1:$I$89,3,0)*0.475*44/12</f>
        <v>0.30148236362996667</v>
      </c>
      <c r="AB132" s="23">
        <f>EXP(-LN(2)/2)*AB131+(1-EXP(-LN(2)/2))/(LN(2)/2)*V132*Y132*VLOOKUP('Données projet'!$B$9,Paramètres!$A$1:$I$89,3,0)*0.475*44/12</f>
        <v>7.7385965178591287E-11</v>
      </c>
      <c r="AC132" s="24">
        <f t="shared" ref="AC132:AC153" si="111">SUM(Z132:AB132)</f>
        <v>18.111988385323929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150.6643110947133</v>
      </c>
      <c r="T133" s="62">
        <f t="shared" ref="T133:T196" si="142">$T$3</f>
        <v>231.70571415193996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17.461252861868687</v>
      </c>
      <c r="AA133" s="23">
        <f>EXP(-LN(2)/25)*AA132+(1-EXP(-LN(2)/25))/(LN(2)/25)*Calculateur!V133*Calculateur!X133*VLOOKUP('Données projet'!$B$9,Paramètres!$A$1:$I$89,3,0)*0.475*44/12</f>
        <v>0.29323831254223676</v>
      </c>
      <c r="AB133" s="23">
        <f>EXP(-LN(2)/2)*AB132+(1-EXP(-LN(2)/2))/(LN(2)/2)*V133*Y133*VLOOKUP('Données projet'!$B$9,Paramètres!$A$1:$I$89,3,0)*0.475*44/12</f>
        <v>5.4720140746447936E-11</v>
      </c>
      <c r="AC133" s="24">
        <f t="shared" si="111"/>
        <v>17.754491174465642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150.6643110947133</v>
      </c>
      <c r="T134" s="62">
        <f t="shared" si="142"/>
        <v>231.70571415193996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17.118848343560057</v>
      </c>
      <c r="AA134" s="23">
        <f>EXP(-LN(2)/25)*AA133+(1-EXP(-LN(2)/25))/(LN(2)/25)*Calculateur!V134*Calculateur!X134*VLOOKUP('Données projet'!$B$9,Paramètres!$A$1:$I$89,3,0)*0.475*44/12</f>
        <v>0.28521969546503662</v>
      </c>
      <c r="AB134" s="23">
        <f>EXP(-LN(2)/2)*AB133+(1-EXP(-LN(2)/2))/(LN(2)/2)*V134*Y134*VLOOKUP('Données projet'!$B$9,Paramètres!$A$1:$I$89,3,0)*0.475*44/12</f>
        <v>3.8692982589295644E-11</v>
      </c>
      <c r="AC134" s="24">
        <f t="shared" si="111"/>
        <v>17.404068039063787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150.6643110947133</v>
      </c>
      <c r="T135" s="62">
        <f t="shared" si="142"/>
        <v>231.70571415193996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16.783158169009326</v>
      </c>
      <c r="AA135" s="23">
        <f>EXP(-LN(2)/25)*AA134+(1-EXP(-LN(2)/25))/(LN(2)/25)*Calculateur!V135*Calculateur!X135*VLOOKUP('Données projet'!$B$9,Paramètres!$A$1:$I$89,3,0)*0.475*44/12</f>
        <v>0.27742034789349329</v>
      </c>
      <c r="AB135" s="23">
        <f>EXP(-LN(2)/2)*AB134+(1-EXP(-LN(2)/2))/(LN(2)/2)*V135*Y135*VLOOKUP('Données projet'!$B$9,Paramètres!$A$1:$I$89,3,0)*0.475*44/12</f>
        <v>2.7360070373223968E-11</v>
      </c>
      <c r="AC135" s="24">
        <f t="shared" si="111"/>
        <v>17.060578516930178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150.6643110947133</v>
      </c>
      <c r="T136" s="62">
        <f t="shared" si="142"/>
        <v>231.70571415193996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16.454050674030743</v>
      </c>
      <c r="AA136" s="23">
        <f>EXP(-LN(2)/25)*AA135+(1-EXP(-LN(2)/25))/(LN(2)/25)*Calculateur!V136*Calculateur!X136*VLOOKUP('Données projet'!$B$9,Paramètres!$A$1:$I$89,3,0)*0.475*44/12</f>
        <v>0.26983427389144365</v>
      </c>
      <c r="AB136" s="23">
        <f>EXP(-LN(2)/2)*AB135+(1-EXP(-LN(2)/2))/(LN(2)/2)*V136*Y136*VLOOKUP('Données projet'!$B$9,Paramètres!$A$1:$I$89,3,0)*0.475*44/12</f>
        <v>1.9346491294647822E-11</v>
      </c>
      <c r="AC136" s="24">
        <f t="shared" si="111"/>
        <v>16.723884947941535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150.6643110947133</v>
      </c>
      <c r="T137" s="62">
        <f t="shared" si="142"/>
        <v>231.70571415193996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16.131396776292942</v>
      </c>
      <c r="AA137" s="23">
        <f>EXP(-LN(2)/25)*AA136+(1-EXP(-LN(2)/25))/(LN(2)/25)*Calculateur!V137*Calculateur!X137*VLOOKUP('Données projet'!$B$9,Paramètres!$A$1:$I$89,3,0)*0.475*44/12</f>
        <v>0.26245564148191436</v>
      </c>
      <c r="AB137" s="23">
        <f>EXP(-LN(2)/2)*AB136+(1-EXP(-LN(2)/2))/(LN(2)/2)*V137*Y137*VLOOKUP('Données projet'!$B$9,Paramètres!$A$1:$I$89,3,0)*0.475*44/12</f>
        <v>1.3680035186611984E-11</v>
      </c>
      <c r="AC137" s="24">
        <f t="shared" si="111"/>
        <v>16.393852417788537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150.6643110947133</v>
      </c>
      <c r="T138" s="62">
        <f t="shared" si="142"/>
        <v>231.70571415193996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15.815069924690333</v>
      </c>
      <c r="AA138" s="23">
        <f>EXP(-LN(2)/25)*AA137+(1-EXP(-LN(2)/25))/(LN(2)/25)*Calculateur!V138*Calculateur!X138*VLOOKUP('Données projet'!$B$9,Paramètres!$A$1:$I$89,3,0)*0.475*44/12</f>
        <v>0.25527877816364908</v>
      </c>
      <c r="AB138" s="23">
        <f>EXP(-LN(2)/2)*AB137+(1-EXP(-LN(2)/2))/(LN(2)/2)*V138*Y138*VLOOKUP('Données projet'!$B$9,Paramètres!$A$1:$I$89,3,0)*0.475*44/12</f>
        <v>9.6732456473239109E-12</v>
      </c>
      <c r="AC138" s="24">
        <f t="shared" si="111"/>
        <v>16.070348702863654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150.6643110947133</v>
      </c>
      <c r="T139" s="62">
        <f t="shared" si="142"/>
        <v>231.70571415193996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15.504946049707321</v>
      </c>
      <c r="AA139" s="23">
        <f>EXP(-LN(2)/25)*AA138+(1-EXP(-LN(2)/25))/(LN(2)/25)*Calculateur!V139*Calculateur!X139*VLOOKUP('Données projet'!$B$9,Paramètres!$A$1:$I$89,3,0)*0.475*44/12</f>
        <v>0.24829816655023659</v>
      </c>
      <c r="AB139" s="23">
        <f>EXP(-LN(2)/2)*AB138+(1-EXP(-LN(2)/2))/(LN(2)/2)*V139*Y139*VLOOKUP('Données projet'!$B$9,Paramètres!$A$1:$I$89,3,0)*0.475*44/12</f>
        <v>6.840017593305992E-12</v>
      </c>
      <c r="AC139" s="24">
        <f t="shared" si="111"/>
        <v>15.753244216264399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150.6643110947133</v>
      </c>
      <c r="T140" s="62">
        <f t="shared" si="142"/>
        <v>231.70571415193996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15.200903514755842</v>
      </c>
      <c r="AA140" s="23">
        <f>EXP(-LN(2)/25)*AA139+(1-EXP(-LN(2)/25))/(LN(2)/25)*Calculateur!V140*Calculateur!X140*VLOOKUP('Données projet'!$B$9,Paramètres!$A$1:$I$89,3,0)*0.475*44/12</f>
        <v>0.2415084401284873</v>
      </c>
      <c r="AB140" s="23">
        <f>EXP(-LN(2)/2)*AB139+(1-EXP(-LN(2)/2))/(LN(2)/2)*V140*Y140*VLOOKUP('Données projet'!$B$9,Paramètres!$A$1:$I$89,3,0)*0.475*44/12</f>
        <v>4.8366228236619554E-12</v>
      </c>
      <c r="AC140" s="24">
        <f t="shared" si="111"/>
        <v>15.442411954889167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150.6643110947133</v>
      </c>
      <c r="T141" s="62">
        <f t="shared" si="142"/>
        <v>231.70571415193996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14.902823068467125</v>
      </c>
      <c r="AA141" s="23">
        <f>EXP(-LN(2)/25)*AA140+(1-EXP(-LN(2)/25))/(LN(2)/25)*Calculateur!V141*Calculateur!X141*VLOOKUP('Données projet'!$B$9,Paramètres!$A$1:$I$89,3,0)*0.475*44/12</f>
        <v>0.23490437913279691</v>
      </c>
      <c r="AB141" s="23">
        <f>EXP(-LN(2)/2)*AB140+(1-EXP(-LN(2)/2))/(LN(2)/2)*V141*Y141*VLOOKUP('Données projet'!$B$9,Paramètres!$A$1:$I$89,3,0)*0.475*44/12</f>
        <v>3.420008796652996E-12</v>
      </c>
      <c r="AC141" s="24">
        <f t="shared" si="111"/>
        <v>15.137727447603341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150.6643110947133</v>
      </c>
      <c r="T142" s="62">
        <f t="shared" si="142"/>
        <v>231.70571415193996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14.610587797919012</v>
      </c>
      <c r="AA142" s="23">
        <f>EXP(-LN(2)/25)*AA141+(1-EXP(-LN(2)/25))/(LN(2)/25)*Calculateur!V142*Calculateur!X142*VLOOKUP('Données projet'!$B$9,Paramètres!$A$1:$I$89,3,0)*0.475*44/12</f>
        <v>0.22848090653232617</v>
      </c>
      <c r="AB142" s="23">
        <f>EXP(-LN(2)/2)*AB141+(1-EXP(-LN(2)/2))/(LN(2)/2)*V142*Y142*VLOOKUP('Données projet'!$B$9,Paramètres!$A$1:$I$89,3,0)*0.475*44/12</f>
        <v>2.4183114118309777E-12</v>
      </c>
      <c r="AC142" s="24">
        <f t="shared" si="111"/>
        <v>14.839068704453755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150.6643110947133</v>
      </c>
      <c r="T143" s="62">
        <f t="shared" si="142"/>
        <v>231.70571415193996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14.324083082780431</v>
      </c>
      <c r="AA143" s="23">
        <f>EXP(-LN(2)/25)*AA142+(1-EXP(-LN(2)/25))/(LN(2)/25)*Calculateur!V143*Calculateur!X143*VLOOKUP('Données projet'!$B$9,Paramètres!$A$1:$I$89,3,0)*0.475*44/12</f>
        <v>0.22223308412791104</v>
      </c>
      <c r="AB143" s="23">
        <f>EXP(-LN(2)/2)*AB142+(1-EXP(-LN(2)/2))/(LN(2)/2)*V143*Y143*VLOOKUP('Données projet'!$B$9,Paramètres!$A$1:$I$89,3,0)*0.475*44/12</f>
        <v>1.710004398326498E-12</v>
      </c>
      <c r="AC143" s="24">
        <f t="shared" si="111"/>
        <v>14.546316166910053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150.6643110947133</v>
      </c>
      <c r="T144" s="62">
        <f t="shared" si="142"/>
        <v>231.70571415193996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14.043196550355097</v>
      </c>
      <c r="AA144" s="23">
        <f>EXP(-LN(2)/25)*AA143+(1-EXP(-LN(2)/25))/(LN(2)/25)*Calculateur!V144*Calculateur!X144*VLOOKUP('Données projet'!$B$9,Paramètres!$A$1:$I$89,3,0)*0.475*44/12</f>
        <v>0.21615610875570335</v>
      </c>
      <c r="AB144" s="23">
        <f>EXP(-LN(2)/2)*AB143+(1-EXP(-LN(2)/2))/(LN(2)/2)*V144*Y144*VLOOKUP('Données projet'!$B$9,Paramètres!$A$1:$I$89,3,0)*0.475*44/12</f>
        <v>1.2091557059154889E-12</v>
      </c>
      <c r="AC144" s="24">
        <f t="shared" si="111"/>
        <v>14.259352659112009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150.6643110947133</v>
      </c>
      <c r="T145" s="62">
        <f t="shared" si="142"/>
        <v>231.70571415193996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13.767818031506756</v>
      </c>
      <c r="AA145" s="23">
        <f>EXP(-LN(2)/25)*AA144+(1-EXP(-LN(2)/25))/(LN(2)/25)*Calculateur!V145*Calculateur!X145*VLOOKUP('Données projet'!$B$9,Paramètres!$A$1:$I$89,3,0)*0.475*44/12</f>
        <v>0.2102453085946229</v>
      </c>
      <c r="AB145" s="23">
        <f>EXP(-LN(2)/2)*AB144+(1-EXP(-LN(2)/2))/(LN(2)/2)*V145*Y145*VLOOKUP('Données projet'!$B$9,Paramètres!$A$1:$I$89,3,0)*0.475*44/12</f>
        <v>8.55002199163249E-13</v>
      </c>
      <c r="AC145" s="24">
        <f t="shared" si="111"/>
        <v>13.978063340102233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150.6643110947133</v>
      </c>
      <c r="T146" s="62">
        <f t="shared" si="142"/>
        <v>231.70571415193996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13.497839517448719</v>
      </c>
      <c r="AA146" s="23">
        <f>EXP(-LN(2)/25)*AA145+(1-EXP(-LN(2)/25))/(LN(2)/25)*Calculateur!V146*Calculateur!X146*VLOOKUP('Données projet'!$B$9,Paramètres!$A$1:$I$89,3,0)*0.475*44/12</f>
        <v>0.20449613957478269</v>
      </c>
      <c r="AB146" s="23">
        <f>EXP(-LN(2)/2)*AB145+(1-EXP(-LN(2)/2))/(LN(2)/2)*V146*Y146*VLOOKUP('Données projet'!$B$9,Paramètres!$A$1:$I$89,3,0)*0.475*44/12</f>
        <v>6.0457785295774443E-13</v>
      </c>
      <c r="AC146" s="24">
        <f t="shared" si="111"/>
        <v>13.702335657024106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150.6643110947133</v>
      </c>
      <c r="T147" s="62">
        <f t="shared" si="142"/>
        <v>231.70571415193996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13.233155117380727</v>
      </c>
      <c r="AA147" s="23">
        <f>EXP(-LN(2)/25)*AA146+(1-EXP(-LN(2)/25))/(LN(2)/25)*Calculateur!V147*Calculateur!X147*VLOOKUP('Données projet'!$B$9,Paramètres!$A$1:$I$89,3,0)*0.475*44/12</f>
        <v>0.19890418188412565</v>
      </c>
      <c r="AB147" s="23">
        <f>EXP(-LN(2)/2)*AB146+(1-EXP(-LN(2)/2))/(LN(2)/2)*V147*Y147*VLOOKUP('Données projet'!$B$9,Paramètres!$A$1:$I$89,3,0)*0.475*44/12</f>
        <v>4.275010995816245E-13</v>
      </c>
      <c r="AC147" s="24">
        <f t="shared" si="111"/>
        <v>13.432059299265282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150.6643110947133</v>
      </c>
      <c r="T148" s="62">
        <f t="shared" si="142"/>
        <v>231.70571415193996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12.973661016956525</v>
      </c>
      <c r="AA148" s="23">
        <f>EXP(-LN(2)/25)*AA147+(1-EXP(-LN(2)/25))/(LN(2)/25)*Calculateur!V148*Calculateur!X148*VLOOKUP('Données projet'!$B$9,Paramètres!$A$1:$I$89,3,0)*0.475*44/12</f>
        <v>0.19346513657058792</v>
      </c>
      <c r="AB148" s="23">
        <f>EXP(-LN(2)/2)*AB147+(1-EXP(-LN(2)/2))/(LN(2)/2)*V148*Y148*VLOOKUP('Données projet'!$B$9,Paramètres!$A$1:$I$89,3,0)*0.475*44/12</f>
        <v>3.0228892647887222E-13</v>
      </c>
      <c r="AC148" s="24">
        <f t="shared" si="111"/>
        <v>13.167126153527414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150.6643110947133</v>
      </c>
      <c r="T149" s="62">
        <f t="shared" si="142"/>
        <v>231.70571415193996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12.719255437565868</v>
      </c>
      <c r="AA149" s="23">
        <f>EXP(-LN(2)/25)*AA148+(1-EXP(-LN(2)/25))/(LN(2)/25)*Calculateur!V149*Calculateur!X149*VLOOKUP('Données projet'!$B$9,Paramètres!$A$1:$I$89,3,0)*0.475*44/12</f>
        <v>0.18817482223717583</v>
      </c>
      <c r="AB149" s="23">
        <f>EXP(-LN(2)/2)*AB148+(1-EXP(-LN(2)/2))/(LN(2)/2)*V149*Y149*VLOOKUP('Données projet'!$B$9,Paramètres!$A$1:$I$89,3,0)*0.475*44/12</f>
        <v>2.1375054979081225E-13</v>
      </c>
      <c r="AC149" s="24">
        <f t="shared" si="111"/>
        <v>12.907430259803258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150.6643110947133</v>
      </c>
      <c r="T150" s="62">
        <f t="shared" si="142"/>
        <v>231.70571415193996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12.469838596414982</v>
      </c>
      <c r="AA150" s="23">
        <f>EXP(-LN(2)/25)*AA149+(1-EXP(-LN(2)/25))/(LN(2)/25)*Calculateur!V150*Calculateur!X150*VLOOKUP('Données projet'!$B$9,Paramètres!$A$1:$I$89,3,0)*0.475*44/12</f>
        <v>0.18302917182741643</v>
      </c>
      <c r="AB150" s="23">
        <f>EXP(-LN(2)/2)*AB149+(1-EXP(-LN(2)/2))/(LN(2)/2)*V150*Y150*VLOOKUP('Données projet'!$B$9,Paramètres!$A$1:$I$89,3,0)*0.475*44/12</f>
        <v>1.5114446323943611E-13</v>
      </c>
      <c r="AC150" s="24">
        <f t="shared" si="111"/>
        <v>12.652867768242549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150.6643110947133</v>
      </c>
      <c r="T151" s="62">
        <f t="shared" si="142"/>
        <v>231.70571415193996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12.225312667389813</v>
      </c>
      <c r="AA151" s="23">
        <f>EXP(-LN(2)/25)*AA150+(1-EXP(-LN(2)/25))/(LN(2)/25)*Calculateur!V151*Calculateur!X151*VLOOKUP('Données projet'!$B$9,Paramètres!$A$1:$I$89,3,0)*0.475*44/12</f>
        <v>0.17802422949870991</v>
      </c>
      <c r="AB151" s="23">
        <f>EXP(-LN(2)/2)*AB150+(1-EXP(-LN(2)/2))/(LN(2)/2)*V151*Y151*VLOOKUP('Données projet'!$B$9,Paramètres!$A$1:$I$89,3,0)*0.475*44/12</f>
        <v>1.0687527489540613E-13</v>
      </c>
      <c r="AC151" s="24">
        <f t="shared" si="111"/>
        <v>12.40333689688863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150.6643110947133</v>
      </c>
      <c r="T152" s="62">
        <f t="shared" si="142"/>
        <v>231.70571415193996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11.985581742686739</v>
      </c>
      <c r="AA152" s="23">
        <f>EXP(-LN(2)/25)*AA151+(1-EXP(-LN(2)/25))/(LN(2)/25)*Calculateur!V152*Calculateur!X152*VLOOKUP('Données projet'!$B$9,Paramètres!$A$1:$I$89,3,0)*0.475*44/12</f>
        <v>0.17315614758118034</v>
      </c>
      <c r="AB152" s="23">
        <f>EXP(-LN(2)/2)*AB151+(1-EXP(-LN(2)/2))/(LN(2)/2)*V152*Y152*VLOOKUP('Données projet'!$B$9,Paramètres!$A$1:$I$89,3,0)*0.475*44/12</f>
        <v>7.5572231619718054E-14</v>
      </c>
      <c r="AC152" s="24">
        <f t="shared" si="111"/>
        <v>12.158737890267995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150.6643110947133</v>
      </c>
      <c r="T153" s="62">
        <f t="shared" si="142"/>
        <v>231.70571415193996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11.750551795195664</v>
      </c>
      <c r="AA153" s="23">
        <f>EXP(-LN(2)/25)*AA152+(1-EXP(-LN(2)/25))/(LN(2)/25)*Calculateur!V153*Calculateur!X153*VLOOKUP('Données projet'!$B$9,Paramètres!$A$1:$I$89,3,0)*0.475*44/12</f>
        <v>0.16842118361968691</v>
      </c>
      <c r="AB153" s="23">
        <f>EXP(-LN(2)/2)*AB152+(1-EXP(-LN(2)/2))/(LN(2)/2)*V153*Y153*VLOOKUP('Données projet'!$B$9,Paramètres!$A$1:$I$89,3,0)*0.475*44/12</f>
        <v>5.3437637447703063E-14</v>
      </c>
      <c r="AC153" s="24">
        <f t="shared" si="111"/>
        <v>11.918972978815404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150.6643110947133</v>
      </c>
      <c r="T154" s="62">
        <f t="shared" si="142"/>
        <v>231.70571415193996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11.520130641620776</v>
      </c>
      <c r="AA154" s="23">
        <f>EXP(-LN(2)/25)*AA153+(1-EXP(-LN(2)/25))/(LN(2)/25)*Calculateur!V154*Calculateur!X154*VLOOKUP('Données projet'!$B$9,Paramètres!$A$1:$I$89,3,0)*0.475*44/12</f>
        <v>0.16381569749672145</v>
      </c>
      <c r="AB154" s="23">
        <f>EXP(-LN(2)/2)*AB153+(1-EXP(-LN(2)/2))/(LN(2)/2)*V154*Y154*VLOOKUP('Données projet'!$B$9,Paramètres!$A$1:$I$89,3,0)*0.475*44/12</f>
        <v>3.7786115809859027E-14</v>
      </c>
      <c r="AC154" s="24">
        <f t="shared" ref="AC154:AC203" si="163">SUM(Z154:AB154)</f>
        <v>11.683946339117535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150.6643110947133</v>
      </c>
      <c r="T155" s="62">
        <f t="shared" si="142"/>
        <v>231.70571415193996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11.294227906324465</v>
      </c>
      <c r="AA155" s="23">
        <f>EXP(-LN(2)/25)*AA154+(1-EXP(-LN(2)/25))/(LN(2)/25)*Calculateur!V155*Calculateur!X155*VLOOKUP('Données projet'!$B$9,Paramètres!$A$1:$I$89,3,0)*0.475*44/12</f>
        <v>0.15933614863398049</v>
      </c>
      <c r="AB155" s="23">
        <f>EXP(-LN(2)/2)*AB154+(1-EXP(-LN(2)/2))/(LN(2)/2)*V155*Y155*VLOOKUP('Données projet'!$B$9,Paramètres!$A$1:$I$89,3,0)*0.475*44/12</f>
        <v>2.6718818723851531E-14</v>
      </c>
      <c r="AC155" s="24">
        <f t="shared" si="163"/>
        <v>11.453564054958473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150.6643110947133</v>
      </c>
      <c r="T156" s="62">
        <f t="shared" si="142"/>
        <v>231.70571415193996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11.072754985880254</v>
      </c>
      <c r="AA156" s="23">
        <f>EXP(-LN(2)/25)*AA155+(1-EXP(-LN(2)/25))/(LN(2)/25)*Calculateur!V156*Calculateur!X156*VLOOKUP('Données projet'!$B$9,Paramètres!$A$1:$I$89,3,0)*0.475*44/12</f>
        <v>0.15497909327046042</v>
      </c>
      <c r="AB156" s="23">
        <f>EXP(-LN(2)/2)*AB155+(1-EXP(-LN(2)/2))/(LN(2)/2)*V156*Y156*VLOOKUP('Données projet'!$B$9,Paramètres!$A$1:$I$89,3,0)*0.475*44/12</f>
        <v>1.8893057904929513E-14</v>
      </c>
      <c r="AC156" s="24">
        <f t="shared" si="163"/>
        <v>11.227734079150734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150.6643110947133</v>
      </c>
      <c r="T157" s="62">
        <f t="shared" si="142"/>
        <v>231.70571415193996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10.855625014320809</v>
      </c>
      <c r="AA157" s="23">
        <f>EXP(-LN(2)/25)*AA156+(1-EXP(-LN(2)/25))/(LN(2)/25)*Calculateur!V157*Calculateur!X157*VLOOKUP('Données projet'!$B$9,Paramètres!$A$1:$I$89,3,0)*0.475*44/12</f>
        <v>0.15074118181498336</v>
      </c>
      <c r="AB157" s="23">
        <f>EXP(-LN(2)/2)*AB156+(1-EXP(-LN(2)/2))/(LN(2)/2)*V157*Y157*VLOOKUP('Données projet'!$B$9,Paramètres!$A$1:$I$89,3,0)*0.475*44/12</f>
        <v>1.3359409361925766E-14</v>
      </c>
      <c r="AC157" s="24">
        <f t="shared" si="163"/>
        <v>11.006366196135806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150.6643110947133</v>
      </c>
      <c r="T158" s="62">
        <f t="shared" si="142"/>
        <v>231.70571415193996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10.64275282906744</v>
      </c>
      <c r="AA158" s="23">
        <f>EXP(-LN(2)/25)*AA157+(1-EXP(-LN(2)/25))/(LN(2)/25)*Calculateur!V158*Calculateur!X158*VLOOKUP('Données projet'!$B$9,Paramètres!$A$1:$I$89,3,0)*0.475*44/12</f>
        <v>0.14661915627111841</v>
      </c>
      <c r="AB158" s="23">
        <f>EXP(-LN(2)/2)*AB157+(1-EXP(-LN(2)/2))/(LN(2)/2)*V158*Y158*VLOOKUP('Données projet'!$B$9,Paramètres!$A$1:$I$89,3,0)*0.475*44/12</f>
        <v>9.4465289524647567E-15</v>
      </c>
      <c r="AC158" s="24">
        <f t="shared" si="163"/>
        <v>10.789371985338567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150.6643110947133</v>
      </c>
      <c r="T159" s="62">
        <f t="shared" si="142"/>
        <v>231.70571415193996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10.434054937527677</v>
      </c>
      <c r="AA159" s="23">
        <f>EXP(-LN(2)/25)*AA158+(1-EXP(-LN(2)/25))/(LN(2)/25)*Calculateur!V159*Calculateur!X159*VLOOKUP('Données projet'!$B$9,Paramètres!$A$1:$I$89,3,0)*0.475*44/12</f>
        <v>0.14260984773251834</v>
      </c>
      <c r="AB159" s="23">
        <f>EXP(-LN(2)/2)*AB158+(1-EXP(-LN(2)/2))/(LN(2)/2)*V159*Y159*VLOOKUP('Données projet'!$B$9,Paramètres!$A$1:$I$89,3,0)*0.475*44/12</f>
        <v>6.6797046809628828E-15</v>
      </c>
      <c r="AC159" s="24">
        <f t="shared" si="163"/>
        <v>10.576664785260203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150.6643110947133</v>
      </c>
      <c r="T160" s="62">
        <f t="shared" si="142"/>
        <v>231.70571415193996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10.229449484347864</v>
      </c>
      <c r="AA160" s="23">
        <f>EXP(-LN(2)/25)*AA159+(1-EXP(-LN(2)/25))/(LN(2)/25)*Calculateur!V160*Calculateur!X160*VLOOKUP('Données projet'!$B$9,Paramètres!$A$1:$I$89,3,0)*0.475*44/12</f>
        <v>0.13871017394674667</v>
      </c>
      <c r="AB160" s="23">
        <f>EXP(-LN(2)/2)*AB159+(1-EXP(-LN(2)/2))/(LN(2)/2)*V160*Y160*VLOOKUP('Données projet'!$B$9,Paramètres!$A$1:$I$89,3,0)*0.475*44/12</f>
        <v>4.7232644762323784E-15</v>
      </c>
      <c r="AC160" s="24">
        <f t="shared" si="163"/>
        <v>10.368159658294616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150.6643110947133</v>
      </c>
      <c r="T161" s="62">
        <f t="shared" si="142"/>
        <v>231.70571415193996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10.028856219307903</v>
      </c>
      <c r="AA161" s="23">
        <f>EXP(-LN(2)/25)*AA160+(1-EXP(-LN(2)/25))/(LN(2)/25)*Calculateur!V161*Calculateur!X161*VLOOKUP('Données projet'!$B$9,Paramètres!$A$1:$I$89,3,0)*0.475*44/12</f>
        <v>0.13491713694572186</v>
      </c>
      <c r="AB161" s="23">
        <f>EXP(-LN(2)/2)*AB160+(1-EXP(-LN(2)/2))/(LN(2)/2)*V161*Y161*VLOOKUP('Données projet'!$B$9,Paramètres!$A$1:$I$89,3,0)*0.475*44/12</f>
        <v>3.3398523404814414E-15</v>
      </c>
      <c r="AC161" s="24">
        <f t="shared" si="163"/>
        <v>10.163773356253628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150.6643110947133</v>
      </c>
      <c r="T162" s="62">
        <f t="shared" si="142"/>
        <v>231.70571415193996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9.8321964658455645</v>
      </c>
      <c r="AA162" s="23">
        <f>EXP(-LN(2)/25)*AA161+(1-EXP(-LN(2)/25))/(LN(2)/25)*Calculateur!V162*Calculateur!X162*VLOOKUP('Données projet'!$B$9,Paramètres!$A$1:$I$89,3,0)*0.475*44/12</f>
        <v>0.13122782074095721</v>
      </c>
      <c r="AB162" s="23">
        <f>EXP(-LN(2)/2)*AB161+(1-EXP(-LN(2)/2))/(LN(2)/2)*V162*Y162*VLOOKUP('Données projet'!$B$9,Paramètres!$A$1:$I$89,3,0)*0.475*44/12</f>
        <v>2.3616322381161892E-15</v>
      </c>
      <c r="AC162" s="24">
        <f t="shared" si="163"/>
        <v>9.9634242865865232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150.6643110947133</v>
      </c>
      <c r="T163" s="62">
        <f t="shared" si="142"/>
        <v>231.70571415193996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9.639393090198018</v>
      </c>
      <c r="AA163" s="23">
        <f>EXP(-LN(2)/25)*AA162+(1-EXP(-LN(2)/25))/(LN(2)/25)*Calculateur!V163*Calculateur!X163*VLOOKUP('Données projet'!$B$9,Paramètres!$A$1:$I$89,3,0)*0.475*44/12</f>
        <v>0.12763938908182457</v>
      </c>
      <c r="AB163" s="23">
        <f>EXP(-LN(2)/2)*AB162+(1-EXP(-LN(2)/2))/(LN(2)/2)*V163*Y163*VLOOKUP('Données projet'!$B$9,Paramètres!$A$1:$I$89,3,0)*0.475*44/12</f>
        <v>1.6699261702407207E-15</v>
      </c>
      <c r="AC163" s="24">
        <f t="shared" si="163"/>
        <v>9.7670324792798446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150.6643110947133</v>
      </c>
      <c r="T164" s="62">
        <f t="shared" si="142"/>
        <v>231.70571415193996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9.4503704711484726</v>
      </c>
      <c r="AA164" s="23">
        <f>EXP(-LN(2)/25)*AA163+(1-EXP(-LN(2)/25))/(LN(2)/25)*Calculateur!V164*Calculateur!X164*VLOOKUP('Données projet'!$B$9,Paramètres!$A$1:$I$89,3,0)*0.475*44/12</f>
        <v>0.12414908327511832</v>
      </c>
      <c r="AB164" s="23">
        <f>EXP(-LN(2)/2)*AB163+(1-EXP(-LN(2)/2))/(LN(2)/2)*V164*Y164*VLOOKUP('Données projet'!$B$9,Paramètres!$A$1:$I$89,3,0)*0.475*44/12</f>
        <v>1.1808161190580946E-15</v>
      </c>
      <c r="AC164" s="24">
        <f t="shared" si="163"/>
        <v>9.5745195544235919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150.6643110947133</v>
      </c>
      <c r="T165" s="62">
        <f t="shared" si="142"/>
        <v>231.70571415193996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9.265054470366076</v>
      </c>
      <c r="AA165" s="23">
        <f>EXP(-LN(2)/25)*AA164+(1-EXP(-LN(2)/25))/(LN(2)/25)*Calculateur!V165*Calculateur!X165*VLOOKUP('Données projet'!$B$9,Paramètres!$A$1:$I$89,3,0)*0.475*44/12</f>
        <v>0.12075422006424368</v>
      </c>
      <c r="AB165" s="23">
        <f>EXP(-LN(2)/2)*AB164+(1-EXP(-LN(2)/2))/(LN(2)/2)*V165*Y165*VLOOKUP('Données projet'!$B$9,Paramètres!$A$1:$I$89,3,0)*0.475*44/12</f>
        <v>8.3496308512036035E-16</v>
      </c>
      <c r="AC165" s="24">
        <f t="shared" si="163"/>
        <v>9.38580869043032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150.6643110947133</v>
      </c>
      <c r="T166" s="62">
        <f t="shared" si="142"/>
        <v>231.70571415193996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9.0833724033274219</v>
      </c>
      <c r="AA166" s="23">
        <f>EXP(-LN(2)/25)*AA165+(1-EXP(-LN(2)/25))/(LN(2)/25)*Calculateur!V166*Calculateur!X166*VLOOKUP('Données projet'!$B$9,Paramètres!$A$1:$I$89,3,0)*0.475*44/12</f>
        <v>0.11745218956639848</v>
      </c>
      <c r="AB166" s="23">
        <f>EXP(-LN(2)/2)*AB165+(1-EXP(-LN(2)/2))/(LN(2)/2)*V166*Y166*VLOOKUP('Données projet'!$B$9,Paramètres!$A$1:$I$89,3,0)*0.475*44/12</f>
        <v>5.904080595290473E-16</v>
      </c>
      <c r="AC166" s="24">
        <f t="shared" si="163"/>
        <v>9.2008245928938202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150.6643110947133</v>
      </c>
      <c r="T167" s="62">
        <f t="shared" si="142"/>
        <v>231.70571415193996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8.905253010808277</v>
      </c>
      <c r="AA167" s="23">
        <f>EXP(-LN(2)/25)*AA166+(1-EXP(-LN(2)/25))/(LN(2)/25)*Calculateur!V167*Calculateur!X167*VLOOKUP('Données projet'!$B$9,Paramètres!$A$1:$I$89,3,0)*0.475*44/12</f>
        <v>0.11424045326616311</v>
      </c>
      <c r="AB167" s="23">
        <f>EXP(-LN(2)/2)*AB166+(1-EXP(-LN(2)/2))/(LN(2)/2)*V167*Y167*VLOOKUP('Données projet'!$B$9,Paramètres!$A$1:$I$89,3,0)*0.475*44/12</f>
        <v>4.1748154256018018E-16</v>
      </c>
      <c r="AC167" s="24">
        <f t="shared" si="163"/>
        <v>9.01949346407444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150.6643110947133</v>
      </c>
      <c r="T168" s="62">
        <f t="shared" si="142"/>
        <v>231.70571415193996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8.7306264309343309</v>
      </c>
      <c r="AA168" s="23">
        <f>EXP(-LN(2)/25)*AA167+(1-EXP(-LN(2)/25))/(LN(2)/25)*Calculateur!V168*Calculateur!X168*VLOOKUP('Données projet'!$B$9,Paramètres!$A$1:$I$89,3,0)*0.475*44/12</f>
        <v>0.11111654206395555</v>
      </c>
      <c r="AB168" s="23">
        <f>EXP(-LN(2)/2)*AB167+(1-EXP(-LN(2)/2))/(LN(2)/2)*V168*Y168*VLOOKUP('Données projet'!$B$9,Paramètres!$A$1:$I$89,3,0)*0.475*44/12</f>
        <v>2.9520402976452365E-16</v>
      </c>
      <c r="AC168" s="24">
        <f t="shared" si="163"/>
        <v>8.8417429729982864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150.6643110947133</v>
      </c>
      <c r="T169" s="62">
        <f t="shared" si="142"/>
        <v>231.70571415193996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8.5594241717800159</v>
      </c>
      <c r="AA169" s="23">
        <f>EXP(-LN(2)/25)*AA168+(1-EXP(-LN(2)/25))/(LN(2)/25)*Calculateur!V169*Calculateur!X169*VLOOKUP('Données projet'!$B$9,Paramètres!$A$1:$I$89,3,0)*0.475*44/12</f>
        <v>0.1080780543778517</v>
      </c>
      <c r="AB169" s="23">
        <f>EXP(-LN(2)/2)*AB168+(1-EXP(-LN(2)/2))/(LN(2)/2)*V169*Y169*VLOOKUP('Données projet'!$B$9,Paramètres!$A$1:$I$89,3,0)*0.475*44/12</f>
        <v>2.0874077128009009E-16</v>
      </c>
      <c r="AC169" s="24">
        <f t="shared" si="163"/>
        <v>8.6675022261578683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150.6643110947133</v>
      </c>
      <c r="T170" s="62">
        <f t="shared" si="142"/>
        <v>231.70571415193996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8.3915790845046505</v>
      </c>
      <c r="AA170" s="23">
        <f>EXP(-LN(2)/25)*AA169+(1-EXP(-LN(2)/25))/(LN(2)/25)*Calculateur!V170*Calculateur!X170*VLOOKUP('Données projet'!$B$9,Paramètres!$A$1:$I$89,3,0)*0.475*44/12</f>
        <v>0.10512265429731148</v>
      </c>
      <c r="AB170" s="23">
        <f>EXP(-LN(2)/2)*AB169+(1-EXP(-LN(2)/2))/(LN(2)/2)*V170*Y170*VLOOKUP('Données projet'!$B$9,Paramètres!$A$1:$I$89,3,0)*0.475*44/12</f>
        <v>1.4760201488226182E-16</v>
      </c>
      <c r="AC170" s="24">
        <f t="shared" si="163"/>
        <v>8.4967017388019617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150.6643110947133</v>
      </c>
      <c r="T171" s="62">
        <f t="shared" si="142"/>
        <v>231.70571415193996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8.2270253370153608</v>
      </c>
      <c r="AA171" s="23">
        <f>EXP(-LN(2)/25)*AA170+(1-EXP(-LN(2)/25))/(LN(2)/25)*Calculateur!V171*Calculateur!X171*VLOOKUP('Données projet'!$B$9,Paramètres!$A$1:$I$89,3,0)*0.475*44/12</f>
        <v>0.10224806978739137</v>
      </c>
      <c r="AB171" s="23">
        <f>EXP(-LN(2)/2)*AB170+(1-EXP(-LN(2)/2))/(LN(2)/2)*V171*Y171*VLOOKUP('Données projet'!$B$9,Paramètres!$A$1:$I$89,3,0)*0.475*44/12</f>
        <v>1.0437038564004504E-16</v>
      </c>
      <c r="AC171" s="24">
        <f t="shared" si="163"/>
        <v>8.3292734068027521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150.6643110947133</v>
      </c>
      <c r="T172" s="62">
        <f t="shared" si="142"/>
        <v>231.70571415193996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8.0656983881464601</v>
      </c>
      <c r="AA172" s="23">
        <f>EXP(-LN(2)/25)*AA171+(1-EXP(-LN(2)/25))/(LN(2)/25)*Calculateur!V172*Calculateur!X172*VLOOKUP('Données projet'!$B$9,Paramètres!$A$1:$I$89,3,0)*0.475*44/12</f>
        <v>9.9452090942062851E-2</v>
      </c>
      <c r="AB172" s="23">
        <f>EXP(-LN(2)/2)*AB171+(1-EXP(-LN(2)/2))/(LN(2)/2)*V172*Y172*VLOOKUP('Données projet'!$B$9,Paramètres!$A$1:$I$89,3,0)*0.475*44/12</f>
        <v>7.3801007441130912E-17</v>
      </c>
      <c r="AC172" s="24">
        <f t="shared" si="163"/>
        <v>8.1651504790885223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150.6643110947133</v>
      </c>
      <c r="T173" s="62">
        <f t="shared" si="142"/>
        <v>231.70571415193996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7.9075349623451556</v>
      </c>
      <c r="AA173" s="23">
        <f>EXP(-LN(2)/25)*AA172+(1-EXP(-LN(2)/25))/(LN(2)/25)*Calculateur!V173*Calculateur!X173*VLOOKUP('Données projet'!$B$9,Paramètres!$A$1:$I$89,3,0)*0.475*44/12</f>
        <v>9.6732568285293974E-2</v>
      </c>
      <c r="AB173" s="23">
        <f>EXP(-LN(2)/2)*AB172+(1-EXP(-LN(2)/2))/(LN(2)/2)*V173*Y173*VLOOKUP('Données projet'!$B$9,Paramètres!$A$1:$I$89,3,0)*0.475*44/12</f>
        <v>5.2185192820022522E-17</v>
      </c>
      <c r="AC173" s="24">
        <f t="shared" si="163"/>
        <v>8.0042675306304503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150.6643110947133</v>
      </c>
      <c r="T174" s="62">
        <f t="shared" si="142"/>
        <v>231.70571415193996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7.7524730248536509</v>
      </c>
      <c r="AA174" s="23">
        <f>EXP(-LN(2)/25)*AA173+(1-EXP(-LN(2)/25))/(LN(2)/25)*Calculateur!V174*Calculateur!X174*VLOOKUP('Données projet'!$B$9,Paramètres!$A$1:$I$89,3,0)*0.475*44/12</f>
        <v>9.4087411118587927E-2</v>
      </c>
      <c r="AB174" s="23">
        <f>EXP(-LN(2)/2)*AB173+(1-EXP(-LN(2)/2))/(LN(2)/2)*V174*Y174*VLOOKUP('Données projet'!$B$9,Paramètres!$A$1:$I$89,3,0)*0.475*44/12</f>
        <v>3.6900503720565456E-17</v>
      </c>
      <c r="AC174" s="24">
        <f t="shared" si="163"/>
        <v>7.846560435972239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150.6643110947133</v>
      </c>
      <c r="T175" s="62">
        <f t="shared" si="142"/>
        <v>231.70571415193996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7.6004517573779111</v>
      </c>
      <c r="AA175" s="23">
        <f>EXP(-LN(2)/25)*AA174+(1-EXP(-LN(2)/25))/(LN(2)/25)*Calculateur!V175*Calculateur!X175*VLOOKUP('Données projet'!$B$9,Paramètres!$A$1:$I$89,3,0)*0.475*44/12</f>
        <v>9.151458591370823E-2</v>
      </c>
      <c r="AB175" s="23">
        <f>EXP(-LN(2)/2)*AB174+(1-EXP(-LN(2)/2))/(LN(2)/2)*V175*Y175*VLOOKUP('Données projet'!$B$9,Paramètres!$A$1:$I$89,3,0)*0.475*44/12</f>
        <v>2.6092596410011261E-17</v>
      </c>
      <c r="AC175" s="24">
        <f t="shared" si="163"/>
        <v>7.691966343291619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150.6643110947133</v>
      </c>
      <c r="T176" s="62">
        <f t="shared" si="142"/>
        <v>231.70571415193996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7.4514115342335536</v>
      </c>
      <c r="AA176" s="23">
        <f>EXP(-LN(2)/25)*AA175+(1-EXP(-LN(2)/25))/(LN(2)/25)*Calculateur!V176*Calculateur!X176*VLOOKUP('Données projet'!$B$9,Paramètres!$A$1:$I$89,3,0)*0.475*44/12</f>
        <v>8.901211474935497E-2</v>
      </c>
      <c r="AB176" s="23">
        <f>EXP(-LN(2)/2)*AB175+(1-EXP(-LN(2)/2))/(LN(2)/2)*V176*Y176*VLOOKUP('Données projet'!$B$9,Paramètres!$A$1:$I$89,3,0)*0.475*44/12</f>
        <v>1.8450251860282728E-17</v>
      </c>
      <c r="AC176" s="24">
        <f t="shared" si="163"/>
        <v>7.5404236489829088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150.6643110947133</v>
      </c>
      <c r="T177" s="62">
        <f t="shared" si="142"/>
        <v>231.70571415193996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7.3052938989594969</v>
      </c>
      <c r="AA177" s="23">
        <f>EXP(-LN(2)/25)*AA176+(1-EXP(-LN(2)/25))/(LN(2)/25)*Calculateur!V177*Calculateur!X177*VLOOKUP('Données projet'!$B$9,Paramètres!$A$1:$I$89,3,0)*0.475*44/12</f>
        <v>8.6578073790590182E-2</v>
      </c>
      <c r="AB177" s="23">
        <f>EXP(-LN(2)/2)*AB176+(1-EXP(-LN(2)/2))/(LN(2)/2)*V177*Y177*VLOOKUP('Données projet'!$B$9,Paramètres!$A$1:$I$89,3,0)*0.475*44/12</f>
        <v>1.3046298205005631E-17</v>
      </c>
      <c r="AC177" s="24">
        <f t="shared" si="163"/>
        <v>7.3918719727500868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150.6643110947133</v>
      </c>
      <c r="T178" s="62">
        <f t="shared" si="142"/>
        <v>231.70571415193996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7.1620415413902068</v>
      </c>
      <c r="AA178" s="23">
        <f>EXP(-LN(2)/25)*AA177+(1-EXP(-LN(2)/25))/(LN(2)/25)*Calculateur!V178*Calculateur!X178*VLOOKUP('Données projet'!$B$9,Paramètres!$A$1:$I$89,3,0)*0.475*44/12</f>
        <v>8.4210591809843471E-2</v>
      </c>
      <c r="AB178" s="23">
        <f>EXP(-LN(2)/2)*AB177+(1-EXP(-LN(2)/2))/(LN(2)/2)*V178*Y178*VLOOKUP('Données projet'!$B$9,Paramètres!$A$1:$I$89,3,0)*0.475*44/12</f>
        <v>9.225125930141364E-18</v>
      </c>
      <c r="AC178" s="24">
        <f t="shared" si="163"/>
        <v>7.2462521332000502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150.6643110947133</v>
      </c>
      <c r="T179" s="62">
        <f t="shared" si="142"/>
        <v>231.70571415193996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7.0215982751775403</v>
      </c>
      <c r="AA179" s="23">
        <f>EXP(-LN(2)/25)*AA178+(1-EXP(-LN(2)/25))/(LN(2)/25)*Calculateur!V179*Calculateur!X179*VLOOKUP('Données projet'!$B$9,Paramètres!$A$1:$I$89,3,0)*0.475*44/12</f>
        <v>8.190784874836074E-2</v>
      </c>
      <c r="AB179" s="23">
        <f>EXP(-LN(2)/2)*AB178+(1-EXP(-LN(2)/2))/(LN(2)/2)*V179*Y179*VLOOKUP('Données projet'!$B$9,Paramètres!$A$1:$I$89,3,0)*0.475*44/12</f>
        <v>6.5231491025028153E-18</v>
      </c>
      <c r="AC179" s="24">
        <f t="shared" si="163"/>
        <v>7.103506123925901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150.6643110947133</v>
      </c>
      <c r="T180" s="62">
        <f t="shared" si="142"/>
        <v>231.70571415193996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6.8839090157533702</v>
      </c>
      <c r="AA180" s="23">
        <f>EXP(-LN(2)/25)*AA179+(1-EXP(-LN(2)/25))/(LN(2)/25)*Calculateur!V180*Calculateur!X180*VLOOKUP('Données projet'!$B$9,Paramètres!$A$1:$I$89,3,0)*0.475*44/12</f>
        <v>7.9668074316990259E-2</v>
      </c>
      <c r="AB180" s="23">
        <f>EXP(-LN(2)/2)*AB179+(1-EXP(-LN(2)/2))/(LN(2)/2)*V180*Y180*VLOOKUP('Données projet'!$B$9,Paramètres!$A$1:$I$89,3,0)*0.475*44/12</f>
        <v>4.612562965070682E-18</v>
      </c>
      <c r="AC180" s="24">
        <f t="shared" si="163"/>
        <v>6.9635770900703609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150.6643110947133</v>
      </c>
      <c r="T181" s="62">
        <f t="shared" si="142"/>
        <v>231.70571415193996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6.7489197587243526</v>
      </c>
      <c r="AA181" s="23">
        <f>EXP(-LN(2)/25)*AA180+(1-EXP(-LN(2)/25))/(LN(2)/25)*Calculateur!V181*Calculateur!X181*VLOOKUP('Données projet'!$B$9,Paramètres!$A$1:$I$89,3,0)*0.475*44/12</f>
        <v>7.7489546635230222E-2</v>
      </c>
      <c r="AB181" s="23">
        <f>EXP(-LN(2)/2)*AB180+(1-EXP(-LN(2)/2))/(LN(2)/2)*V181*Y181*VLOOKUP('Données projet'!$B$9,Paramètres!$A$1:$I$89,3,0)*0.475*44/12</f>
        <v>3.2615745512514076E-18</v>
      </c>
      <c r="AC181" s="24">
        <f t="shared" si="163"/>
        <v>6.8264093053595829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150.6643110947133</v>
      </c>
      <c r="T182" s="62">
        <f t="shared" si="142"/>
        <v>231.70571415193996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6.6165775586903566</v>
      </c>
      <c r="AA182" s="23">
        <f>EXP(-LN(2)/25)*AA181+(1-EXP(-LN(2)/25))/(LN(2)/25)*Calculateur!V182*Calculateur!X182*VLOOKUP('Données projet'!$B$9,Paramètres!$A$1:$I$89,3,0)*0.475*44/12</f>
        <v>7.5370590907491694E-2</v>
      </c>
      <c r="AB182" s="23">
        <f>EXP(-LN(2)/2)*AB181+(1-EXP(-LN(2)/2))/(LN(2)/2)*V182*Y182*VLOOKUP('Données projet'!$B$9,Paramètres!$A$1:$I$89,3,0)*0.475*44/12</f>
        <v>2.306281482535341E-18</v>
      </c>
      <c r="AC182" s="24">
        <f t="shared" si="163"/>
        <v>6.6919481495978479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150.6643110947133</v>
      </c>
      <c r="T183" s="62">
        <f t="shared" si="142"/>
        <v>231.70571415193996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6.4868305084782563</v>
      </c>
      <c r="AA183" s="23">
        <f>EXP(-LN(2)/25)*AA182+(1-EXP(-LN(2)/25))/(LN(2)/25)*Calculateur!V183*Calculateur!X183*VLOOKUP('Données projet'!$B$9,Paramètres!$A$1:$I$89,3,0)*0.475*44/12</f>
        <v>7.3309578135559217E-2</v>
      </c>
      <c r="AB183" s="23">
        <f>EXP(-LN(2)/2)*AB182+(1-EXP(-LN(2)/2))/(LN(2)/2)*V183*Y183*VLOOKUP('Données projet'!$B$9,Paramètres!$A$1:$I$89,3,0)*0.475*44/12</f>
        <v>1.6307872756257038E-18</v>
      </c>
      <c r="AC183" s="24">
        <f t="shared" si="163"/>
        <v>6.5601400866138153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150.6643110947133</v>
      </c>
      <c r="T184" s="62">
        <f t="shared" si="142"/>
        <v>231.70571415193996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6.359627718782928</v>
      </c>
      <c r="AA184" s="23">
        <f>EXP(-LN(2)/25)*AA183+(1-EXP(-LN(2)/25))/(LN(2)/25)*Calculateur!V184*Calculateur!X184*VLOOKUP('Données projet'!$B$9,Paramètres!$A$1:$I$89,3,0)*0.475*44/12</f>
        <v>7.1304923866259182E-2</v>
      </c>
      <c r="AB184" s="23">
        <f>EXP(-LN(2)/2)*AB183+(1-EXP(-LN(2)/2))/(LN(2)/2)*V184*Y184*VLOOKUP('Données projet'!$B$9,Paramètres!$A$1:$I$89,3,0)*0.475*44/12</f>
        <v>1.1531407412676705E-18</v>
      </c>
      <c r="AC184" s="24">
        <f t="shared" si="163"/>
        <v>6.4309326426491875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150.6643110947133</v>
      </c>
      <c r="T185" s="62">
        <f t="shared" si="142"/>
        <v>231.70571415193996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6.234919298207485</v>
      </c>
      <c r="AA185" s="23">
        <f>EXP(-LN(2)/25)*AA184+(1-EXP(-LN(2)/25))/(LN(2)/25)*Calculateur!V185*Calculateur!X185*VLOOKUP('Données projet'!$B$9,Paramètres!$A$1:$I$89,3,0)*0.475*44/12</f>
        <v>6.935508697337335E-2</v>
      </c>
      <c r="AB185" s="23">
        <f>EXP(-LN(2)/2)*AB184+(1-EXP(-LN(2)/2))/(LN(2)/2)*V185*Y185*VLOOKUP('Données projet'!$B$9,Paramètres!$A$1:$I$89,3,0)*0.475*44/12</f>
        <v>8.1539363781285191E-19</v>
      </c>
      <c r="AC185" s="24">
        <f t="shared" si="163"/>
        <v>6.3042743851808583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150.6643110947133</v>
      </c>
      <c r="T186" s="62">
        <f t="shared" si="142"/>
        <v>231.70571415193996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6.1126563336949005</v>
      </c>
      <c r="AA186" s="23">
        <f>EXP(-LN(2)/25)*AA185+(1-EXP(-LN(2)/25))/(LN(2)/25)*Calculateur!V186*Calculateur!X186*VLOOKUP('Données projet'!$B$9,Paramètres!$A$1:$I$89,3,0)*0.475*44/12</f>
        <v>6.7458568472860941E-2</v>
      </c>
      <c r="AB186" s="23">
        <f>EXP(-LN(2)/2)*AB185+(1-EXP(-LN(2)/2))/(LN(2)/2)*V186*Y186*VLOOKUP('Données projet'!$B$9,Paramètres!$A$1:$I$89,3,0)*0.475*44/12</f>
        <v>5.7657037063383525E-19</v>
      </c>
      <c r="AC186" s="24">
        <f t="shared" si="163"/>
        <v>6.1801149021677615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150.6643110947133</v>
      </c>
      <c r="T187" s="62">
        <f t="shared" si="142"/>
        <v>231.70571415193996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5.9927908713433631</v>
      </c>
      <c r="AA187" s="23">
        <f>EXP(-LN(2)/25)*AA186+(1-EXP(-LN(2)/25))/(LN(2)/25)*Calculateur!V187*Calculateur!X187*VLOOKUP('Données projet'!$B$9,Paramètres!$A$1:$I$89,3,0)*0.475*44/12</f>
        <v>6.5613910370478618E-2</v>
      </c>
      <c r="AB187" s="23">
        <f>EXP(-LN(2)/2)*AB186+(1-EXP(-LN(2)/2))/(LN(2)/2)*V187*Y187*VLOOKUP('Données projet'!$B$9,Paramètres!$A$1:$I$89,3,0)*0.475*44/12</f>
        <v>4.0769681890642595E-19</v>
      </c>
      <c r="AC187" s="24">
        <f t="shared" si="163"/>
        <v>6.0584047817138416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150.6643110947133</v>
      </c>
      <c r="T188" s="62">
        <f t="shared" si="142"/>
        <v>231.70571415193996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5.8752758975978265</v>
      </c>
      <c r="AA188" s="23">
        <f>EXP(-LN(2)/25)*AA187+(1-EXP(-LN(2)/25))/(LN(2)/25)*Calculateur!V188*Calculateur!X188*VLOOKUP('Données projet'!$B$9,Paramètres!$A$1:$I$89,3,0)*0.475*44/12</f>
        <v>6.3819694540912297E-2</v>
      </c>
      <c r="AB188" s="23">
        <f>EXP(-LN(2)/2)*AB187+(1-EXP(-LN(2)/2))/(LN(2)/2)*V188*Y188*VLOOKUP('Données projet'!$B$9,Paramètres!$A$1:$I$89,3,0)*0.475*44/12</f>
        <v>2.8828518531691762E-19</v>
      </c>
      <c r="AC188" s="24">
        <f t="shared" si="163"/>
        <v>5.9390955921387389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150.6643110947133</v>
      </c>
      <c r="T189" s="62">
        <f t="shared" si="142"/>
        <v>231.70571415193996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5.7600653208103827</v>
      </c>
      <c r="AA189" s="23">
        <f>EXP(-LN(2)/25)*AA188+(1-EXP(-LN(2)/25))/(LN(2)/25)*Calculateur!V189*Calculateur!X189*VLOOKUP('Données projet'!$B$9,Paramètres!$A$1:$I$89,3,0)*0.475*44/12</f>
        <v>6.2074541637559176E-2</v>
      </c>
      <c r="AB189" s="23">
        <f>EXP(-LN(2)/2)*AB188+(1-EXP(-LN(2)/2))/(LN(2)/2)*V189*Y189*VLOOKUP('Données projet'!$B$9,Paramètres!$A$1:$I$89,3,0)*0.475*44/12</f>
        <v>2.0384840945321298E-19</v>
      </c>
      <c r="AC189" s="24">
        <f t="shared" si="163"/>
        <v>5.8221398624479415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150.6643110947133</v>
      </c>
      <c r="T190" s="62">
        <f t="shared" si="142"/>
        <v>231.70571415193996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5.6471139531622283</v>
      </c>
      <c r="AA190" s="23">
        <f>EXP(-LN(2)/25)*AA189+(1-EXP(-LN(2)/25))/(LN(2)/25)*Calculateur!V190*Calculateur!X190*VLOOKUP('Données projet'!$B$9,Paramètres!$A$1:$I$89,3,0)*0.475*44/12</f>
        <v>6.0377110032121852E-2</v>
      </c>
      <c r="AB190" s="23">
        <f>EXP(-LN(2)/2)*AB189+(1-EXP(-LN(2)/2))/(LN(2)/2)*V190*Y190*VLOOKUP('Données projet'!$B$9,Paramètres!$A$1:$I$89,3,0)*0.475*44/12</f>
        <v>1.4414259265845881E-19</v>
      </c>
      <c r="AC190" s="24">
        <f t="shared" si="163"/>
        <v>5.7074910631943503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150.6643110947133</v>
      </c>
      <c r="T191" s="62">
        <f t="shared" si="142"/>
        <v>231.70571415193996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5.5363774929401224</v>
      </c>
      <c r="AA191" s="23">
        <f>EXP(-LN(2)/25)*AA190+(1-EXP(-LN(2)/25))/(LN(2)/25)*Calculateur!V191*Calculateur!X191*VLOOKUP('Données projet'!$B$9,Paramètres!$A$1:$I$89,3,0)*0.475*44/12</f>
        <v>5.8726094783199255E-2</v>
      </c>
      <c r="AB191" s="23">
        <f>EXP(-LN(2)/2)*AB190+(1-EXP(-LN(2)/2))/(LN(2)/2)*V191*Y191*VLOOKUP('Données projet'!$B$9,Paramètres!$A$1:$I$89,3,0)*0.475*44/12</f>
        <v>1.0192420472660649E-19</v>
      </c>
      <c r="AC191" s="24">
        <f t="shared" si="163"/>
        <v>5.5951035877233215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150.6643110947133</v>
      </c>
      <c r="T192" s="62">
        <f t="shared" si="142"/>
        <v>231.70571415193996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5.4278125071604002</v>
      </c>
      <c r="AA192" s="23">
        <f>EXP(-LN(2)/25)*AA191+(1-EXP(-LN(2)/25))/(LN(2)/25)*Calculateur!V192*Calculateur!X192*VLOOKUP('Données projet'!$B$9,Paramètres!$A$1:$I$89,3,0)*0.475*44/12</f>
        <v>5.7120226633081569E-2</v>
      </c>
      <c r="AB192" s="23">
        <f>EXP(-LN(2)/2)*AB191+(1-EXP(-LN(2)/2))/(LN(2)/2)*V192*Y192*VLOOKUP('Données projet'!$B$9,Paramètres!$A$1:$I$89,3,0)*0.475*44/12</f>
        <v>7.2071296329229406E-20</v>
      </c>
      <c r="AC192" s="24">
        <f t="shared" si="163"/>
        <v>5.4849327337934817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150.6643110947133</v>
      </c>
      <c r="T193" s="62">
        <f t="shared" si="142"/>
        <v>231.70571415193996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5.3213764145337157</v>
      </c>
      <c r="AA193" s="23">
        <f>EXP(-LN(2)/25)*AA192+(1-EXP(-LN(2)/25))/(LN(2)/25)*Calculateur!V193*Calculateur!X193*VLOOKUP('Données projet'!$B$9,Paramètres!$A$1:$I$89,3,0)*0.475*44/12</f>
        <v>5.5558271031977788E-2</v>
      </c>
      <c r="AB193" s="23">
        <f>EXP(-LN(2)/2)*AB192+(1-EXP(-LN(2)/2))/(LN(2)/2)*V193*Y193*VLOOKUP('Données projet'!$B$9,Paramètres!$A$1:$I$89,3,0)*0.475*44/12</f>
        <v>5.0962102363303244E-20</v>
      </c>
      <c r="AC193" s="24">
        <f t="shared" si="163"/>
        <v>5.3769346855656934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150.6643110947133</v>
      </c>
      <c r="T194" s="62">
        <f t="shared" si="142"/>
        <v>231.70571415193996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5.2170274687638338</v>
      </c>
      <c r="AA194" s="23">
        <f>EXP(-LN(2)/25)*AA193+(1-EXP(-LN(2)/25))/(LN(2)/25)*Calculateur!V194*Calculateur!X194*VLOOKUP('Données projet'!$B$9,Paramètres!$A$1:$I$89,3,0)*0.475*44/12</f>
        <v>5.4039027188925864E-2</v>
      </c>
      <c r="AB194" s="23">
        <f>EXP(-LN(2)/2)*AB193+(1-EXP(-LN(2)/2))/(LN(2)/2)*V194*Y194*VLOOKUP('Données projet'!$B$9,Paramètres!$A$1:$I$89,3,0)*0.475*44/12</f>
        <v>3.6035648164614703E-20</v>
      </c>
      <c r="AC194" s="24">
        <f t="shared" si="163"/>
        <v>5.27106649595276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150.6643110947133</v>
      </c>
      <c r="T195" s="62">
        <f t="shared" si="142"/>
        <v>231.70571415193996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5.1147247421739275</v>
      </c>
      <c r="AA195" s="23">
        <f>EXP(-LN(2)/25)*AA194+(1-EXP(-LN(2)/25))/(LN(2)/25)*Calculateur!V195*Calculateur!X195*VLOOKUP('Données projet'!$B$9,Paramètres!$A$1:$I$89,3,0)*0.475*44/12</f>
        <v>5.2561327148655752E-2</v>
      </c>
      <c r="AB195" s="23">
        <f>EXP(-LN(2)/2)*AB194+(1-EXP(-LN(2)/2))/(LN(2)/2)*V195*Y195*VLOOKUP('Données projet'!$B$9,Paramètres!$A$1:$I$89,3,0)*0.475*44/12</f>
        <v>2.5481051181651622E-20</v>
      </c>
      <c r="AC195" s="24">
        <f t="shared" si="163"/>
        <v>5.1672860693225831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150.6643110947133</v>
      </c>
      <c r="T196" s="62">
        <f t="shared" si="142"/>
        <v>231.70571415193996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5.0144281096539469</v>
      </c>
      <c r="AA196" s="23">
        <f>EXP(-LN(2)/25)*AA195+(1-EXP(-LN(2)/25))/(LN(2)/25)*Calculateur!V196*Calculateur!X196*VLOOKUP('Données projet'!$B$9,Paramètres!$A$1:$I$89,3,0)*0.475*44/12</f>
        <v>5.11240348936957E-2</v>
      </c>
      <c r="AB196" s="23">
        <f>EXP(-LN(2)/2)*AB195+(1-EXP(-LN(2)/2))/(LN(2)/2)*V196*Y196*VLOOKUP('Données projet'!$B$9,Paramètres!$A$1:$I$89,3,0)*0.475*44/12</f>
        <v>1.8017824082307352E-20</v>
      </c>
      <c r="AC196" s="24">
        <f t="shared" si="163"/>
        <v>5.0655521445476426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150.6643110947133</v>
      </c>
      <c r="T197" s="62">
        <f t="shared" ref="T197:T203" si="204">$T$3</f>
        <v>231.70571415193996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4.9160982329227778</v>
      </c>
      <c r="AA197" s="23">
        <f>EXP(-LN(2)/25)*AA196+(1-EXP(-LN(2)/25))/(LN(2)/25)*Calculateur!V197*Calculateur!X197*VLOOKUP('Données projet'!$B$9,Paramètres!$A$1:$I$89,3,0)*0.475*44/12</f>
        <v>4.972604547103144E-2</v>
      </c>
      <c r="AB197" s="23">
        <f>EXP(-LN(2)/2)*AB196+(1-EXP(-LN(2)/2))/(LN(2)/2)*V197*Y197*VLOOKUP('Données projet'!$B$9,Paramètres!$A$1:$I$89,3,0)*0.475*44/12</f>
        <v>1.2740525590825811E-20</v>
      </c>
      <c r="AC197" s="24">
        <f t="shared" si="163"/>
        <v>4.9658242783938089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150.6643110947133</v>
      </c>
      <c r="T198" s="62">
        <f t="shared" si="204"/>
        <v>231.70571415193996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4.8196965450990046</v>
      </c>
      <c r="AA198" s="23">
        <f>EXP(-LN(2)/25)*AA197+(1-EXP(-LN(2)/25))/(LN(2)/25)*Calculateur!V198*Calculateur!X198*VLOOKUP('Données projet'!$B$9,Paramètres!$A$1:$I$89,3,0)*0.475*44/12</f>
        <v>4.8366284142647001E-2</v>
      </c>
      <c r="AB198" s="23">
        <f>EXP(-LN(2)/2)*AB197+(1-EXP(-LN(2)/2))/(LN(2)/2)*V198*Y198*VLOOKUP('Données projet'!$B$9,Paramètres!$A$1:$I$89,3,0)*0.475*44/12</f>
        <v>9.0089120411536758E-21</v>
      </c>
      <c r="AC198" s="24">
        <f t="shared" si="163"/>
        <v>4.8680628292416515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150.6643110947133</v>
      </c>
      <c r="T199" s="62">
        <f t="shared" si="204"/>
        <v>231.70571415193996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4.7251852355742319</v>
      </c>
      <c r="AA199" s="23">
        <f>EXP(-LN(2)/25)*AA198+(1-EXP(-LN(2)/25))/(LN(2)/25)*Calculateur!V199*Calculateur!X199*VLOOKUP('Données projet'!$B$9,Paramètres!$A$1:$I$89,3,0)*0.475*44/12</f>
        <v>4.7043705559293977E-2</v>
      </c>
      <c r="AB199" s="23">
        <f>EXP(-LN(2)/2)*AB198+(1-EXP(-LN(2)/2))/(LN(2)/2)*V199*Y199*VLOOKUP('Données projet'!$B$9,Paramètres!$A$1:$I$89,3,0)*0.475*44/12</f>
        <v>6.3702627954129055E-21</v>
      </c>
      <c r="AC199" s="24">
        <f t="shared" si="163"/>
        <v>4.7722289411335259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150.6643110947133</v>
      </c>
      <c r="T200" s="62">
        <f t="shared" si="204"/>
        <v>231.70571415193996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4.6325272351830336</v>
      </c>
      <c r="AA200" s="23">
        <f>EXP(-LN(2)/25)*AA199+(1-EXP(-LN(2)/25))/(LN(2)/25)*Calculateur!V200*Calculateur!X200*VLOOKUP('Données projet'!$B$9,Paramètres!$A$1:$I$89,3,0)*0.475*44/12</f>
        <v>4.5757292956854129E-2</v>
      </c>
      <c r="AB200" s="23">
        <f>EXP(-LN(2)/2)*AB199+(1-EXP(-LN(2)/2))/(LN(2)/2)*V200*Y200*VLOOKUP('Données projet'!$B$9,Paramètres!$A$1:$I$89,3,0)*0.475*44/12</f>
        <v>4.5044560205768379E-21</v>
      </c>
      <c r="AC200" s="24">
        <f t="shared" si="163"/>
        <v>4.6782845281398879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150.6643110947133</v>
      </c>
      <c r="T201" s="62">
        <f t="shared" si="204"/>
        <v>231.70571415193996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4.5416862016637065</v>
      </c>
      <c r="AA201" s="23">
        <f>EXP(-LN(2)/25)*AA200+(1-EXP(-LN(2)/25))/(LN(2)/25)*Calculateur!V201*Calculateur!X201*VLOOKUP('Données projet'!$B$9,Paramètres!$A$1:$I$89,3,0)*0.475*44/12</f>
        <v>4.4506057374677499E-2</v>
      </c>
      <c r="AB201" s="23">
        <f>EXP(-LN(2)/2)*AB200+(1-EXP(-LN(2)/2))/(LN(2)/2)*V201*Y201*VLOOKUP('Données projet'!$B$9,Paramètres!$A$1:$I$89,3,0)*0.475*44/12</f>
        <v>3.1851313977064528E-21</v>
      </c>
      <c r="AC201" s="24">
        <f t="shared" si="163"/>
        <v>4.5861922590383841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150.6643110947133</v>
      </c>
      <c r="T202" s="62">
        <f t="shared" si="204"/>
        <v>231.70571415193996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4.4526265054041341</v>
      </c>
      <c r="AA202" s="23">
        <f>EXP(-LN(2)/25)*AA201+(1-EXP(-LN(2)/25))/(LN(2)/25)*Calculateur!V202*Calculateur!X202*VLOOKUP('Données projet'!$B$9,Paramètres!$A$1:$I$89,3,0)*0.475*44/12</f>
        <v>4.3289036895295105E-2</v>
      </c>
      <c r="AB202" s="23">
        <f>EXP(-LN(2)/2)*AB201+(1-EXP(-LN(2)/2))/(LN(2)/2)*V202*Y202*VLOOKUP('Données projet'!$B$9,Paramètres!$A$1:$I$89,3,0)*0.475*44/12</f>
        <v>2.2522280102884189E-21</v>
      </c>
      <c r="AC202" s="24">
        <f t="shared" si="163"/>
        <v>4.4959155422994295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150.6643110947133</v>
      </c>
      <c r="T203" s="62">
        <f t="shared" si="204"/>
        <v>231.70571415193996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4.365313215467161</v>
      </c>
      <c r="AA203" s="23">
        <f>EXP(-LN(2)/25)*AA202+(1-EXP(-LN(2)/25))/(LN(2)/25)*Calculateur!V203*Calculateur!X203*VLOOKUP('Données projet'!$B$9,Paramètres!$A$1:$I$89,3,0)*0.475*44/12</f>
        <v>4.210529590492175E-2</v>
      </c>
      <c r="AB203" s="23">
        <f>EXP(-LN(2)/2)*AB202+(1-EXP(-LN(2)/2))/(LN(2)/2)*V203*Y203*VLOOKUP('Données projet'!$B$9,Paramètres!$A$1:$I$89,3,0)*0.475*44/12</f>
        <v>1.5925656988532264E-21</v>
      </c>
      <c r="AC203" s="24">
        <f t="shared" si="163"/>
        <v>4.4074185113720832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6.1</v>
      </c>
      <c r="C6" s="156">
        <f ca="1">IF(OR('Données projet'!B9="",'Données projet'!C9="",'Données projet'!C9=0%),0,Calculateur!S3)</f>
        <v>150.6643110947133</v>
      </c>
      <c r="D6" s="156">
        <f>IF(OR('Données projet'!B9="",'Données projet'!C9="",'Données projet'!C9=0%),0,Calculateur!T3)</f>
        <v>231.70571415193996</v>
      </c>
      <c r="E6" s="156">
        <f ca="1">MIN(C6,D6)</f>
        <v>150.6643110947133</v>
      </c>
      <c r="F6" s="156">
        <f ca="1">E6*B6</f>
        <v>919.05229767775108</v>
      </c>
      <c r="G6" s="156">
        <f ca="1">F6*(100%-'Données projet'!$C$24)*(100%-'Données projet'!$C$25)*(100%-'Données projet'!$C$26)*(100%-'Données projet'!$C$27)</f>
        <v>703.07500772347964</v>
      </c>
      <c r="H6" s="157">
        <f>IF(OR('Données projet'!B9="",'Données projet'!C9="",'Données projet'!C9=0%),0,AVERAGE(Calculateur!$AC$3:$AC$33)*B6)</f>
        <v>34.736057049426812</v>
      </c>
      <c r="I6" s="158">
        <f>H6*(100%-'Données projet'!$C$24)*(100%-'Données projet'!$C$25)*(100%-'Données projet'!$C$26)*(100%-'Données projet'!$C$27)</f>
        <v>26.573083642811511</v>
      </c>
      <c r="J6" s="159">
        <f>IF(OR('Données projet'!B9="",'Données projet'!C9="",'Données projet'!C9=0%),0,SUM(Calculateur!$V$3:$V$33)*VLOOKUP('Données projet'!$B$9,Paramètres!$A$1:$I$89,9,0)*B6)</f>
        <v>410.28599999999994</v>
      </c>
      <c r="K6" s="160">
        <f>J6*(100%-'Données projet'!$C$24)*(100%-'Données projet'!$C$25)*(100%-'Données projet'!$C$26)*(100%-'Données projet'!$C$27)</f>
        <v>313.86878999999993</v>
      </c>
      <c r="L6" s="161">
        <f ca="1">G6+I6+K6</f>
        <v>1043.516881366291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919.05229767775108</v>
      </c>
      <c r="G16" s="175">
        <f t="shared" ca="1" si="3"/>
        <v>703.07500772347964</v>
      </c>
      <c r="H16" s="176">
        <f t="shared" si="3"/>
        <v>34.736057049426812</v>
      </c>
      <c r="I16" s="176">
        <f t="shared" si="3"/>
        <v>26.573083642811511</v>
      </c>
      <c r="J16" s="177">
        <f t="shared" si="3"/>
        <v>410.28599999999994</v>
      </c>
      <c r="K16" s="177">
        <f t="shared" si="3"/>
        <v>313.86878999999993</v>
      </c>
      <c r="L16" s="178">
        <f t="shared" ca="1" si="3"/>
        <v>1043.516881366291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T24" sqref="T24:V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2203.0666403247697</v>
      </c>
      <c r="U10" s="190">
        <f>'Données projet'!D9</f>
        <v>6.1</v>
      </c>
      <c r="V10" s="189">
        <f>U10*T10</f>
        <v>13438.706505981094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599.99999999999955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4189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29</v>
      </c>
      <c r="C23" s="206">
        <v>10</v>
      </c>
      <c r="D23" s="194">
        <f>B23*C23</f>
        <v>290</v>
      </c>
      <c r="E23" s="206"/>
      <c r="F23" s="261"/>
      <c r="H23" s="203">
        <v>3</v>
      </c>
      <c r="I23" s="204">
        <v>710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-24019.958112645312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24</v>
      </c>
      <c r="B24" s="193">
        <f>'Données projet'!D37</f>
        <v>38</v>
      </c>
      <c r="C24" s="206">
        <v>15</v>
      </c>
      <c r="D24" s="194">
        <f t="shared" ref="D24:D42" si="2">B24*C24</f>
        <v>570</v>
      </c>
      <c r="E24" s="206"/>
      <c r="F24" s="264"/>
      <c r="H24" s="203">
        <v>4</v>
      </c>
      <c r="I24" s="204">
        <v>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260.91777030750762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47</v>
      </c>
      <c r="C25" s="206">
        <v>25</v>
      </c>
      <c r="D25" s="194">
        <f t="shared" si="2"/>
        <v>1175</v>
      </c>
      <c r="E25" s="206"/>
      <c r="F25" s="264"/>
      <c r="G25" s="1"/>
      <c r="H25" s="203">
        <v>5</v>
      </c>
      <c r="I25" s="204">
        <v>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-24280.87588295282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50</v>
      </c>
      <c r="C26" s="206">
        <v>30</v>
      </c>
      <c r="D26" s="194">
        <f t="shared" si="2"/>
        <v>1500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294</v>
      </c>
      <c r="C27" s="206">
        <v>40</v>
      </c>
      <c r="D27" s="194">
        <f t="shared" si="2"/>
        <v>11760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2024-01-24T12:36:22Z</dcterms:modified>
</cp:coreProperties>
</file>