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2 - REBOISEMENT\LA ROCHE CHALAIS (24) - GF GAPIROU\Dossier final\"/>
    </mc:Choice>
  </mc:AlternateContent>
  <xr:revisionPtr revIDLastSave="0" documentId="13_ncr:1_{25DD5AE5-56FA-407C-8DB5-8A6D8FDAC61C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47" i="2" l="1" a="1"/>
  <c r="BC47" i="2" s="1"/>
  <c r="BX107" i="2" a="1"/>
  <c r="BX107" i="2" s="1"/>
  <c r="BC68" i="2" a="1"/>
  <c r="BC68" i="2" s="1"/>
  <c r="BC58" i="2" a="1"/>
  <c r="BC58" i="2" s="1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<sst xmlns="http://schemas.openxmlformats.org/spreadsheetml/2006/main" count="1163" uniqueCount="324">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</sst>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G24" sqref="G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4.01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4.01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70</v>
      </c>
      <c r="C62" s="63">
        <v>1</v>
      </c>
      <c r="D62" s="63">
        <v>8</v>
      </c>
      <c r="E62" s="54">
        <v>0</v>
      </c>
      <c r="F62" s="54"/>
      <c r="G62" s="54"/>
      <c r="H62" s="54"/>
      <c r="I62" s="56">
        <f>IFERROR(B62/A62,"")</f>
        <v>2.8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97</v>
      </c>
      <c r="C63" s="63">
        <v>2</v>
      </c>
      <c r="D63" s="63">
        <v>21</v>
      </c>
      <c r="E63" s="54">
        <v>0.05</v>
      </c>
      <c r="F63" s="54"/>
      <c r="G63" s="54"/>
      <c r="H63" s="54"/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>
        <v>0.1</v>
      </c>
      <c r="F64" s="54"/>
      <c r="G64" s="54"/>
      <c r="H64" s="54"/>
      <c r="I64" s="52">
        <f>IF(A64&lt;&gt;0,(B64-(B63-D63))/(A64-A63),"")</f>
        <v>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>
        <v>0.15</v>
      </c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>
        <v>0.2</v>
      </c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178</v>
      </c>
      <c r="C67" s="63">
        <v>6</v>
      </c>
      <c r="D67" s="63">
        <v>21</v>
      </c>
      <c r="E67" s="54">
        <v>0.25</v>
      </c>
      <c r="F67" s="54"/>
      <c r="G67" s="54"/>
      <c r="H67" s="54"/>
      <c r="I67" s="52">
        <f t="shared" si="2"/>
        <v>8.1999999999999993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197</v>
      </c>
      <c r="C68" s="63">
        <v>7</v>
      </c>
      <c r="D68" s="63">
        <v>21</v>
      </c>
      <c r="E68" s="54">
        <v>0.3</v>
      </c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>
        <v>0.35</v>
      </c>
      <c r="F69" s="54"/>
      <c r="G69" s="54"/>
      <c r="H69" s="54"/>
      <c r="I69" s="52">
        <f t="shared" si="2"/>
        <v>7.6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>
        <v>0.4</v>
      </c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>
        <v>0.45</v>
      </c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252</v>
      </c>
      <c r="C72" s="53">
        <v>11</v>
      </c>
      <c r="D72" s="53">
        <v>0</v>
      </c>
      <c r="E72" s="54">
        <v>0.5</v>
      </c>
      <c r="F72" s="54"/>
      <c r="G72" s="54"/>
      <c r="H72" s="54"/>
      <c r="I72" s="52">
        <f t="shared" si="2"/>
        <v>6.2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261</v>
      </c>
      <c r="C73" s="53">
        <v>12</v>
      </c>
      <c r="D73" s="53">
        <v>21</v>
      </c>
      <c r="E73" s="54">
        <v>0.55000000000000004</v>
      </c>
      <c r="F73" s="54"/>
      <c r="G73" s="54"/>
      <c r="H73" s="54"/>
      <c r="I73" s="52">
        <f t="shared" si="2"/>
        <v>1.8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>
        <v>0.6</v>
      </c>
      <c r="F74" s="54"/>
      <c r="G74" s="54"/>
      <c r="H74" s="54"/>
      <c r="I74" s="52">
        <f t="shared" si="2"/>
        <v>5.8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>
        <v>0.65</v>
      </c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>
        <v>0.7</v>
      </c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>
        <v>0.75</v>
      </c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284</v>
      </c>
      <c r="C78" s="53">
        <v>17</v>
      </c>
      <c r="D78" s="53">
        <v>20</v>
      </c>
      <c r="E78" s="54">
        <v>0.8</v>
      </c>
      <c r="F78" s="54"/>
      <c r="G78" s="54"/>
      <c r="H78" s="54"/>
      <c r="I78" s="52">
        <f t="shared" si="2"/>
        <v>4.5999999999999996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285</v>
      </c>
      <c r="C79" s="53">
        <v>18</v>
      </c>
      <c r="D79" s="53">
        <v>19</v>
      </c>
      <c r="E79" s="54">
        <v>0.85</v>
      </c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285</v>
      </c>
      <c r="C80" s="53">
        <v>19</v>
      </c>
      <c r="D80" s="53">
        <v>18</v>
      </c>
      <c r="E80" s="54">
        <v>0.9</v>
      </c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285</v>
      </c>
      <c r="C81" s="53">
        <v>20</v>
      </c>
      <c r="D81" s="53">
        <v>285</v>
      </c>
      <c r="E81" s="54">
        <v>1</v>
      </c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158</v>
      </c>
      <c r="C88" s="63">
        <v>1</v>
      </c>
      <c r="D88" s="63">
        <v>0</v>
      </c>
      <c r="E88" s="54">
        <v>0.1</v>
      </c>
      <c r="F88" s="54"/>
      <c r="G88" s="54"/>
      <c r="H88" s="93"/>
      <c r="I88" s="56">
        <f>IFERROR(B88/A88,"")</f>
        <v>7.9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250</v>
      </c>
      <c r="C89" s="63">
        <v>2</v>
      </c>
      <c r="D89" s="63">
        <v>0</v>
      </c>
      <c r="E89" s="54">
        <v>0.2</v>
      </c>
      <c r="F89" s="54"/>
      <c r="G89" s="54"/>
      <c r="H89" s="93"/>
      <c r="I89" s="56">
        <f t="shared" ref="I89:I107" si="3">IF(A89&lt;&gt;0,(B89-(B88-D88))/(A89-A88),"")</f>
        <v>9.1999999999999993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40</v>
      </c>
      <c r="B90" s="63">
        <v>350</v>
      </c>
      <c r="C90" s="63">
        <v>3</v>
      </c>
      <c r="D90" s="63">
        <v>88</v>
      </c>
      <c r="E90" s="93">
        <v>0.3</v>
      </c>
      <c r="F90" s="93"/>
      <c r="G90" s="93"/>
      <c r="H90" s="93"/>
      <c r="I90" s="56">
        <f t="shared" si="3"/>
        <v>10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50</v>
      </c>
      <c r="B91" s="63">
        <v>377</v>
      </c>
      <c r="C91" s="63">
        <v>4</v>
      </c>
      <c r="D91" s="63">
        <v>0</v>
      </c>
      <c r="E91" s="93">
        <v>0.4</v>
      </c>
      <c r="F91" s="93"/>
      <c r="G91" s="93"/>
      <c r="H91" s="93"/>
      <c r="I91" s="56">
        <f t="shared" si="3"/>
        <v>11.5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60</v>
      </c>
      <c r="B92" s="63">
        <v>512</v>
      </c>
      <c r="C92" s="63">
        <v>5</v>
      </c>
      <c r="D92" s="63">
        <v>102</v>
      </c>
      <c r="E92" s="93">
        <v>0.5</v>
      </c>
      <c r="F92" s="93"/>
      <c r="G92" s="93"/>
      <c r="H92" s="93"/>
      <c r="I92" s="56">
        <f t="shared" si="3"/>
        <v>13.5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70</v>
      </c>
      <c r="B93" s="63">
        <v>565</v>
      </c>
      <c r="C93" s="63">
        <v>6</v>
      </c>
      <c r="D93" s="63">
        <v>113</v>
      </c>
      <c r="E93" s="93">
        <v>0.6</v>
      </c>
      <c r="F93" s="93"/>
      <c r="G93" s="93"/>
      <c r="H93" s="93"/>
      <c r="I93" s="56">
        <f t="shared" si="3"/>
        <v>15.5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80</v>
      </c>
      <c r="B94" s="63">
        <v>622</v>
      </c>
      <c r="C94" s="63">
        <v>7</v>
      </c>
      <c r="D94" s="63">
        <v>124</v>
      </c>
      <c r="E94" s="93">
        <v>0.7</v>
      </c>
      <c r="F94" s="93"/>
      <c r="G94" s="93"/>
      <c r="H94" s="93"/>
      <c r="I94" s="56">
        <f t="shared" si="3"/>
        <v>17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90</v>
      </c>
      <c r="B95" s="63">
        <v>673</v>
      </c>
      <c r="C95" s="63">
        <v>8</v>
      </c>
      <c r="D95" s="63">
        <v>135</v>
      </c>
      <c r="E95" s="93">
        <v>0.8</v>
      </c>
      <c r="F95" s="93"/>
      <c r="G95" s="93"/>
      <c r="H95" s="93"/>
      <c r="I95" s="56">
        <f t="shared" si="3"/>
        <v>17.5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100</v>
      </c>
      <c r="B96" s="63">
        <v>723</v>
      </c>
      <c r="C96" s="63">
        <v>9</v>
      </c>
      <c r="D96" s="63">
        <v>723</v>
      </c>
      <c r="E96" s="93">
        <v>1</v>
      </c>
      <c r="F96" s="93"/>
      <c r="G96" s="93"/>
      <c r="H96" s="93"/>
      <c r="I96" s="56">
        <f t="shared" si="3"/>
        <v>18.5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236</v>
      </c>
      <c r="C114" s="53">
        <v>1</v>
      </c>
      <c r="D114" s="63">
        <v>236</v>
      </c>
      <c r="E114" s="54">
        <v>1</v>
      </c>
      <c r="F114" s="54"/>
      <c r="G114" s="54"/>
      <c r="H114" s="54"/>
      <c r="I114" s="56">
        <f>IFERROR(B114/A114,"")</f>
        <v>11.8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</v>
      </c>
      <c r="AI4" s="14">
        <f>IF('Données projet'!$A$62&gt;35,AI3+AH4-AQ3,IF(A4&lt;'Données projet'!$A$62,$AF$205^A4,IF(A4='Données projet'!$A$62,'Données projet'!$B$62,AI3+AH4-AQ3)))</f>
        <v>1.1852335095914694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7.9</v>
      </c>
      <c r="BD4" s="13">
        <f>IF('Données projet'!$A$88&gt;35,BD3+BC4-BL3,IF(A4&lt;'Données projet'!$A$88,$BA$205^A4,IF(A4='Données projet'!$A$88,'Données projet'!$B$88,BD3+BC4-BL3)))</f>
        <v>1.2880503926580862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11.8</v>
      </c>
      <c r="BY4" s="13">
        <f>IF('Données projet'!$A$114&gt;35,BY3+BX4-CG3,IF(A4&lt;'Données projet'!$A$114,$BV$205^A4,IF(A4='Données projet'!$A$114,'Données projet'!$B$114,BY3+BX4-CG3)))</f>
        <v>1.3141519994188957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</v>
      </c>
      <c r="AI5" s="14">
        <f>IF('Données projet'!$A$62&gt;35,AI4+AH5-AQ4,IF(A5&lt;'Données projet'!$A$62,$AF$205^A5,IF(A5='Données projet'!$A$62,'Données projet'!$B$62,AI4+AH5-AQ4)))</f>
        <v>1.4047784722585119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7.9</v>
      </c>
      <c r="BD5" s="13">
        <f>IF('Données projet'!$A$88&gt;35,BD4+BC5-BL4,IF(A5&lt;'Données projet'!$A$88,$BA$205^A5,IF(A5='Données projet'!$A$88,'Données projet'!$B$88,BD4+BC5-BL4)))</f>
        <v>1.6590738140266501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11.8</v>
      </c>
      <c r="BY5" s="13">
        <f>IF('Données projet'!$A$114&gt;35,BY4+BX5-CG4,IF(A5&lt;'Données projet'!$A$114,$BV$205^A5,IF(A5='Données projet'!$A$114,'Données projet'!$B$114,BY4+BX5-CG4)))</f>
        <v>1.7269954775766814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</v>
      </c>
      <c r="AI6" s="14">
        <f>IF('Données projet'!$A$62&gt;35,AI5+AH6-AQ5,IF(A6&lt;'Données projet'!$A$62,$AF$205^A6,IF(A6='Données projet'!$A$62,'Données projet'!$B$62,AI5+AH6-AQ5)))</f>
        <v>1.6649905188734988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7.9</v>
      </c>
      <c r="BD6" s="13">
        <f>IF('Données projet'!$A$88&gt;35,BD5+BC6-BL5,IF(A6&lt;'Données projet'!$A$88,$BA$205^A6,IF(A6='Données projet'!$A$88,'Données projet'!$B$88,BD5+BC6-BL5)))</f>
        <v>2.1369706776057753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11.8</v>
      </c>
      <c r="BY6" s="13">
        <f>IF('Données projet'!$A$114&gt;35,BY5+BX6-CG5,IF(A6&lt;'Données projet'!$A$114,$BV$205^A6,IF(A6='Données projet'!$A$114,'Données projet'!$B$114,BY5+BX6-CG5)))</f>
        <v>2.2695345598447867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</v>
      </c>
      <c r="AI7" s="14">
        <f>IF('Données projet'!$A$62&gt;35,AI6+AH7-AQ6,IF(A7&lt;'Données projet'!$A$62,$AF$205^A7,IF(A7='Données projet'!$A$62,'Données projet'!$B$62,AI6+AH7-AQ6)))</f>
        <v>1.9734025561209587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7.9</v>
      </c>
      <c r="BD7" s="13">
        <f>IF('Données projet'!$A$88&gt;35,BD6+BC7-BL6,IF(A7&lt;'Données projet'!$A$88,$BA$205^A7,IF(A7='Données projet'!$A$88,'Données projet'!$B$88,BD6+BC7-BL6)))</f>
        <v>2.7525259203889356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11.8</v>
      </c>
      <c r="BY7" s="13">
        <f>IF('Données projet'!$A$114&gt;35,BY6+BX7-CG6,IF(A7&lt;'Données projet'!$A$114,$BV$205^A7,IF(A7='Données projet'!$A$114,'Données projet'!$B$114,BY6+BX7-CG6)))</f>
        <v>2.9825133795703098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</v>
      </c>
      <c r="AI8" s="14">
        <f>IF('Données projet'!$A$62&gt;35,AI7+AH8-AQ7,IF(A8&lt;'Données projet'!$A$62,$AF$205^A8,IF(A8='Données projet'!$A$62,'Données projet'!$B$62,AI7+AH8-AQ7)))</f>
        <v>2.3389428374280206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7.9</v>
      </c>
      <c r="BD8" s="13">
        <f>IF('Données projet'!$A$88&gt;35,BD7+BC8-BL7,IF(A8&lt;'Données projet'!$A$88,$BA$205^A8,IF(A8='Données projet'!$A$88,'Données projet'!$B$88,BD7+BC8-BL7)))</f>
        <v>3.5453920925585285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11.8</v>
      </c>
      <c r="BY8" s="13">
        <f>IF('Données projet'!$A$114&gt;35,BY7+BX8-CG7,IF(A8&lt;'Données projet'!$A$114,$BV$205^A8,IF(A8='Données projet'!$A$114,'Données projet'!$B$114,BY7+BX8-CG7)))</f>
        <v>3.9194759210559305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</v>
      </c>
      <c r="AI9" s="14">
        <f>IF('Données projet'!$A$62&gt;35,AI8+AH9-AQ8,IF(A9&lt;'Données projet'!$A$62,$AF$205^A9,IF(A9='Données projet'!$A$62,'Données projet'!$B$62,AI8+AH9-AQ8)))</f>
        <v>2.7721934279386429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7.9</v>
      </c>
      <c r="BD9" s="13">
        <f>IF('Données projet'!$A$88&gt;35,BD8+BC9-BL8,IF(A9&lt;'Données projet'!$A$88,$BA$205^A9,IF(A9='Données projet'!$A$88,'Données projet'!$B$88,BD8+BC9-BL8)))</f>
        <v>4.566643676946887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11.8</v>
      </c>
      <c r="BY9" s="13">
        <f>IF('Données projet'!$A$114&gt;35,BY8+BX9-CG8,IF(A9&lt;'Données projet'!$A$114,$BV$205^A9,IF(A9='Données projet'!$A$114,'Données projet'!$B$114,BY8+BX9-CG8)))</f>
        <v>5.1507871183298688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</v>
      </c>
      <c r="AI10" s="14">
        <f>IF('Données projet'!$A$62&gt;35,AI9+AH10-AQ9,IF(A10&lt;'Données projet'!$A$62,$AF$205^A10,IF(A10='Données projet'!$A$62,'Données projet'!$B$62,AI9+AH10-AQ9)))</f>
        <v>3.2856965458621241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7.9</v>
      </c>
      <c r="BD10" s="13">
        <f>IF('Données projet'!$A$88&gt;35,BD9+BC10-BL9,IF(A10&lt;'Données projet'!$A$88,$BA$205^A10,IF(A10='Données projet'!$A$88,'Données projet'!$B$88,BD9+BC10-BL9)))</f>
        <v>5.8820671812210037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11.8</v>
      </c>
      <c r="BY10" s="13">
        <f>IF('Données projet'!$A$114&gt;35,BY9+BX10-CG9,IF(A10&lt;'Données projet'!$A$114,$BV$205^A10,IF(A10='Données projet'!$A$114,'Données projet'!$B$114,BY9+BX10-CG9)))</f>
        <v>6.7689171901342906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</v>
      </c>
      <c r="AI11" s="14">
        <f>IF('Données projet'!$A$62&gt;35,AI10+AH11-AQ10,IF(A11&lt;'Données projet'!$A$62,$AF$205^A11,IF(A11='Données projet'!$A$62,'Données projet'!$B$62,AI10+AH11-AQ10)))</f>
        <v>3.8943176485047335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7.9</v>
      </c>
      <c r="BD11" s="13">
        <f>IF('Données projet'!$A$88&gt;35,BD10+BC11-BL10,IF(A11&lt;'Données projet'!$A$88,$BA$205^A11,IF(A11='Données projet'!$A$88,'Données projet'!$B$88,BD10+BC11-BL10)))</f>
        <v>7.5763989424129567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11.8</v>
      </c>
      <c r="BY11" s="13">
        <f>IF('Données projet'!$A$114&gt;35,BY10+BX11-CG10,IF(A11&lt;'Données projet'!$A$114,$BV$205^A11,IF(A11='Données projet'!$A$114,'Données projet'!$B$114,BY10+BX11-CG10)))</f>
        <v>8.8953860593159106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</v>
      </c>
      <c r="AI12" s="14">
        <f>IF('Données projet'!$A$62&gt;35,AI11+AH12-AQ11,IF(A12&lt;'Données projet'!$A$62,$AF$205^A12,IF(A12='Données projet'!$A$62,'Données projet'!$B$62,AI11+AH12-AQ11)))</f>
        <v>4.6156757740012635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7.9</v>
      </c>
      <c r="BD12" s="13">
        <f>IF('Données projet'!$A$88&gt;35,BD11+BC12-BL11,IF(A12&lt;'Données projet'!$A$88,$BA$205^A12,IF(A12='Données projet'!$A$88,'Données projet'!$B$88,BD11+BC12-BL11)))</f>
        <v>9.7587836327093171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11.8</v>
      </c>
      <c r="BY12" s="13">
        <f>IF('Données projet'!$A$114&gt;35,BY11+BX12-CG11,IF(A12&lt;'Données projet'!$A$114,$BV$205^A12,IF(A12='Données projet'!$A$114,'Données projet'!$B$114,BY11+BX12-CG11)))</f>
        <v>11.689889375452976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</v>
      </c>
      <c r="AI13" s="14">
        <f>IF('Données projet'!$A$62&gt;35,AI12+AH13-AQ12,IF(A13&lt;'Données projet'!$A$62,$AF$205^A13,IF(A13='Données projet'!$A$62,'Données projet'!$B$62,AI12+AH13-AQ12)))</f>
        <v>5.4706535967558398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7.9</v>
      </c>
      <c r="BD13" s="13">
        <f>IF('Données projet'!$A$88&gt;35,BD12+BC13-BL12,IF(A13&lt;'Données projet'!$A$88,$BA$205^A13,IF(A13='Données projet'!$A$88,'Données projet'!$B$88,BD12+BC13-BL12)))</f>
        <v>12.569805089976542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11.8</v>
      </c>
      <c r="BY13" s="13">
        <f>IF('Données projet'!$A$114&gt;35,BY12+BX13-CG12,IF(A13&lt;'Données projet'!$A$114,$BV$205^A13,IF(A13='Données projet'!$A$114,'Données projet'!$B$114,BY12+BX13-CG12)))</f>
        <v>15.362291495737235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</v>
      </c>
      <c r="AI14" s="14">
        <f>IF('Données projet'!$A$62&gt;35,AI13+AH14-AQ13,IF(A14&lt;'Données projet'!$A$62,$AF$205^A14,IF(A14='Données projet'!$A$62,'Données projet'!$B$62,AI13+AH14-AQ13)))</f>
        <v>6.4840019622421199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7.9</v>
      </c>
      <c r="BD14" s="13">
        <f>IF('Données projet'!$A$88&gt;35,BD13+BC14-BL13,IF(A14&lt;'Données projet'!$A$88,$BA$205^A14,IF(A14='Données projet'!$A$88,'Données projet'!$B$88,BD13+BC14-BL13)))</f>
        <v>16.190542381779895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11.8</v>
      </c>
      <c r="BY14" s="13">
        <f>IF('Données projet'!$A$114&gt;35,BY13+BX14-CG13,IF(A14&lt;'Données projet'!$A$114,$BV$205^A14,IF(A14='Données projet'!$A$114,'Données projet'!$B$114,BY13+BX14-CG13)))</f>
        <v>20.188386084778987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</v>
      </c>
      <c r="AI15" s="14">
        <f>IF('Données projet'!$A$62&gt;35,AI14+AH15-AQ14,IF(A15&lt;'Données projet'!$A$62,$AF$205^A15,IF(A15='Données projet'!$A$62,'Données projet'!$B$62,AI14+AH15-AQ14)))</f>
        <v>7.685056401906202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7.9</v>
      </c>
      <c r="BD15" s="13">
        <f>IF('Données projet'!$A$88&gt;35,BD14+BC15-BL14,IF(A15&lt;'Données projet'!$A$88,$BA$205^A15,IF(A15='Données projet'!$A$88,'Données projet'!$B$88,BD14+BC15-BL14)))</f>
        <v>20.854234472198982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11.8</v>
      </c>
      <c r="BY15" s="13">
        <f>IF('Données projet'!$A$114&gt;35,BY14+BX15-CG14,IF(A15&lt;'Données projet'!$A$114,$BV$205^A15,IF(A15='Données projet'!$A$114,'Données projet'!$B$114,BY14+BX15-CG14)))</f>
        <v>26.530607938352919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</v>
      </c>
      <c r="AI16" s="14">
        <f>IF('Données projet'!$A$62&gt;35,AI15+AH16-AQ15,IF(A16&lt;'Données projet'!$A$62,$AF$205^A16,IF(A16='Données projet'!$A$62,'Données projet'!$B$62,AI15+AH16-AQ15)))</f>
        <v>9.1085863706396779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7.9</v>
      </c>
      <c r="BD16" s="13">
        <f>IF('Données projet'!$A$88&gt;35,BD15+BC16-BL15,IF(A16&lt;'Données projet'!$A$88,$BA$205^A16,IF(A16='Données projet'!$A$88,'Données projet'!$B$88,BD15+BC16-BL15)))</f>
        <v>26.861304900499697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11.8</v>
      </c>
      <c r="BY16" s="13">
        <f>IF('Données projet'!$A$114&gt;35,BY15+BX16-CG15,IF(A16&lt;'Données projet'!$A$114,$BV$205^A16,IF(A16='Données projet'!$A$114,'Données projet'!$B$114,BY15+BX16-CG15)))</f>
        <v>34.86525146798531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</v>
      </c>
      <c r="AI17" s="14">
        <f>IF('Données projet'!$A$62&gt;35,AI16+AH17-AQ16,IF(A17&lt;'Données projet'!$A$62,$AF$205^A17,IF(A17='Données projet'!$A$62,'Données projet'!$B$62,AI16+AH17-AQ16)))</f>
        <v>10.795801791490293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7.9</v>
      </c>
      <c r="BD17" s="13">
        <f>IF('Données projet'!$A$88&gt;35,BD16+BC17-BL16,IF(A17&lt;'Données projet'!$A$88,$BA$205^A17,IF(A17='Données projet'!$A$88,'Données projet'!$B$88,BD16+BC17-BL16)))</f>
        <v>34.598714324397214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11.8</v>
      </c>
      <c r="BY17" s="13">
        <f>IF('Données projet'!$A$114&gt;35,BY16+BX17-CG16,IF(A17&lt;'Données projet'!$A$114,$BV$205^A17,IF(A17='Données projet'!$A$114,'Données projet'!$B$114,BY16+BX17-CG16)))</f>
        <v>45.818239926895487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</v>
      </c>
      <c r="AI18" s="14">
        <f>IF('Données projet'!$A$62&gt;35,AI17+AH18-AQ17,IF(A18&lt;'Données projet'!$A$62,$AF$205^A18,IF(A18='Données projet'!$A$62,'Données projet'!$B$62,AI17+AH18-AQ17)))</f>
        <v>12.795546046181913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7.9</v>
      </c>
      <c r="BD18" s="13">
        <f>IF('Données projet'!$A$88&gt;35,BD17+BC18-BL17,IF(A18&lt;'Données projet'!$A$88,$BA$205^A18,IF(A18='Données projet'!$A$88,'Données projet'!$B$88,BD17+BC18-BL17)))</f>
        <v>44.564887571004775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11.8</v>
      </c>
      <c r="BY18" s="13">
        <f>IF('Données projet'!$A$114&gt;35,BY17+BX18-CG17,IF(A18&lt;'Données projet'!$A$114,$BV$205^A18,IF(A18='Données projet'!$A$114,'Données projet'!$B$114,BY17+BX18-CG17)))</f>
        <v>60.212131609784393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</v>
      </c>
      <c r="AI19" s="14">
        <f>IF('Données projet'!$A$62&gt;35,AI18+AH19-AQ18,IF(A19&lt;'Données projet'!$A$62,$AF$205^A19,IF(A19='Données projet'!$A$62,'Données projet'!$B$62,AI18+AH19-AQ18)))</f>
        <v>15.165709947455436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7.9</v>
      </c>
      <c r="BD19" s="13">
        <f>IF('Données projet'!$A$88&gt;35,BD18+BC19-BL18,IF(A19&lt;'Données projet'!$A$88,$BA$205^A19,IF(A19='Données projet'!$A$88,'Données projet'!$B$88,BD18+BC19-BL18)))</f>
        <v>57.401820934596167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11.8</v>
      </c>
      <c r="BY19" s="13">
        <f>IF('Données projet'!$A$114&gt;35,BY18+BX19-CG18,IF(A19&lt;'Données projet'!$A$114,$BV$205^A19,IF(A19='Données projet'!$A$114,'Données projet'!$B$114,BY18+BX19-CG18)))</f>
        <v>79.127893144271852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</v>
      </c>
      <c r="AI20" s="14">
        <f>IF('Données projet'!$A$62&gt;35,AI19+AH20-AQ19,IF(A20&lt;'Données projet'!$A$62,$AF$205^A20,IF(A20='Données projet'!$A$62,'Données projet'!$B$62,AI19+AH20-AQ19)))</f>
        <v>17.974907626468866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7.9</v>
      </c>
      <c r="BD20" s="13">
        <f>IF('Données projet'!$A$88&gt;35,BD19+BC20-BL19,IF(A20&lt;'Données projet'!$A$88,$BA$205^A20,IF(A20='Données projet'!$A$88,'Données projet'!$B$88,BD19+BC20-BL19)))</f>
        <v>73.936437994095741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11.8</v>
      </c>
      <c r="BY20" s="13">
        <f>IF('Données projet'!$A$114&gt;35,BY19+BX20-CG19,IF(A20&lt;'Données projet'!$A$114,$BV$205^A20,IF(A20='Données projet'!$A$114,'Données projet'!$B$114,BY19+BX20-CG19)))</f>
        <v>103.98607898534958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</v>
      </c>
      <c r="AI21" s="14">
        <f>IF('Données projet'!$A$62&gt;35,AI20+AH21-AQ20,IF(A21&lt;'Données projet'!$A$62,$AF$205^A21,IF(A21='Données projet'!$A$62,'Données projet'!$B$62,AI20+AH21-AQ20)))</f>
        <v>21.304462850702166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7.9</v>
      </c>
      <c r="BD21" s="13">
        <f>IF('Données projet'!$A$88&gt;35,BD20+BC21-BL20,IF(A21&lt;'Données projet'!$A$88,$BA$205^A21,IF(A21='Données projet'!$A$88,'Données projet'!$B$88,BD20+BC21-BL20)))</f>
        <v>95.233857990035276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11.8</v>
      </c>
      <c r="BY21" s="13">
        <f>IF('Données projet'!$A$114&gt;35,BY20+BX21-CG20,IF(A21&lt;'Données projet'!$A$114,$BV$205^A21,IF(A21='Données projet'!$A$114,'Données projet'!$B$114,BY20+BX21-CG20)))</f>
        <v>136.65351361032839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</v>
      </c>
      <c r="AI22" s="14">
        <f>IF('Données projet'!$A$62&gt;35,AI21+AH22-AQ21,IF(A22&lt;'Données projet'!$A$62,$AF$205^A22,IF(A22='Données projet'!$A$62,'Données projet'!$B$62,AI21+AH22-AQ21)))</f>
        <v>25.250763274498809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7.9</v>
      </c>
      <c r="BD22" s="13">
        <f>IF('Données projet'!$A$88&gt;35,BD21+BC22-BL21,IF(A22&lt;'Données projet'!$A$88,$BA$205^A22,IF(A22='Données projet'!$A$88,'Données projet'!$B$88,BD21+BC22-BL21)))</f>
        <v>122.66600817840934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11.8</v>
      </c>
      <c r="BY22" s="13">
        <f>IF('Données projet'!$A$114&gt;35,BY21+BX22-CG21,IF(A22&lt;'Données projet'!$A$114,$BV$205^A22,IF(A22='Données projet'!$A$114,'Données projet'!$B$114,BY21+BX22-CG21)))</f>
        <v>179.58348813863034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</v>
      </c>
      <c r="AI23" s="14">
        <f>IF('Données projet'!$A$62&gt;35,AI22+AH23-AQ22,IF(A23&lt;'Données projet'!$A$62,$AF$205^A23,IF(A23='Données projet'!$A$62,'Données projet'!$B$62,AI22+AH23-AQ22)))</f>
        <v>29.92805077569761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158</v>
      </c>
      <c r="BB23" s="13">
        <f>VLOOKUP(A23,'Données projet'!$A$87:$I$107,9,0)</f>
        <v>7.9</v>
      </c>
      <c r="BC23" s="13">
        <f t="array" ref="BC23">INDEX(BB:BB,MIN(IF(ISNUMBER(BB23:BB219),ROW(BB23:BB219),"")))</f>
        <v>7.9</v>
      </c>
      <c r="BD23" s="13">
        <f>IF('Données projet'!$A$88&gt;35,BD22+BC23-BL22,IF(A23&lt;'Données projet'!$A$88,$BA$205^A23,IF(A23='Données projet'!$A$88,'Données projet'!$B$88,BD22+BC23-BL22)))</f>
        <v>158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0</v>
      </c>
      <c r="BM23" s="17" t="e">
        <f>IF(ISNA(VLOOKUP(A23,'Données projet'!$A$87:$I$107,5,0)),0%,VLOOKUP(A23,'Données projet'!$A$87:$I$107,5,0)*VLOOKUP('Données projet'!$B$11,Paramètres!$A$1:$I$89,7,0))</f>
        <v>#N/A</v>
      </c>
      <c r="BN23" s="17" t="e">
        <f>IF(ISNA(VLOOKUP(A23,'Données projet'!$A$87:$I$107,6,0)),0%,VLOOKUP(A23,'Données projet'!$A$87:$I$107,6,0)*VLOOKUP('Données projet'!$B$11,Paramètres!$A$1:$I$89,7,0))</f>
        <v>#N/A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236</v>
      </c>
      <c r="BW23" s="13">
        <f>VLOOKUP(A23,'Données projet'!$A$113:$I$133,9,0)</f>
        <v>11.8</v>
      </c>
      <c r="BX23" s="13">
        <f t="array" ref="BX23">INDEX(BW:BW,MIN(IF(ISNUMBER(BW23:BW219),ROW(BW23:BW219),"")))</f>
        <v>11.8</v>
      </c>
      <c r="BY23" s="13">
        <f>IF('Données projet'!$A$114&gt;35,BY22+BX23-CG22,IF(A23&lt;'Données projet'!$A$114,$BV$205^A23,IF(A23='Données projet'!$A$114,'Données projet'!$B$114,BY22+BX23-CG22)))</f>
        <v>236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236</v>
      </c>
      <c r="CH23" s="17" t="e">
        <f>IF(ISNA(VLOOKUP(A23,'Données projet'!$A$113:$I$133,5,0)),0%,VLOOKUP(A23,'Données projet'!$A$113:$I$133,5,0)*VLOOKUP('Données projet'!$B$12,Paramètres!$A$1:$I$89,7,0))</f>
        <v>#N/A</v>
      </c>
      <c r="CI23" s="17" t="e">
        <f>IF(ISNA(VLOOKUP(A23,'Données projet'!$A$113:$I$133,6,0)),0%,VLOOKUP(A23,'Données projet'!$A$113:$I$133,6,0)*VLOOKUP('Données projet'!$B$12,Paramètres!$A$1:$I$89,7,0))</f>
        <v>#N/A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</v>
      </c>
      <c r="AI24" s="14">
        <f>IF('Données projet'!$A$62&gt;35,AI23+AH24-AQ23,IF(A24&lt;'Données projet'!$A$62,$AF$205^A24,IF(A24='Données projet'!$A$62,'Données projet'!$B$62,AI23+AH24-AQ23)))</f>
        <v>35.471728656111772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9.1999999999999993</v>
      </c>
      <c r="BD24" s="13">
        <f>IF('Données projet'!$A$88&gt;35,BD23+BC24-BL23,IF(A24&lt;'Données projet'!$A$88,$BA$205^A24,IF(A24='Données projet'!$A$88,'Données projet'!$B$88,BD23+BC24-BL23)))</f>
        <v>167.2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</v>
      </c>
      <c r="AI25" s="14">
        <f>IF('Données projet'!$A$62&gt;35,AI24+AH25-AQ24,IF(A25&lt;'Données projet'!$A$62,$AF$205^A25,IF(A25='Données projet'!$A$62,'Données projet'!$B$62,AI24+AH25-AQ24)))</f>
        <v>42.042281446359659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9.1999999999999993</v>
      </c>
      <c r="BD25" s="13">
        <f>IF('Données projet'!$A$88&gt;35,BD24+BC25-BL24,IF(A25&lt;'Données projet'!$A$88,$BA$205^A25,IF(A25='Données projet'!$A$88,'Données projet'!$B$88,BD24+BC25-BL24)))</f>
        <v>176.39999999999998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</v>
      </c>
      <c r="AI26" s="14">
        <f>IF('Données projet'!$A$62&gt;35,AI25+AH26-AQ25,IF(A26&lt;'Données projet'!$A$62,$AF$205^A26,IF(A26='Données projet'!$A$62,'Données projet'!$B$62,AI25+AH26-AQ25)))</f>
        <v>49.82992078990118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9.1999999999999993</v>
      </c>
      <c r="BD26" s="13">
        <f>IF('Données projet'!$A$88&gt;35,BD25+BC26-BL25,IF(A26&lt;'Données projet'!$A$88,$BA$205^A26,IF(A26='Données projet'!$A$88,'Données projet'!$B$88,BD25+BC26-BL25)))</f>
        <v>185.59999999999997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</v>
      </c>
      <c r="AI27" s="14">
        <f>IF('Données projet'!$A$62&gt;35,AI26+AH27-AQ26,IF(A27&lt;'Données projet'!$A$62,$AF$205^A27,IF(A27='Données projet'!$A$62,'Données projet'!$B$62,AI26+AH27-AQ26)))</f>
        <v>59.060091900479499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9.1999999999999993</v>
      </c>
      <c r="BD27" s="13">
        <f>IF('Données projet'!$A$88&gt;35,BD26+BC27-BL26,IF(A27&lt;'Données projet'!$A$88,$BA$205^A27,IF(A27='Données projet'!$A$88,'Données projet'!$B$88,BD26+BC27-BL26)))</f>
        <v>194.79999999999995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70</v>
      </c>
      <c r="AG28" s="13">
        <f>VLOOKUP(A28,'Données projet'!$A$61:$I$81,9,0)</f>
        <v>2.8</v>
      </c>
      <c r="AH28" s="13">
        <f t="array" ref="AH28">INDEX(AG:AG,MIN(IF(ISNUMBER(AG28:AG224),ROW(AG28:AG224),"")))</f>
        <v>2.8</v>
      </c>
      <c r="AI28" s="14">
        <f>IF('Données projet'!$A$62&gt;35,AI27+AH28-AQ27,IF(A28&lt;'Données projet'!$A$62,$AF$205^A28,IF(A28='Données projet'!$A$62,'Données projet'!$B$62,AI27+AH28-AQ27)))</f>
        <v>70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 t="e">
        <f>IF(ISNA(VLOOKUP(A28,'Données projet'!$A$61:$I$81,5,0)),0%,VLOOKUP(A28,'Données projet'!$A$61:$I$81,5,0)*VLOOKUP('Données projet'!$B$10,Paramètres!$A$1:$I$89,7,0))</f>
        <v>#N/A</v>
      </c>
      <c r="AS28" s="17" t="e">
        <f>IF(ISNA(VLOOKUP(A28,'Données projet'!$A$61:$I$81,6,0)),0%,VLOOKUP(A28,'Données projet'!$A$61:$I$81,6,0)*VLOOKUP('Données projet'!$B$10,Paramètres!$A$1:$I$89,7,0))</f>
        <v>#N/A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9.1999999999999993</v>
      </c>
      <c r="BD28" s="13">
        <f>IF('Données projet'!$A$88&gt;35,BD27+BC28-BL27,IF(A28&lt;'Données projet'!$A$88,$BA$205^A28,IF(A28='Données projet'!$A$88,'Données projet'!$B$88,BD27+BC28-BL27)))</f>
        <v>203.99999999999994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213.19999999999993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222.39999999999992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231.59999999999991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240.7999999999999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 t="e">
        <f>IF(ISNA(VLOOKUP(A33,'Données projet'!$A$61:$I$81,5,0)),0%,VLOOKUP(A33,'Données projet'!$A$61:$I$81,5,0)*VLOOKUP('Données projet'!$B$10,Paramètres!$A$1:$I$89,7,0))</f>
        <v>#N/A</v>
      </c>
      <c r="AS33" s="17" t="e">
        <f>IF(ISNA(VLOOKUP(A33,'Données projet'!$A$61:$I$81,6,0)),0%,VLOOKUP(A33,'Données projet'!$A$61:$I$81,6,0)*VLOOKUP('Données projet'!$B$10,Paramètres!$A$1:$I$89,7,0))</f>
        <v>#N/A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250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249.99999999999989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0</v>
      </c>
      <c r="BM33" s="17" t="e">
        <f>IF(ISNA(VLOOKUP(A33,'Données projet'!$A$87:$I$107,5,0)),0%,VLOOKUP(A33,'Données projet'!$A$87:$I$107,5,0)*VLOOKUP('Données projet'!$B$11,Paramètres!$A$1:$I$89,7,0))</f>
        <v>#N/A</v>
      </c>
      <c r="BN33" s="17" t="e">
        <f>IF(ISNA(VLOOKUP(A33,'Données projet'!$A$87:$I$107,6,0)),0%,VLOOKUP(A33,'Données projet'!$A$87:$I$107,6,0)*VLOOKUP('Données projet'!$B$11,Paramètres!$A$1:$I$89,7,0))</f>
        <v>#N/A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</v>
      </c>
      <c r="BD34" s="13">
        <f>IF('Données projet'!$A$88&gt;35,BD33+BC34-BL33,IF(A34&lt;'Données projet'!$A$88,$BA$205^A34,IF(A34='Données projet'!$A$88,'Données projet'!$B$88,BD33+BC34-BL33)))</f>
        <v>259.99999999999989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</v>
      </c>
      <c r="BD35" s="13">
        <f>IF('Données projet'!$A$88&gt;35,BD34+BC35-BL34,IF(A35&lt;'Données projet'!$A$88,$BA$205^A35,IF(A35='Données projet'!$A$88,'Données projet'!$B$88,BD34+BC35-BL34)))</f>
        <v>269.99999999999989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</v>
      </c>
      <c r="BD36" s="13">
        <f>IF('Données projet'!$A$88&gt;35,BD35+BC36-BL35,IF(A36&lt;'Données projet'!$A$88,$BA$205^A36,IF(A36='Données projet'!$A$88,'Données projet'!$B$88,BD35+BC36-BL35)))</f>
        <v>279.99999999999989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</v>
      </c>
      <c r="BD37" s="13">
        <f>IF('Données projet'!$A$88&gt;35,BD36+BC37-BL36,IF(A37&lt;'Données projet'!$A$88,$BA$205^A37,IF(A37='Données projet'!$A$88,'Données projet'!$B$88,BD36+BC37-BL36)))</f>
        <v>289.99999999999989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 t="e">
        <f>IF(ISNA(VLOOKUP(A38,'Données projet'!$A$61:$I$81,5,0)),0%,VLOOKUP(A38,'Données projet'!$A$61:$I$81,5,0)*VLOOKUP('Données projet'!$B$10,Paramètres!$A$1:$I$89,7,0))</f>
        <v>#N/A</v>
      </c>
      <c r="AS38" s="17" t="e">
        <f>IF(ISNA(VLOOKUP(A38,'Données projet'!$A$61:$I$81,6,0)),0%,VLOOKUP(A38,'Données projet'!$A$61:$I$81,6,0)*VLOOKUP('Données projet'!$B$10,Paramètres!$A$1:$I$89,7,0))</f>
        <v>#N/A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10</v>
      </c>
      <c r="BD38" s="13">
        <f>IF('Données projet'!$A$88&gt;35,BD37+BC38-BL37,IF(A38&lt;'Données projet'!$A$88,$BA$205^A38,IF(A38='Données projet'!$A$88,'Données projet'!$B$88,BD37+BC38-BL37)))</f>
        <v>299.99999999999989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</v>
      </c>
      <c r="BD39" s="13">
        <f>IF('Données projet'!$A$88&gt;35,BD38+BC39-BL38,IF(A39&lt;'Données projet'!$A$88,$BA$205^A39,IF(A39='Données projet'!$A$88,'Données projet'!$B$88,BD38+BC39-BL38)))</f>
        <v>309.99999999999989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</v>
      </c>
      <c r="BD40" s="13">
        <f>IF('Données projet'!$A$88&gt;35,BD39+BC40-BL39,IF(A40&lt;'Données projet'!$A$88,$BA$205^A40,IF(A40='Données projet'!$A$88,'Données projet'!$B$88,BD39+BC40-BL39)))</f>
        <v>319.99999999999989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</v>
      </c>
      <c r="BD41" s="13">
        <f>IF('Données projet'!$A$88&gt;35,BD40+BC41-BL40,IF(A41&lt;'Données projet'!$A$88,$BA$205^A41,IF(A41='Données projet'!$A$88,'Données projet'!$B$88,BD40+BC41-BL40)))</f>
        <v>329.99999999999989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</v>
      </c>
      <c r="BD42" s="13">
        <f>IF('Données projet'!$A$88&gt;35,BD41+BC42-BL41,IF(A42&lt;'Données projet'!$A$88,$BA$205^A42,IF(A42='Données projet'!$A$88,'Données projet'!$B$88,BD41+BC42-BL41)))</f>
        <v>339.99999999999989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 t="e">
        <f>IF(ISNA(VLOOKUP(A43,'Données projet'!$A$61:$I$81,5,0)),0%,VLOOKUP(A43,'Données projet'!$A$61:$I$81,5,0)*VLOOKUP('Données projet'!$B$10,Paramètres!$A$1:$I$89,7,0))</f>
        <v>#N/A</v>
      </c>
      <c r="AS43" s="17" t="e">
        <f>IF(ISNA(VLOOKUP(A43,'Données projet'!$A$61:$I$81,6,0)),0%,VLOOKUP(A43,'Données projet'!$A$61:$I$81,6,0)*VLOOKUP('Données projet'!$B$10,Paramètres!$A$1:$I$89,7,0))</f>
        <v>#N/A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350</v>
      </c>
      <c r="BB43" s="13">
        <f>VLOOKUP(A43,'Données projet'!$A$87:$I$107,9,0)</f>
        <v>10</v>
      </c>
      <c r="BC43" s="13">
        <f t="array" ref="BC43">INDEX(BB:BB,MIN(IF(ISNUMBER(BB43:BB239),ROW(BB43:BB239),"")))</f>
        <v>10</v>
      </c>
      <c r="BD43" s="13">
        <f>IF('Données projet'!$A$88&gt;35,BD42+BC43-BL42,IF(A43&lt;'Données projet'!$A$88,$BA$205^A43,IF(A43='Données projet'!$A$88,'Données projet'!$B$88,BD42+BC43-BL42)))</f>
        <v>349.99999999999989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88</v>
      </c>
      <c r="BM43" s="17" t="e">
        <f>IF(ISNA(VLOOKUP(A43,'Données projet'!$A$87:$I$107,5,0)),0%,VLOOKUP(A43,'Données projet'!$A$87:$I$107,5,0)*VLOOKUP('Données projet'!$B$11,Paramètres!$A$1:$I$89,7,0))</f>
        <v>#N/A</v>
      </c>
      <c r="BN43" s="17" t="e">
        <f>IF(ISNA(VLOOKUP(A43,'Données projet'!$A$87:$I$107,6,0)),0%,VLOOKUP(A43,'Données projet'!$A$87:$I$107,6,0)*VLOOKUP('Données projet'!$B$11,Paramètres!$A$1:$I$89,7,0))</f>
        <v>#N/A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11.5</v>
      </c>
      <c r="BD44" s="13">
        <f>IF('Données projet'!$A$88&gt;35,BD43+BC44-BL43,IF(A44&lt;'Données projet'!$A$88,$BA$205^A44,IF(A44='Données projet'!$A$88,'Données projet'!$B$88,BD43+BC44-BL43)))</f>
        <v>273.49999999999989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11.5</v>
      </c>
      <c r="BD45" s="13">
        <f>IF('Données projet'!$A$88&gt;35,BD44+BC45-BL44,IF(A45&lt;'Données projet'!$A$88,$BA$205^A45,IF(A45='Données projet'!$A$88,'Données projet'!$B$88,BD44+BC45-BL44)))</f>
        <v>284.99999999999989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11.5</v>
      </c>
      <c r="BD46" s="13">
        <f>IF('Données projet'!$A$88&gt;35,BD45+BC46-BL45,IF(A46&lt;'Données projet'!$A$88,$BA$205^A46,IF(A46='Données projet'!$A$88,'Données projet'!$B$88,BD45+BC46-BL45)))</f>
        <v>296.49999999999989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11.5</v>
      </c>
      <c r="BD47" s="13">
        <f>IF('Données projet'!$A$88&gt;35,BD46+BC47-BL46,IF(A47&lt;'Données projet'!$A$88,$BA$205^A47,IF(A47='Données projet'!$A$88,'Données projet'!$B$88,BD46+BC47-BL46)))</f>
        <v>307.99999999999989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 t="e">
        <f>IF(ISNA(VLOOKUP(A48,'Données projet'!$A$61:$I$81,5,0)),0%,VLOOKUP(A48,'Données projet'!$A$61:$I$81,5,0)*VLOOKUP('Données projet'!$B$10,Paramètres!$A$1:$I$89,7,0))</f>
        <v>#N/A</v>
      </c>
      <c r="AS48" s="17" t="e">
        <f>IF(ISNA(VLOOKUP(A48,'Données projet'!$A$61:$I$81,6,0)),0%,VLOOKUP(A48,'Données projet'!$A$61:$I$81,6,0)*VLOOKUP('Données projet'!$B$10,Paramètres!$A$1:$I$89,7,0))</f>
        <v>#N/A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11.5</v>
      </c>
      <c r="BD48" s="13">
        <f>IF('Données projet'!$A$88&gt;35,BD47+BC48-BL47,IF(A48&lt;'Données projet'!$A$88,$BA$205^A48,IF(A48='Données projet'!$A$88,'Données projet'!$B$88,BD47+BC48-BL47)))</f>
        <v>319.49999999999989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11.5</v>
      </c>
      <c r="BD49" s="13">
        <f>IF('Données projet'!$A$88&gt;35,BD48+BC49-BL48,IF(A49&lt;'Données projet'!$A$88,$BA$205^A49,IF(A49='Données projet'!$A$88,'Données projet'!$B$88,BD48+BC49-BL48)))</f>
        <v>330.99999999999989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11.5</v>
      </c>
      <c r="BD50" s="13">
        <f>IF('Données projet'!$A$88&gt;35,BD49+BC50-BL49,IF(A50&lt;'Données projet'!$A$88,$BA$205^A50,IF(A50='Données projet'!$A$88,'Données projet'!$B$88,BD49+BC50-BL49)))</f>
        <v>342.49999999999989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11.5</v>
      </c>
      <c r="BD51" s="13">
        <f>IF('Données projet'!$A$88&gt;35,BD50+BC51-BL50,IF(A51&lt;'Données projet'!$A$88,$BA$205^A51,IF(A51='Données projet'!$A$88,'Données projet'!$B$88,BD50+BC51-BL50)))</f>
        <v>353.99999999999989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11.5</v>
      </c>
      <c r="BD52" s="13">
        <f>IF('Données projet'!$A$88&gt;35,BD51+BC52-BL51,IF(A52&lt;'Données projet'!$A$88,$BA$205^A52,IF(A52='Données projet'!$A$88,'Données projet'!$B$88,BD51+BC52-BL51)))</f>
        <v>365.49999999999989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 t="e">
        <f>IF(ISNA(VLOOKUP(A53,'Données projet'!$A$61:$I$81,5,0)),0%,VLOOKUP(A53,'Données projet'!$A$61:$I$81,5,0)*VLOOKUP('Données projet'!$B$10,Paramètres!$A$1:$I$89,7,0))</f>
        <v>#N/A</v>
      </c>
      <c r="AS53" s="17" t="e">
        <f>IF(ISNA(VLOOKUP(A53,'Données projet'!$A$61:$I$81,6,0)),0%,VLOOKUP(A53,'Données projet'!$A$61:$I$81,6,0)*VLOOKUP('Données projet'!$B$10,Paramètres!$A$1:$I$89,7,0))</f>
        <v>#N/A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377</v>
      </c>
      <c r="BB53" s="13">
        <f>VLOOKUP(A53,'Données projet'!$A$87:$I$107,9,0)</f>
        <v>11.5</v>
      </c>
      <c r="BC53" s="13">
        <f t="array" ref="BC53">INDEX(BB:BB,MIN(IF(ISNUMBER(BB53:BB249),ROW(BB53:BB249),"")))</f>
        <v>11.5</v>
      </c>
      <c r="BD53" s="13">
        <f>IF('Données projet'!$A$88&gt;35,BD52+BC53-BL52,IF(A53&lt;'Données projet'!$A$88,$BA$205^A53,IF(A53='Données projet'!$A$88,'Données projet'!$B$88,BD52+BC53-BL52)))</f>
        <v>376.99999999999989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0</v>
      </c>
      <c r="BM53" s="17" t="e">
        <f>IF(ISNA(VLOOKUP(A53,'Données projet'!$A$87:$I$107,5,0)),0%,VLOOKUP(A53,'Données projet'!$A$87:$I$107,5,0)*VLOOKUP('Données projet'!$B$11,Paramètres!$A$1:$I$89,7,0))</f>
        <v>#N/A</v>
      </c>
      <c r="BN53" s="17" t="e">
        <f>IF(ISNA(VLOOKUP(A53,'Données projet'!$A$87:$I$107,6,0)),0%,VLOOKUP(A53,'Données projet'!$A$87:$I$107,6,0)*VLOOKUP('Données projet'!$B$11,Paramètres!$A$1:$I$89,7,0))</f>
        <v>#N/A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13.5</v>
      </c>
      <c r="BD54" s="13">
        <f>IF('Données projet'!$A$88&gt;35,BD53+BC54-BL53,IF(A54&lt;'Données projet'!$A$88,$BA$205^A54,IF(A54='Données projet'!$A$88,'Données projet'!$B$88,BD53+BC54-BL53)))</f>
        <v>390.49999999999989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13.5</v>
      </c>
      <c r="BD55" s="13">
        <f>IF('Données projet'!$A$88&gt;35,BD54+BC55-BL54,IF(A55&lt;'Données projet'!$A$88,$BA$205^A55,IF(A55='Données projet'!$A$88,'Données projet'!$B$88,BD54+BC55-BL54)))</f>
        <v>403.99999999999989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13.5</v>
      </c>
      <c r="BD56" s="13">
        <f>IF('Données projet'!$A$88&gt;35,BD55+BC56-BL55,IF(A56&lt;'Données projet'!$A$88,$BA$205^A56,IF(A56='Données projet'!$A$88,'Données projet'!$B$88,BD55+BC56-BL55)))</f>
        <v>417.49999999999989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13.5</v>
      </c>
      <c r="BD57" s="13">
        <f>IF('Données projet'!$A$88&gt;35,BD56+BC57-BL56,IF(A57&lt;'Données projet'!$A$88,$BA$205^A57,IF(A57='Données projet'!$A$88,'Données projet'!$B$88,BD56+BC57-BL56)))</f>
        <v>430.99999999999989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 t="e">
        <f>IF(ISNA(VLOOKUP(A58,'Données projet'!$A$61:$I$81,5,0)),0%,VLOOKUP(A58,'Données projet'!$A$61:$I$81,5,0)*VLOOKUP('Données projet'!$B$10,Paramètres!$A$1:$I$89,7,0))</f>
        <v>#N/A</v>
      </c>
      <c r="AS58" s="17" t="e">
        <f>IF(ISNA(VLOOKUP(A58,'Données projet'!$A$61:$I$81,6,0)),0%,VLOOKUP(A58,'Données projet'!$A$61:$I$81,6,0)*VLOOKUP('Données projet'!$B$10,Paramètres!$A$1:$I$89,7,0))</f>
        <v>#N/A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13.5</v>
      </c>
      <c r="BD58" s="13">
        <f>IF('Données projet'!$A$88&gt;35,BD57+BC58-BL57,IF(A58&lt;'Données projet'!$A$88,$BA$205^A58,IF(A58='Données projet'!$A$88,'Données projet'!$B$88,BD57+BC58-BL57)))</f>
        <v>444.49999999999989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13.5</v>
      </c>
      <c r="BD59" s="13">
        <f>IF('Données projet'!$A$88&gt;35,BD58+BC59-BL58,IF(A59&lt;'Données projet'!$A$88,$BA$205^A59,IF(A59='Données projet'!$A$88,'Données projet'!$B$88,BD58+BC59-BL58)))</f>
        <v>457.99999999999989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13.5</v>
      </c>
      <c r="BD60" s="13">
        <f>IF('Données projet'!$A$88&gt;35,BD59+BC60-BL59,IF(A60&lt;'Données projet'!$A$88,$BA$205^A60,IF(A60='Données projet'!$A$88,'Données projet'!$B$88,BD59+BC60-BL59)))</f>
        <v>471.49999999999989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13.5</v>
      </c>
      <c r="BD61" s="13">
        <f>IF('Données projet'!$A$88&gt;35,BD60+BC61-BL60,IF(A61&lt;'Données projet'!$A$88,$BA$205^A61,IF(A61='Données projet'!$A$88,'Données projet'!$B$88,BD60+BC61-BL60)))</f>
        <v>484.99999999999989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13.5</v>
      </c>
      <c r="BD62" s="13">
        <f>IF('Données projet'!$A$88&gt;35,BD61+BC62-BL61,IF(A62&lt;'Données projet'!$A$88,$BA$205^A62,IF(A62='Données projet'!$A$88,'Données projet'!$B$88,BD61+BC62-BL61)))</f>
        <v>498.49999999999989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 t="e">
        <f>IF(ISNA(VLOOKUP(A63,'Données projet'!$A$61:$I$81,5,0)),0%,VLOOKUP(A63,'Données projet'!$A$61:$I$81,5,0)*VLOOKUP('Données projet'!$B$10,Paramètres!$A$1:$I$89,7,0))</f>
        <v>#N/A</v>
      </c>
      <c r="AS63" s="17" t="e">
        <f>IF(ISNA(VLOOKUP(A63,'Données projet'!$A$61:$I$81,6,0)),0%,VLOOKUP(A63,'Données projet'!$A$61:$I$81,6,0)*VLOOKUP('Données projet'!$B$10,Paramètres!$A$1:$I$89,7,0))</f>
        <v>#N/A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512</v>
      </c>
      <c r="BB63" s="13">
        <f>VLOOKUP(A63,'Données projet'!$A$87:$I$107,9,0)</f>
        <v>13.5</v>
      </c>
      <c r="BC63" s="13">
        <f t="array" ref="BC63">INDEX(BB:BB,MIN(IF(ISNUMBER(BB63:BB259),ROW(BB63:BB259),"")))</f>
        <v>13.5</v>
      </c>
      <c r="BD63" s="13">
        <f>IF('Données projet'!$A$88&gt;35,BD62+BC63-BL62,IF(A63&lt;'Données projet'!$A$88,$BA$205^A63,IF(A63='Données projet'!$A$88,'Données projet'!$B$88,BD62+BC63-BL62)))</f>
        <v>511.99999999999989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102</v>
      </c>
      <c r="BM63" s="17" t="e">
        <f>IF(ISNA(VLOOKUP(A63,'Données projet'!$A$87:$I$107,5,0)),0%,VLOOKUP(A63,'Données projet'!$A$87:$I$107,5,0)*VLOOKUP('Données projet'!$B$11,Paramètres!$A$1:$I$89,7,0))</f>
        <v>#N/A</v>
      </c>
      <c r="BN63" s="17" t="e">
        <f>IF(ISNA(VLOOKUP(A63,'Données projet'!$A$87:$I$107,6,0)),0%,VLOOKUP(A63,'Données projet'!$A$87:$I$107,6,0)*VLOOKUP('Données projet'!$B$11,Paramètres!$A$1:$I$89,7,0))</f>
        <v>#N/A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15.5</v>
      </c>
      <c r="BD64" s="13">
        <f>IF('Données projet'!$A$88&gt;35,BD63+BC64-BL63,IF(A64&lt;'Données projet'!$A$88,$BA$205^A64,IF(A64='Données projet'!$A$88,'Données projet'!$B$88,BD63+BC64-BL63)))</f>
        <v>425.49999999999989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15.5</v>
      </c>
      <c r="BD65" s="13">
        <f>IF('Données projet'!$A$88&gt;35,BD64+BC65-BL64,IF(A65&lt;'Données projet'!$A$88,$BA$205^A65,IF(A65='Données projet'!$A$88,'Données projet'!$B$88,BD64+BC65-BL64)))</f>
        <v>440.99999999999989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15.5</v>
      </c>
      <c r="BD66" s="13">
        <f>IF('Données projet'!$A$88&gt;35,BD65+BC66-BL65,IF(A66&lt;'Données projet'!$A$88,$BA$205^A66,IF(A66='Données projet'!$A$88,'Données projet'!$B$88,BD65+BC66-BL65)))</f>
        <v>456.49999999999989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15.5</v>
      </c>
      <c r="BD67" s="13">
        <f>IF('Données projet'!$A$88&gt;35,BD66+BC67-BL66,IF(A67&lt;'Données projet'!$A$88,$BA$205^A67,IF(A67='Données projet'!$A$88,'Données projet'!$B$88,BD66+BC67-BL66)))</f>
        <v>471.99999999999989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 t="e">
        <f>IF(ISNA(VLOOKUP(A68,'Données projet'!$A$61:$I$81,5,0)),0%,VLOOKUP(A68,'Données projet'!$A$61:$I$81,5,0)*VLOOKUP('Données projet'!$B$10,Paramètres!$A$1:$I$89,7,0))</f>
        <v>#N/A</v>
      </c>
      <c r="AS68" s="17" t="e">
        <f>IF(ISNA(VLOOKUP(A68,'Données projet'!$A$61:$I$81,6,0)),0%,VLOOKUP(A68,'Données projet'!$A$61:$I$81,6,0)*VLOOKUP('Données projet'!$B$10,Paramètres!$A$1:$I$89,7,0))</f>
        <v>#N/A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15.5</v>
      </c>
      <c r="BD68" s="13">
        <f>IF('Données projet'!$A$88&gt;35,BD67+BC68-BL67,IF(A68&lt;'Données projet'!$A$88,$BA$205^A68,IF(A68='Données projet'!$A$88,'Données projet'!$B$88,BD67+BC68-BL67)))</f>
        <v>487.49999999999989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214.79999999999993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15.5</v>
      </c>
      <c r="BD69" s="13">
        <f>IF('Données projet'!$A$88&gt;35,BD68+BC69-BL68,IF(A69&lt;'Données projet'!$A$88,$BA$205^A69,IF(A69='Données projet'!$A$88,'Données projet'!$B$88,BD68+BC69-BL68)))</f>
        <v>502.99999999999989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221.59999999999994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15.5</v>
      </c>
      <c r="BD70" s="13">
        <f>IF('Données projet'!$A$88&gt;35,BD69+BC70-BL69,IF(A70&lt;'Données projet'!$A$88,$BA$205^A70,IF(A70='Données projet'!$A$88,'Données projet'!$B$88,BD69+BC70-BL69)))</f>
        <v>518.49999999999989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228.39999999999995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15.5</v>
      </c>
      <c r="BD71" s="13">
        <f>IF('Données projet'!$A$88&gt;35,BD70+BC71-BL70,IF(A71&lt;'Données projet'!$A$88,$BA$205^A71,IF(A71='Données projet'!$A$88,'Données projet'!$B$88,BD70+BC71-BL70)))</f>
        <v>533.99999999999989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235.19999999999996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15.5</v>
      </c>
      <c r="BD72" s="13">
        <f>IF('Données projet'!$A$88&gt;35,BD71+BC72-BL71,IF(A72&lt;'Données projet'!$A$88,$BA$205^A72,IF(A72='Données projet'!$A$88,'Données projet'!$B$88,BD71+BC72-BL71)))</f>
        <v>549.49999999999989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241.99999999999997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 t="e">
        <f>IF(ISNA(VLOOKUP(A73,'Données projet'!$A$61:$I$81,5,0)),0%,VLOOKUP(A73,'Données projet'!$A$61:$I$81,5,0)*VLOOKUP('Données projet'!$B$10,Paramètres!$A$1:$I$89,7,0))</f>
        <v>#N/A</v>
      </c>
      <c r="AS73" s="17" t="e">
        <f>IF(ISNA(VLOOKUP(A73,'Données projet'!$A$61:$I$81,6,0)),0%,VLOOKUP(A73,'Données projet'!$A$61:$I$81,6,0)*VLOOKUP('Données projet'!$B$10,Paramètres!$A$1:$I$89,7,0))</f>
        <v>#N/A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565</v>
      </c>
      <c r="BB73" s="13">
        <f>VLOOKUP(A73,'Données projet'!$A$87:$I$107,9,0)</f>
        <v>15.5</v>
      </c>
      <c r="BC73" s="13">
        <f t="array" ref="BC73">INDEX(BB:BB,MIN(IF(ISNUMBER(BB73:BB269),ROW(BB73:BB269),"")))</f>
        <v>15.5</v>
      </c>
      <c r="BD73" s="13">
        <f>IF('Données projet'!$A$88&gt;35,BD72+BC73-BL72,IF(A73&lt;'Données projet'!$A$88,$BA$205^A73,IF(A73='Données projet'!$A$88,'Données projet'!$B$88,BD72+BC73-BL72)))</f>
        <v>564.99999999999989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113</v>
      </c>
      <c r="BM73" s="17" t="e">
        <f>IF(ISNA(VLOOKUP(A73,'Données projet'!$A$87:$I$107,5,0)),0%,VLOOKUP(A73,'Données projet'!$A$87:$I$107,5,0)*VLOOKUP('Données projet'!$B$11,Paramètres!$A$1:$I$89,7,0))</f>
        <v>#N/A</v>
      </c>
      <c r="BN73" s="17" t="e">
        <f>IF(ISNA(VLOOKUP(A73,'Données projet'!$A$87:$I$107,6,0)),0%,VLOOKUP(A73,'Données projet'!$A$87:$I$107,6,0)*VLOOKUP('Données projet'!$B$11,Paramètres!$A$1:$I$89,7,0))</f>
        <v>#N/A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227.19999999999996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17</v>
      </c>
      <c r="BD74" s="13">
        <f>IF('Données projet'!$A$88&gt;35,BD73+BC74-BL73,IF(A74&lt;'Données projet'!$A$88,$BA$205^A74,IF(A74='Données projet'!$A$88,'Données projet'!$B$88,BD73+BC74-BL73)))</f>
        <v>468.99999999999989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233.39999999999995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17</v>
      </c>
      <c r="BD75" s="13">
        <f>IF('Données projet'!$A$88&gt;35,BD74+BC75-BL74,IF(A75&lt;'Données projet'!$A$88,$BA$205^A75,IF(A75='Données projet'!$A$88,'Données projet'!$B$88,BD74+BC75-BL74)))</f>
        <v>485.99999999999989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239.59999999999994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17</v>
      </c>
      <c r="BD76" s="13">
        <f>IF('Données projet'!$A$88&gt;35,BD75+BC76-BL75,IF(A76&lt;'Données projet'!$A$88,$BA$205^A76,IF(A76='Données projet'!$A$88,'Données projet'!$B$88,BD75+BC76-BL75)))</f>
        <v>502.99999999999989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245.79999999999993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17</v>
      </c>
      <c r="BD77" s="13">
        <f>IF('Données projet'!$A$88&gt;35,BD76+BC77-BL76,IF(A77&lt;'Données projet'!$A$88,$BA$205^A77,IF(A77='Données projet'!$A$88,'Données projet'!$B$88,BD76+BC77-BL76)))</f>
        <v>519.99999999999989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251.99999999999991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0</v>
      </c>
      <c r="AR78" s="17" t="e">
        <f>IF(ISNA(VLOOKUP(A78,'Données projet'!$A$61:$I$81,5,0)),0%,VLOOKUP(A78,'Données projet'!$A$61:$I$81,5,0)*VLOOKUP('Données projet'!$B$10,Paramètres!$A$1:$I$89,7,0))</f>
        <v>#N/A</v>
      </c>
      <c r="AS78" s="17" t="e">
        <f>IF(ISNA(VLOOKUP(A78,'Données projet'!$A$61:$I$81,6,0)),0%,VLOOKUP(A78,'Données projet'!$A$61:$I$81,6,0)*VLOOKUP('Données projet'!$B$10,Paramètres!$A$1:$I$89,7,0))</f>
        <v>#N/A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17</v>
      </c>
      <c r="BD78" s="13">
        <f>IF('Données projet'!$A$88&gt;35,BD77+BC78-BL77,IF(A78&lt;'Données projet'!$A$88,$BA$205^A78,IF(A78='Données projet'!$A$88,'Données projet'!$B$88,BD77+BC78-BL77)))</f>
        <v>536.99999999999989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1.8</v>
      </c>
      <c r="AI79" s="14">
        <f>IF('Données projet'!$A$62&gt;35,AI78+AH79-AQ78,IF(A79&lt;'Données projet'!$A$62,$AF$205^A79,IF(A79='Données projet'!$A$62,'Données projet'!$B$62,AI78+AH79-AQ78)))</f>
        <v>253.79999999999993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17</v>
      </c>
      <c r="BD79" s="13">
        <f>IF('Données projet'!$A$88&gt;35,BD78+BC79-BL78,IF(A79&lt;'Données projet'!$A$88,$BA$205^A79,IF(A79='Données projet'!$A$88,'Données projet'!$B$88,BD78+BC79-BL78)))</f>
        <v>553.99999999999989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1.8</v>
      </c>
      <c r="AI80" s="14">
        <f>IF('Données projet'!$A$62&gt;35,AI79+AH80-AQ79,IF(A80&lt;'Données projet'!$A$62,$AF$205^A80,IF(A80='Données projet'!$A$62,'Données projet'!$B$62,AI79+AH80-AQ79)))</f>
        <v>255.59999999999994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17</v>
      </c>
      <c r="BD80" s="13">
        <f>IF('Données projet'!$A$88&gt;35,BD79+BC80-BL79,IF(A80&lt;'Données projet'!$A$88,$BA$205^A80,IF(A80='Données projet'!$A$88,'Données projet'!$B$88,BD79+BC80-BL79)))</f>
        <v>570.99999999999989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1.8</v>
      </c>
      <c r="AI81" s="14">
        <f>IF('Données projet'!$A$62&gt;35,AI80+AH81-AQ80,IF(A81&lt;'Données projet'!$A$62,$AF$205^A81,IF(A81='Données projet'!$A$62,'Données projet'!$B$62,AI80+AH81-AQ80)))</f>
        <v>257.39999999999992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17</v>
      </c>
      <c r="BD81" s="13">
        <f>IF('Données projet'!$A$88&gt;35,BD80+BC81-BL80,IF(A81&lt;'Données projet'!$A$88,$BA$205^A81,IF(A81='Données projet'!$A$88,'Données projet'!$B$88,BD80+BC81-BL80)))</f>
        <v>587.99999999999989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1.8</v>
      </c>
      <c r="AI82" s="14">
        <f>IF('Données projet'!$A$62&gt;35,AI81+AH82-AQ81,IF(A82&lt;'Données projet'!$A$62,$AF$205^A82,IF(A82='Données projet'!$A$62,'Données projet'!$B$62,AI81+AH82-AQ81)))</f>
        <v>259.19999999999993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17</v>
      </c>
      <c r="BD82" s="13">
        <f>IF('Données projet'!$A$88&gt;35,BD81+BC82-BL81,IF(A82&lt;'Données projet'!$A$88,$BA$205^A82,IF(A82='Données projet'!$A$88,'Données projet'!$B$88,BD81+BC82-BL81)))</f>
        <v>604.99999999999989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1.8</v>
      </c>
      <c r="AH83" s="13">
        <f t="array" ref="AH83">INDEX(AG:AG,MIN(IF(ISNUMBER(AG83:AG279),ROW(AG83:AG279),"")))</f>
        <v>1.8</v>
      </c>
      <c r="AI83" s="14">
        <f>IF('Données projet'!$A$62&gt;35,AI82+AH83-AQ82,IF(A83&lt;'Données projet'!$A$62,$AF$205^A83,IF(A83='Données projet'!$A$62,'Données projet'!$B$62,AI82+AH83-AQ82)))</f>
        <v>260.99999999999994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 t="e">
        <f>IF(ISNA(VLOOKUP(A83,'Données projet'!$A$61:$I$81,5,0)),0%,VLOOKUP(A83,'Données projet'!$A$61:$I$81,5,0)*VLOOKUP('Données projet'!$B$10,Paramètres!$A$1:$I$89,7,0))</f>
        <v>#N/A</v>
      </c>
      <c r="AS83" s="17" t="e">
        <f>IF(ISNA(VLOOKUP(A83,'Données projet'!$A$61:$I$81,6,0)),0%,VLOOKUP(A83,'Données projet'!$A$61:$I$81,6,0)*VLOOKUP('Données projet'!$B$10,Paramètres!$A$1:$I$89,7,0))</f>
        <v>#N/A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622</v>
      </c>
      <c r="BB83" s="13">
        <f>VLOOKUP(A83,'Données projet'!$A$87:$I$107,9,0)</f>
        <v>17</v>
      </c>
      <c r="BC83" s="13">
        <f t="array" ref="BC83">INDEX(BB:BB,MIN(IF(ISNUMBER(BB83:BB279),ROW(BB83:BB279),"")))</f>
        <v>17</v>
      </c>
      <c r="BD83" s="13">
        <f>IF('Données projet'!$A$88&gt;35,BD82+BC83-BL82,IF(A83&lt;'Données projet'!$A$88,$BA$205^A83,IF(A83='Données projet'!$A$88,'Données projet'!$B$88,BD82+BC83-BL82)))</f>
        <v>621.99999999999989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124</v>
      </c>
      <c r="BM83" s="17" t="e">
        <f>IF(ISNA(VLOOKUP(A83,'Données projet'!$A$87:$I$107,5,0)),0%,VLOOKUP(A83,'Données projet'!$A$87:$I$107,5,0)*VLOOKUP('Données projet'!$B$11,Paramètres!$A$1:$I$89,7,0))</f>
        <v>#N/A</v>
      </c>
      <c r="BN83" s="17" t="e">
        <f>IF(ISNA(VLOOKUP(A83,'Données projet'!$A$87:$I$107,6,0)),0%,VLOOKUP(A83,'Données projet'!$A$87:$I$107,6,0)*VLOOKUP('Données projet'!$B$11,Paramètres!$A$1:$I$89,7,0))</f>
        <v>#N/A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245.79999999999995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17.5</v>
      </c>
      <c r="BD84" s="13">
        <f>IF('Données projet'!$A$88&gt;35,BD83+BC84-BL83,IF(A84&lt;'Données projet'!$A$88,$BA$205^A84,IF(A84='Données projet'!$A$88,'Données projet'!$B$88,BD83+BC84-BL83)))</f>
        <v>515.49999999999989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251.59999999999997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17.5</v>
      </c>
      <c r="BD85" s="13">
        <f>IF('Données projet'!$A$88&gt;35,BD84+BC85-BL84,IF(A85&lt;'Données projet'!$A$88,$BA$205^A85,IF(A85='Données projet'!$A$88,'Données projet'!$B$88,BD84+BC85-BL84)))</f>
        <v>532.99999999999989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257.39999999999998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17.5</v>
      </c>
      <c r="BD86" s="13">
        <f>IF('Données projet'!$A$88&gt;35,BD85+BC86-BL85,IF(A86&lt;'Données projet'!$A$88,$BA$205^A86,IF(A86='Données projet'!$A$88,'Données projet'!$B$88,BD85+BC86-BL85)))</f>
        <v>550.49999999999989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263.2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17.5</v>
      </c>
      <c r="BD87" s="13">
        <f>IF('Données projet'!$A$88&gt;35,BD86+BC87-BL86,IF(A87&lt;'Données projet'!$A$88,$BA$205^A87,IF(A87='Données projet'!$A$88,'Données projet'!$B$88,BD86+BC87-BL86)))</f>
        <v>567.99999999999989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269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 t="e">
        <f>IF(ISNA(VLOOKUP(A88,'Données projet'!$A$61:$I$81,5,0)),0%,VLOOKUP(A88,'Données projet'!$A$61:$I$81,5,0)*VLOOKUP('Données projet'!$B$10,Paramètres!$A$1:$I$89,7,0))</f>
        <v>#N/A</v>
      </c>
      <c r="AS88" s="17" t="e">
        <f>IF(ISNA(VLOOKUP(A88,'Données projet'!$A$61:$I$81,6,0)),0%,VLOOKUP(A88,'Données projet'!$A$61:$I$81,6,0)*VLOOKUP('Données projet'!$B$10,Paramètres!$A$1:$I$89,7,0))</f>
        <v>#N/A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17.5</v>
      </c>
      <c r="BD88" s="13">
        <f>IF('Données projet'!$A$88&gt;35,BD87+BC88-BL87,IF(A88&lt;'Données projet'!$A$88,$BA$205^A88,IF(A88='Données projet'!$A$88,'Données projet'!$B$88,BD87+BC88-BL87)))</f>
        <v>585.49999999999989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253.39999999999998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17.5</v>
      </c>
      <c r="BD89" s="13">
        <f>IF('Données projet'!$A$88&gt;35,BD88+BC89-BL88,IF(A89&lt;'Données projet'!$A$88,$BA$205^A89,IF(A89='Données projet'!$A$88,'Données projet'!$B$88,BD88+BC89-BL88)))</f>
        <v>602.99999999999989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258.79999999999995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17.5</v>
      </c>
      <c r="BD90" s="13">
        <f>IF('Données projet'!$A$88&gt;35,BD89+BC90-BL89,IF(A90&lt;'Données projet'!$A$88,$BA$205^A90,IF(A90='Données projet'!$A$88,'Données projet'!$B$88,BD89+BC90-BL89)))</f>
        <v>620.49999999999989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264.19999999999993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17.5</v>
      </c>
      <c r="BD91" s="13">
        <f>IF('Données projet'!$A$88&gt;35,BD90+BC91-BL90,IF(A91&lt;'Données projet'!$A$88,$BA$205^A91,IF(A91='Données projet'!$A$88,'Données projet'!$B$88,BD90+BC91-BL90)))</f>
        <v>637.99999999999989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269.59999999999991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17.5</v>
      </c>
      <c r="BD92" s="13">
        <f>IF('Données projet'!$A$88&gt;35,BD91+BC92-BL91,IF(A92&lt;'Données projet'!$A$88,$BA$205^A92,IF(A92='Données projet'!$A$88,'Données projet'!$B$88,BD91+BC92-BL91)))</f>
        <v>655.49999999999989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274.99999999999989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 t="e">
        <f>IF(ISNA(VLOOKUP(A93,'Données projet'!$A$61:$I$81,5,0)),0%,VLOOKUP(A93,'Données projet'!$A$61:$I$81,5,0)*VLOOKUP('Données projet'!$B$10,Paramètres!$A$1:$I$89,7,0))</f>
        <v>#N/A</v>
      </c>
      <c r="AS93" s="17" t="e">
        <f>IF(ISNA(VLOOKUP(A93,'Données projet'!$A$61:$I$81,6,0)),0%,VLOOKUP(A93,'Données projet'!$A$61:$I$81,6,0)*VLOOKUP('Données projet'!$B$10,Paramètres!$A$1:$I$89,7,0))</f>
        <v>#N/A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673</v>
      </c>
      <c r="BB93" s="13">
        <f>VLOOKUP(A93,'Données projet'!$A$87:$I$107,9,0)</f>
        <v>17.5</v>
      </c>
      <c r="BC93" s="13">
        <f t="array" ref="BC93">INDEX(BB:BB,MIN(IF(ISNUMBER(BB93:BB289),ROW(BB93:BB289),"")))</f>
        <v>17.5</v>
      </c>
      <c r="BD93" s="13">
        <f>IF('Données projet'!$A$88&gt;35,BD92+BC93-BL92,IF(A93&lt;'Données projet'!$A$88,$BA$205^A93,IF(A93='Données projet'!$A$88,'Données projet'!$B$88,BD92+BC93-BL92)))</f>
        <v>672.99999999999989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135</v>
      </c>
      <c r="BM93" s="17" t="e">
        <f>IF(ISNA(VLOOKUP(A93,'Données projet'!$A$87:$I$107,5,0)),0%,VLOOKUP(A93,'Données projet'!$A$87:$I$107,5,0)*VLOOKUP('Données projet'!$B$11,Paramètres!$A$1:$I$89,7,0))</f>
        <v>#N/A</v>
      </c>
      <c r="BN93" s="17" t="e">
        <f>IF(ISNA(VLOOKUP(A93,'Données projet'!$A$87:$I$107,6,0)),0%,VLOOKUP(A93,'Données projet'!$A$87:$I$107,6,0)*VLOOKUP('Données projet'!$B$11,Paramètres!$A$1:$I$89,7,0))</f>
        <v>#N/A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258.99999999999989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18.5</v>
      </c>
      <c r="BD94" s="13">
        <f>IF('Données projet'!$A$88&gt;35,BD93+BC94-BL93,IF(A94&lt;'Données projet'!$A$88,$BA$205^A94,IF(A94='Données projet'!$A$88,'Données projet'!$B$88,BD93+BC94-BL93)))</f>
        <v>556.49999999999989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263.99999999999989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18.5</v>
      </c>
      <c r="BD95" s="13">
        <f>IF('Données projet'!$A$88&gt;35,BD94+BC95-BL94,IF(A95&lt;'Données projet'!$A$88,$BA$205^A95,IF(A95='Données projet'!$A$88,'Données projet'!$B$88,BD94+BC95-BL94)))</f>
        <v>574.99999999999989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268.99999999999989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18.5</v>
      </c>
      <c r="BD96" s="13">
        <f>IF('Données projet'!$A$88&gt;35,BD95+BC96-BL95,IF(A96&lt;'Données projet'!$A$88,$BA$205^A96,IF(A96='Données projet'!$A$88,'Données projet'!$B$88,BD95+BC96-BL95)))</f>
        <v>593.49999999999989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273.99999999999989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18.5</v>
      </c>
      <c r="BD97" s="13">
        <f>IF('Données projet'!$A$88&gt;35,BD96+BC97-BL96,IF(A97&lt;'Données projet'!$A$88,$BA$205^A97,IF(A97='Données projet'!$A$88,'Données projet'!$B$88,BD96+BC97-BL96)))</f>
        <v>611.99999999999989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278.99999999999989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 t="e">
        <f>IF(ISNA(VLOOKUP(A98,'Données projet'!$A$61:$I$81,5,0)),0%,VLOOKUP(A98,'Données projet'!$A$61:$I$81,5,0)*VLOOKUP('Données projet'!$B$10,Paramètres!$A$1:$I$89,7,0))</f>
        <v>#N/A</v>
      </c>
      <c r="AS98" s="17" t="e">
        <f>IF(ISNA(VLOOKUP(A98,'Données projet'!$A$61:$I$81,6,0)),0%,VLOOKUP(A98,'Données projet'!$A$61:$I$81,6,0)*VLOOKUP('Données projet'!$B$10,Paramètres!$A$1:$I$89,7,0))</f>
        <v>#N/A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18.5</v>
      </c>
      <c r="BD98" s="13">
        <f>IF('Données projet'!$A$88&gt;35,BD97+BC98-BL97,IF(A98&lt;'Données projet'!$A$88,$BA$205^A98,IF(A98='Données projet'!$A$88,'Données projet'!$B$88,BD97+BC98-BL97)))</f>
        <v>630.49999999999989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262.7999999999999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18.5</v>
      </c>
      <c r="BD99" s="13">
        <f>IF('Données projet'!$A$88&gt;35,BD98+BC99-BL98,IF(A99&lt;'Données projet'!$A$88,$BA$205^A99,IF(A99='Données projet'!$A$88,'Données projet'!$B$88,BD98+BC99-BL98)))</f>
        <v>648.99999999999989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267.59999999999991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18.5</v>
      </c>
      <c r="BD100" s="13">
        <f>IF('Données projet'!$A$88&gt;35,BD99+BC100-BL99,IF(A100&lt;'Données projet'!$A$88,$BA$205^A100,IF(A100='Données projet'!$A$88,'Données projet'!$B$88,BD99+BC100-BL99)))</f>
        <v>667.49999999999989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272.39999999999992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18.5</v>
      </c>
      <c r="BD101" s="13">
        <f>IF('Données projet'!$A$88&gt;35,BD100+BC101-BL100,IF(A101&lt;'Données projet'!$A$88,$BA$205^A101,IF(A101='Données projet'!$A$88,'Données projet'!$B$88,BD100+BC101-BL100)))</f>
        <v>685.99999999999989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277.19999999999993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18.5</v>
      </c>
      <c r="BD102" s="13">
        <f>IF('Données projet'!$A$88&gt;35,BD101+BC102-BL101,IF(A102&lt;'Données projet'!$A$88,$BA$205^A102,IF(A102='Données projet'!$A$88,'Données projet'!$B$88,BD101+BC102-BL101)))</f>
        <v>704.49999999999989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281.99999999999994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 t="e">
        <f>IF(ISNA(VLOOKUP(A103,'Données projet'!$A$61:$I$81,5,0)),0%,VLOOKUP(A103,'Données projet'!$A$61:$I$81,5,0)*VLOOKUP('Données projet'!$B$10,Paramètres!$A$1:$I$89,7,0))</f>
        <v>#N/A</v>
      </c>
      <c r="AS103" s="17" t="e">
        <f>IF(ISNA(VLOOKUP(A103,'Données projet'!$A$61:$I$81,6,0)),0%,VLOOKUP(A103,'Données projet'!$A$61:$I$81,6,0)*VLOOKUP('Données projet'!$B$10,Paramètres!$A$1:$I$89,7,0))</f>
        <v>#N/A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723</v>
      </c>
      <c r="BB103" s="13">
        <f>VLOOKUP(A103,'Données projet'!$A$87:$I$107,9,0)</f>
        <v>18.5</v>
      </c>
      <c r="BC103" s="13">
        <f t="array" ref="BC103">INDEX(BB:BB,MIN(IF(ISNUMBER(BB103:BB299),ROW(BB103:BB299),"")))</f>
        <v>18.5</v>
      </c>
      <c r="BD103" s="13">
        <f>IF('Données projet'!$A$88&gt;35,BD102+BC103-BL102,IF(A103&lt;'Données projet'!$A$88,$BA$205^A103,IF(A103='Données projet'!$A$88,'Données projet'!$B$88,BD102+BC103-BL102)))</f>
        <v>722.99999999999989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9</v>
      </c>
      <c r="BL103" s="16">
        <f>IF(ISNA(VLOOKUP(A103,'Données projet'!$A$87:$I$107,4,0)),0,VLOOKUP(A103,'Données projet'!$A$87:$I$107,4,0))</f>
        <v>723</v>
      </c>
      <c r="BM103" s="17" t="e">
        <f>IF(ISNA(VLOOKUP(A103,'Données projet'!$A$87:$I$107,5,0)),0%,VLOOKUP(A103,'Données projet'!$A$87:$I$107,5,0)*VLOOKUP('Données projet'!$B$11,Paramètres!$A$1:$I$89,7,0))</f>
        <v>#N/A</v>
      </c>
      <c r="BN103" s="17" t="e">
        <f>IF(ISNA(VLOOKUP(A103,'Données projet'!$A$87:$I$107,6,0)),0%,VLOOKUP(A103,'Données projet'!$A$87:$I$107,6,0)*VLOOKUP('Données projet'!$B$11,Paramètres!$A$1:$I$89,7,0))</f>
        <v>#N/A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4.5999999999999996</v>
      </c>
      <c r="AI104" s="14">
        <f>IF('Données projet'!$A$62&gt;35,AI103+AH104-AQ103,IF(A104&lt;'Données projet'!$A$62,$AF$205^A104,IF(A104='Données projet'!$A$62,'Données projet'!$B$62,AI103+AH104-AQ103)))</f>
        <v>265.59999999999997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4.5999999999999996</v>
      </c>
      <c r="AI105" s="14">
        <f>IF('Données projet'!$A$62&gt;35,AI104+AH105-AQ104,IF(A105&lt;'Données projet'!$A$62,$AF$205^A105,IF(A105='Données projet'!$A$62,'Données projet'!$B$62,AI104+AH105-AQ104)))</f>
        <v>270.2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4.5999999999999996</v>
      </c>
      <c r="AI106" s="14">
        <f>IF('Données projet'!$A$62&gt;35,AI105+AH106-AQ105,IF(A106&lt;'Données projet'!$A$62,$AF$205^A106,IF(A106='Données projet'!$A$62,'Données projet'!$B$62,AI105+AH106-AQ105)))</f>
        <v>274.8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4.5999999999999996</v>
      </c>
      <c r="AI107" s="14">
        <f>IF('Données projet'!$A$62&gt;35,AI106+AH107-AQ106,IF(A107&lt;'Données projet'!$A$62,$AF$205^A107,IF(A107='Données projet'!$A$62,'Données projet'!$B$62,AI106+AH107-AQ106)))</f>
        <v>279.40000000000003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284</v>
      </c>
      <c r="AG108" s="13">
        <f>VLOOKUP(A108,'Données projet'!$A$61:$I$81,9,0)</f>
        <v>4.5999999999999996</v>
      </c>
      <c r="AH108" s="13">
        <f t="array" ref="AH108">INDEX(AG:AG,MIN(IF(ISNUMBER(AG108:AG304),ROW(AG108:AG304),"")))</f>
        <v>4.5999999999999996</v>
      </c>
      <c r="AI108" s="14">
        <f>IF('Données projet'!$A$62&gt;35,AI107+AH108-AQ107,IF(A108&lt;'Données projet'!$A$62,$AF$205^A108,IF(A108='Données projet'!$A$62,'Données projet'!$B$62,AI107+AH108-AQ107)))</f>
        <v>284.00000000000006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 t="e">
        <f>IF(ISNA(VLOOKUP(A108,'Données projet'!$A$61:$I$81,5,0)),0%,VLOOKUP(A108,'Données projet'!$A$61:$I$81,5,0)*VLOOKUP('Données projet'!$B$10,Paramètres!$A$1:$I$89,7,0))</f>
        <v>#N/A</v>
      </c>
      <c r="AS108" s="17" t="e">
        <f>IF(ISNA(VLOOKUP(A108,'Données projet'!$A$61:$I$81,6,0)),0%,VLOOKUP(A108,'Données projet'!$A$61:$I$81,6,0)*VLOOKUP('Données projet'!$B$10,Paramètres!$A$1:$I$89,7,0))</f>
        <v>#N/A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268.20000000000005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272.40000000000003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276.60000000000002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280.8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285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 t="e">
        <f>IF(ISNA(VLOOKUP(A113,'Données projet'!$A$61:$I$81,5,0)),0%,VLOOKUP(A113,'Données projet'!$A$61:$I$81,5,0)*VLOOKUP('Données projet'!$B$10,Paramètres!$A$1:$I$89,7,0))</f>
        <v>#N/A</v>
      </c>
      <c r="AS113" s="17" t="e">
        <f>IF(ISNA(VLOOKUP(A113,'Données projet'!$A$61:$I$81,6,0)),0%,VLOOKUP(A113,'Données projet'!$A$61:$I$81,6,0)*VLOOKUP('Données projet'!$B$10,Paramètres!$A$1:$I$89,7,0))</f>
        <v>#N/A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269.8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273.60000000000002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277.40000000000003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281.20000000000005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285.00000000000006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 t="e">
        <f>IF(ISNA(VLOOKUP(A118,'Données projet'!$A$61:$I$81,5,0)),0%,VLOOKUP(A118,'Données projet'!$A$61:$I$81,5,0)*VLOOKUP('Données projet'!$B$10,Paramètres!$A$1:$I$89,7,0))</f>
        <v>#N/A</v>
      </c>
      <c r="AS118" s="17" t="e">
        <f>IF(ISNA(VLOOKUP(A118,'Données projet'!$A$61:$I$81,6,0)),0%,VLOOKUP(A118,'Données projet'!$A$61:$I$81,6,0)*VLOOKUP('Données projet'!$B$10,Paramètres!$A$1:$I$89,7,0))</f>
        <v>#N/A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270.60000000000008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274.2000000000001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277.80000000000013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281.40000000000015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285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285.00000000000017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285</v>
      </c>
      <c r="AR123" s="17" t="e">
        <f>IF(ISNA(VLOOKUP(A123,'Données projet'!$A$61:$I$81,5,0)),0%,VLOOKUP(A123,'Données projet'!$A$61:$I$81,5,0)*VLOOKUP('Données projet'!$B$10,Paramètres!$A$1:$I$89,7,0))</f>
        <v>#N/A</v>
      </c>
      <c r="AS123" s="17" t="e">
        <f>IF(ISNA(VLOOKUP(A123,'Données projet'!$A$61:$I$81,6,0)),0%,VLOOKUP(A123,'Données projet'!$A$61:$I$81,6,0)*VLOOKUP('Données projet'!$B$10,Paramètres!$A$1:$I$89,7,0))</f>
        <v>#N/A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1.7053025658242404E-13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1.7053025658242404E-13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1.7053025658242404E-13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1.7053025658242404E-13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1.7053025658242404E-13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1.7053025658242404E-13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1.7053025658242404E-13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1.7053025658242404E-13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1.7053025658242404E-13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1.7053025658242404E-13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1.7053025658242404E-13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1.7053025658242404E-13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1.7053025658242404E-13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1.7053025658242404E-13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1.7053025658242404E-13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1.7053025658242404E-13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1.7053025658242404E-13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1.7053025658242404E-13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1.7053025658242404E-13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1.7053025658242404E-13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1.7053025658242404E-13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1.7053025658242404E-13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1.7053025658242404E-13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1.7053025658242404E-13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1.7053025658242404E-13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1.7053025658242404E-13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1.7053025658242404E-13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1.7053025658242404E-13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1.7053025658242404E-13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1.7053025658242404E-13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1.7053025658242404E-13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1.7053025658242404E-13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1.7053025658242404E-13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1.7053025658242404E-13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1.7053025658242404E-13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1.7053025658242404E-13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1.7053025658242404E-13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1.7053025658242404E-13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1.7053025658242404E-13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1.7053025658242404E-13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1.7053025658242404E-13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1.7053025658242404E-13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1.7053025658242404E-13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1.7053025658242404E-13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1.7053025658242404E-13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1.7053025658242404E-13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1.7053025658242404E-13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1.7053025658242404E-13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1.7053025658242404E-13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1.7053025658242404E-13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1.7053025658242404E-13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1.7053025658242404E-13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1.7053025658242404E-13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1.7053025658242404E-13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1.7053025658242404E-13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1.7053025658242404E-13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1.7053025658242404E-13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1.7053025658242404E-13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1.7053025658242404E-13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1.7053025658242404E-13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1.7053025658242404E-13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1.7053025658242404E-13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1.7053025658242404E-13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1.7053025658242404E-13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1.7053025658242404E-13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1.7053025658242404E-13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1.7053025658242404E-13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1.7053025658242404E-13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1.7053025658242404E-13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1.7053025658242404E-13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1.7053025658242404E-13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1.7053025658242404E-13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1.7053025658242404E-13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1.7053025658242404E-13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1.7053025658242404E-13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1.7053025658242404E-13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1.7053025658242404E-13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1.7053025658242404E-13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1.7053025658242404E-13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1.7053025658242404E-13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1.1852335095914694</v>
      </c>
      <c r="BA205" s="88">
        <f>EXP(LN('Données projet'!B88)/'Données projet'!A88)</f>
        <v>1.2880503926580862</v>
      </c>
      <c r="BV205" s="88">
        <f>EXP(LN('Données projet'!B114)/'Données projet'!A114)</f>
        <v>1.3141519994188957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J30" sqref="J3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4.01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592.39382825088444</v>
      </c>
      <c r="G6" s="156">
        <f ca="1">F6*(100%-'Données projet'!$C$24)*(100%-'Données projet'!$C$25)*(100%-'Données projet'!$C$26)*(100%-'Données projet'!$C$27)</f>
        <v>362.54502288954131</v>
      </c>
      <c r="H6" s="157">
        <f>IF(OR('Données projet'!B9="",'Données projet'!C9="",'Données projet'!C9=0%),0,AVERAGE(Calculateur!$AC$3:$AC$33)*B6)</f>
        <v>60.282642615268479</v>
      </c>
      <c r="I6" s="158">
        <f>H6*(100%-'Données projet'!$C$24)*(100%-'Données projet'!$C$25)*(100%-'Données projet'!$C$26)*(100%-'Données projet'!$C$27)</f>
        <v>36.892977280544308</v>
      </c>
      <c r="J6" s="159">
        <f>IF(OR('Données projet'!B9="",'Données projet'!C9="",'Données projet'!C9=0%),0,SUM(Calculateur!$V$3:$V$33)*VLOOKUP('Données projet'!$B$9,Paramètres!$A$1:$I$89,9,0)*B6)</f>
        <v>1045.7277999999999</v>
      </c>
      <c r="K6" s="160">
        <f>J6*(100%-'Données projet'!$C$24)*(100%-'Données projet'!$C$25)*(100%-'Données projet'!$C$26)*(100%-'Données projet'!$C$27)</f>
        <v>639.9854135999999</v>
      </c>
      <c r="L6" s="161">
        <f ca="1">G6+I6+K6</f>
        <v>1039.4234137700855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592.39382825088444</v>
      </c>
      <c r="G16" s="175">
        <f t="shared" ca="1" si="3"/>
        <v>362.54502288954131</v>
      </c>
      <c r="H16" s="176">
        <f t="shared" si="3"/>
        <v>60.282642615268479</v>
      </c>
      <c r="I16" s="176">
        <f t="shared" si="3"/>
        <v>36.892977280544308</v>
      </c>
      <c r="J16" s="177">
        <f t="shared" si="3"/>
        <v>1045.7277999999999</v>
      </c>
      <c r="K16" s="177">
        <f t="shared" si="3"/>
        <v>639.9854135999999</v>
      </c>
      <c r="L16" s="178">
        <f t="shared" ca="1" si="3"/>
        <v>1039.4234137700855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B26" sqref="B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4.01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285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/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40</v>
      </c>
      <c r="B87" s="193">
        <f>'Données projet'!D90</f>
        <v>88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50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60</v>
      </c>
      <c r="B89" s="193">
        <f>'Données projet'!D92</f>
        <v>102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70</v>
      </c>
      <c r="B90" s="193">
        <f>'Données projet'!D93</f>
        <v>113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80</v>
      </c>
      <c r="B91" s="193">
        <f>'Données projet'!D94</f>
        <v>124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90</v>
      </c>
      <c r="B92" s="193">
        <f>'Données projet'!D95</f>
        <v>135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100</v>
      </c>
      <c r="B93" s="193">
        <f>'Données projet'!D96</f>
        <v>723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/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/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236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2023-07-05T13:45:46Z</dcterms:modified>
</cp:coreProperties>
</file>