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074-R-DUCHESNE-BFC(58)-CURE-Poumot-MontsaucheLesSettons/"/>
    </mc:Choice>
  </mc:AlternateContent>
  <xr:revisionPtr revIDLastSave="0" documentId="13_ncr:1_{49AF1600-8C84-484B-8533-CBF6C185CCE6}" xr6:coauthVersionLast="47" xr6:coauthVersionMax="47" xr10:uidLastSave="{00000000-0000-0000-0000-000000000000}"/>
  <bookViews>
    <workbookView xWindow="1560" yWindow="760" windowWidth="26480" windowHeight="1726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Q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FS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HG20" i="2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C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W38" i="2"/>
  <c r="HI38" i="2"/>
  <c r="FS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G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EV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I85" i="2" l="1"/>
  <c r="HG85" i="2"/>
  <c r="HH85" i="2"/>
  <c r="EC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EV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B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FR140" i="2"/>
  <c r="HH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EX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HH155" i="2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HH156" i="2"/>
  <c r="AB156" i="2"/>
  <c r="FS156" i="2"/>
  <c r="EB156" i="2"/>
  <c r="HG156" i="2"/>
  <c r="EX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H157" i="2"/>
  <c r="HG157" i="2"/>
  <c r="EX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HI159" i="2"/>
  <c r="EC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C160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A161" i="2"/>
  <c r="HG161" i="2"/>
  <c r="EB161" i="2"/>
  <c r="FS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FS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HH169" i="2"/>
  <c r="FS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2" i="2" s="1"/>
  <c r="EV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B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FS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EA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DF179" i="2"/>
  <c r="EA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EW186" i="2"/>
  <c r="HH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G190" i="2" l="1"/>
  <c r="EB190" i="2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I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A195" i="2" l="1"/>
  <c r="A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EW197" i="2"/>
  <c r="AA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EA199" i="2"/>
  <c r="EV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EB201" i="2" l="1"/>
  <c r="HH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HG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<sst xmlns="http://schemas.openxmlformats.org/spreadsheetml/2006/main" count="1170" uniqueCount="324">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</sst>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E49" sqref="E49"/>
    </sheetView>
  </sheetViews>
  <sheetFormatPr baseColWidth="10" defaultColWidth="11.5" defaultRowHeight="15" x14ac:dyDescent="0.2"/>
  <cols>
    <col min="1" max="1" width="13.6640625" style="25" customWidth="1"/>
    <col min="2" max="2" width="36.1640625" style="25" customWidth="1"/>
    <col min="3" max="3" width="14.83203125" style="25" bestFit="1" customWidth="1"/>
    <col min="4" max="4" width="16.5" style="25" customWidth="1"/>
    <col min="5" max="5" width="23.33203125" style="25" customWidth="1"/>
    <col min="6" max="6" width="28.83203125" style="25" bestFit="1" customWidth="1"/>
    <col min="7" max="8" width="14.6640625" style="25" customWidth="1"/>
    <col min="9" max="9" width="17" style="25" customWidth="1"/>
    <col min="10" max="10" width="13.83203125" style="25" customWidth="1"/>
    <col min="11" max="16384" width="11.5" style="25"/>
  </cols>
  <sheetData>
    <row r="1" spans="1:38" x14ac:dyDescent="0.2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6" thickBot="1" x14ac:dyDescent="0.2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2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2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2">
      <c r="A5" s="304" t="s">
        <v>231</v>
      </c>
      <c r="B5" s="304"/>
      <c r="C5" s="26">
        <v>2.8346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2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">
      <c r="A9" s="33" t="s">
        <v>165</v>
      </c>
      <c r="B9" s="34" t="s">
        <v>18</v>
      </c>
      <c r="C9" s="35">
        <v>1</v>
      </c>
      <c r="D9" s="36">
        <f t="shared" ref="D9:D18" si="0">C9*$C$5</f>
        <v>2.8346</v>
      </c>
      <c r="E9" s="37">
        <v>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">
      <c r="A19" s="100"/>
      <c r="B19" s="39" t="s">
        <v>175</v>
      </c>
      <c r="C19" s="40">
        <f>SUM(C9:C18)</f>
        <v>1</v>
      </c>
      <c r="D19" s="41">
        <f>SUM(D9:D18)</f>
        <v>2.8346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2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32" x14ac:dyDescent="0.2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">
      <c r="A36" s="53">
        <v>19</v>
      </c>
      <c r="B36" s="63">
        <v>162</v>
      </c>
      <c r="C36" s="63">
        <v>1</v>
      </c>
      <c r="D36" s="63">
        <v>0</v>
      </c>
      <c r="E36" s="54">
        <v>0</v>
      </c>
      <c r="F36" s="54">
        <v>0.56000000000000005</v>
      </c>
      <c r="G36" s="54">
        <v>0.44</v>
      </c>
      <c r="H36" s="54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">
      <c r="A37" s="53">
        <v>25</v>
      </c>
      <c r="B37" s="63">
        <v>335</v>
      </c>
      <c r="C37" s="63">
        <v>2</v>
      </c>
      <c r="D37" s="63">
        <v>54</v>
      </c>
      <c r="E37" s="54">
        <v>0.2</v>
      </c>
      <c r="F37" s="54">
        <v>0.45</v>
      </c>
      <c r="G37" s="54">
        <v>0.35</v>
      </c>
      <c r="H37" s="54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">
      <c r="A38" s="53">
        <v>30</v>
      </c>
      <c r="B38" s="63">
        <v>421</v>
      </c>
      <c r="C38" s="63">
        <v>3</v>
      </c>
      <c r="D38" s="63">
        <v>54</v>
      </c>
      <c r="E38" s="54">
        <v>0.4</v>
      </c>
      <c r="F38" s="54">
        <v>0.34</v>
      </c>
      <c r="G38" s="54">
        <v>0.26</v>
      </c>
      <c r="H38" s="54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">
      <c r="A39" s="53">
        <v>35</v>
      </c>
      <c r="B39" s="63">
        <v>505</v>
      </c>
      <c r="C39" s="63">
        <v>4</v>
      </c>
      <c r="D39" s="63">
        <v>69</v>
      </c>
      <c r="E39" s="54">
        <v>0.5</v>
      </c>
      <c r="F39" s="54">
        <v>0.28000000000000003</v>
      </c>
      <c r="G39" s="54">
        <v>0.22</v>
      </c>
      <c r="H39" s="54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">
      <c r="A40" s="53">
        <v>40</v>
      </c>
      <c r="B40" s="63">
        <v>564</v>
      </c>
      <c r="C40" s="63">
        <v>5</v>
      </c>
      <c r="D40" s="63">
        <v>72</v>
      </c>
      <c r="E40" s="54">
        <v>0.6</v>
      </c>
      <c r="F40" s="54">
        <v>0.22</v>
      </c>
      <c r="G40" s="54">
        <v>0.18</v>
      </c>
      <c r="H40" s="54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">
      <c r="A41" s="53">
        <v>45</v>
      </c>
      <c r="B41" s="63">
        <v>606</v>
      </c>
      <c r="C41" s="63">
        <v>6</v>
      </c>
      <c r="D41" s="63">
        <v>66</v>
      </c>
      <c r="E41" s="54">
        <v>0.7</v>
      </c>
      <c r="F41" s="54">
        <v>0.17</v>
      </c>
      <c r="G41" s="54">
        <v>0.13</v>
      </c>
      <c r="H41" s="54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">
      <c r="A42" s="53">
        <v>50</v>
      </c>
      <c r="B42" s="63">
        <v>629</v>
      </c>
      <c r="C42" s="63">
        <v>7</v>
      </c>
      <c r="D42" s="63">
        <v>629</v>
      </c>
      <c r="E42" s="54">
        <v>0.8</v>
      </c>
      <c r="F42" s="54">
        <v>0.11</v>
      </c>
      <c r="G42" s="54">
        <v>0.09</v>
      </c>
      <c r="H42" s="54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32" x14ac:dyDescent="0.2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32" x14ac:dyDescent="0.2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32" x14ac:dyDescent="0.2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32" x14ac:dyDescent="0.2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32" x14ac:dyDescent="0.2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32" x14ac:dyDescent="0.2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32" x14ac:dyDescent="0.2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32" x14ac:dyDescent="0.2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32" x14ac:dyDescent="0.2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5" sqref="G2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3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">
      <c r="C104" s="5"/>
      <c r="F104" s="5"/>
    </row>
    <row r="105" spans="3:35" x14ac:dyDescent="0.2">
      <c r="C105" s="5"/>
      <c r="F105" s="5"/>
    </row>
    <row r="106" spans="3:35" x14ac:dyDescent="0.2">
      <c r="C106" s="5"/>
      <c r="F106" s="5"/>
    </row>
    <row r="107" spans="3:35" x14ac:dyDescent="0.2">
      <c r="C107" s="5"/>
      <c r="F107" s="5"/>
    </row>
    <row r="108" spans="3:35" x14ac:dyDescent="0.2">
      <c r="C108" s="5"/>
      <c r="F108" s="5"/>
    </row>
    <row r="109" spans="3:35" x14ac:dyDescent="0.2">
      <c r="C109" s="5"/>
      <c r="F109" s="5"/>
    </row>
    <row r="110" spans="3:35" x14ac:dyDescent="0.2">
      <c r="C110" s="5"/>
      <c r="F110" s="5"/>
    </row>
    <row r="111" spans="3:35" x14ac:dyDescent="0.2">
      <c r="C111" s="5"/>
      <c r="F111" s="5"/>
    </row>
    <row r="112" spans="3:35" x14ac:dyDescent="0.2">
      <c r="C112" s="5"/>
      <c r="F112" s="5"/>
    </row>
    <row r="113" spans="3:6" x14ac:dyDescent="0.2">
      <c r="C113" s="5"/>
      <c r="F113" s="5"/>
    </row>
    <row r="114" spans="3:6" x14ac:dyDescent="0.2">
      <c r="C114" s="5"/>
      <c r="F114" s="5"/>
    </row>
    <row r="115" spans="3:6" x14ac:dyDescent="0.2">
      <c r="C115" s="5"/>
      <c r="F115" s="5"/>
    </row>
    <row r="116" spans="3:6" x14ac:dyDescent="0.2">
      <c r="C116" s="5"/>
      <c r="F116" s="5"/>
    </row>
    <row r="117" spans="3:6" x14ac:dyDescent="0.2">
      <c r="C117" s="5"/>
      <c r="F117" s="5"/>
    </row>
    <row r="118" spans="3:6" x14ac:dyDescent="0.2">
      <c r="C118" s="5"/>
      <c r="F118" s="5"/>
    </row>
    <row r="119" spans="3:6" x14ac:dyDescent="0.2">
      <c r="C119" s="5"/>
      <c r="F119" s="5"/>
    </row>
    <row r="120" spans="3:6" x14ac:dyDescent="0.2">
      <c r="C120" s="5"/>
      <c r="F120" s="5"/>
    </row>
    <row r="121" spans="3:6" x14ac:dyDescent="0.2">
      <c r="C121" s="5"/>
      <c r="F121" s="5"/>
    </row>
    <row r="122" spans="3:6" x14ac:dyDescent="0.2">
      <c r="C122" s="5"/>
      <c r="F122" s="5"/>
    </row>
    <row r="123" spans="3:6" x14ac:dyDescent="0.2">
      <c r="C123" s="5"/>
      <c r="F123" s="5"/>
    </row>
    <row r="124" spans="3:6" x14ac:dyDescent="0.2">
      <c r="C124" s="5"/>
      <c r="F124" s="5"/>
    </row>
    <row r="125" spans="3:6" x14ac:dyDescent="0.2">
      <c r="C125" s="5"/>
      <c r="F125" s="5"/>
    </row>
    <row r="126" spans="3:6" x14ac:dyDescent="0.2">
      <c r="C126" s="5"/>
      <c r="F126" s="5"/>
    </row>
    <row r="127" spans="3:6" x14ac:dyDescent="0.2">
      <c r="C127" s="5"/>
      <c r="F127" s="5"/>
    </row>
    <row r="128" spans="3:6" x14ac:dyDescent="0.2">
      <c r="C128" s="5"/>
      <c r="F128" s="5"/>
    </row>
    <row r="129" spans="3:6" x14ac:dyDescent="0.2">
      <c r="C129" s="5"/>
      <c r="F129" s="5"/>
    </row>
    <row r="130" spans="3:6" x14ac:dyDescent="0.2">
      <c r="C130" s="5"/>
      <c r="F130" s="5"/>
    </row>
    <row r="131" spans="3:6" x14ac:dyDescent="0.2">
      <c r="C131" s="5"/>
      <c r="F131" s="5"/>
    </row>
    <row r="132" spans="3:6" x14ac:dyDescent="0.2">
      <c r="F132" s="5"/>
    </row>
    <row r="133" spans="3:6" x14ac:dyDescent="0.2">
      <c r="F133" s="5"/>
    </row>
    <row r="134" spans="3:6" x14ac:dyDescent="0.2">
      <c r="F134" s="5"/>
    </row>
    <row r="135" spans="3:6" x14ac:dyDescent="0.2">
      <c r="F135" s="5"/>
    </row>
    <row r="136" spans="3:6" x14ac:dyDescent="0.2">
      <c r="F136" s="5"/>
    </row>
    <row r="137" spans="3:6" x14ac:dyDescent="0.2">
      <c r="F137" s="5"/>
    </row>
    <row r="138" spans="3:6" x14ac:dyDescent="0.2">
      <c r="F138" s="5"/>
    </row>
    <row r="139" spans="3:6" x14ac:dyDescent="0.2">
      <c r="F139" s="5"/>
    </row>
    <row r="140" spans="3:6" x14ac:dyDescent="0.2">
      <c r="F140" s="5"/>
    </row>
    <row r="141" spans="3:6" x14ac:dyDescent="0.2">
      <c r="F141" s="5"/>
    </row>
    <row r="142" spans="3:6" x14ac:dyDescent="0.2">
      <c r="F142" s="5"/>
    </row>
    <row r="143" spans="3:6" x14ac:dyDescent="0.2">
      <c r="F143" s="5"/>
    </row>
    <row r="144" spans="3:6" x14ac:dyDescent="0.2">
      <c r="F144" s="5"/>
    </row>
    <row r="145" spans="6:6" x14ac:dyDescent="0.2">
      <c r="F145" s="5"/>
    </row>
    <row r="146" spans="6:6" x14ac:dyDescent="0.2">
      <c r="F146" s="5"/>
    </row>
    <row r="147" spans="6:6" x14ac:dyDescent="0.2">
      <c r="F147" s="5"/>
    </row>
    <row r="148" spans="6:6" x14ac:dyDescent="0.2">
      <c r="F148" s="5"/>
    </row>
    <row r="149" spans="6:6" x14ac:dyDescent="0.2">
      <c r="F149" s="5"/>
    </row>
    <row r="150" spans="6:6" x14ac:dyDescent="0.2">
      <c r="F150" s="5"/>
    </row>
    <row r="151" spans="6:6" x14ac:dyDescent="0.2">
      <c r="F151" s="5"/>
    </row>
    <row r="152" spans="6:6" x14ac:dyDescent="0.2">
      <c r="F152" s="5"/>
    </row>
    <row r="153" spans="6:6" x14ac:dyDescent="0.2">
      <c r="F153" s="5"/>
    </row>
    <row r="154" spans="6:6" x14ac:dyDescent="0.2">
      <c r="F154" s="5"/>
    </row>
    <row r="155" spans="6:6" x14ac:dyDescent="0.2">
      <c r="F155" s="5"/>
    </row>
    <row r="156" spans="6:6" x14ac:dyDescent="0.2">
      <c r="F156" s="5"/>
    </row>
    <row r="157" spans="6:6" x14ac:dyDescent="0.2">
      <c r="F157" s="5"/>
    </row>
    <row r="158" spans="6:6" x14ac:dyDescent="0.2">
      <c r="F158" s="5"/>
    </row>
    <row r="159" spans="6:6" x14ac:dyDescent="0.2">
      <c r="F159" s="5"/>
    </row>
    <row r="160" spans="6:6" x14ac:dyDescent="0.2">
      <c r="F160" s="5"/>
    </row>
    <row r="161" spans="6:6" x14ac:dyDescent="0.2">
      <c r="F161" s="5"/>
    </row>
    <row r="162" spans="6:6" x14ac:dyDescent="0.2">
      <c r="F162" s="5"/>
    </row>
    <row r="163" spans="6:6" x14ac:dyDescent="0.2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71" bestFit="1" customWidth="1"/>
    <col min="2" max="4" width="11.5" style="71"/>
    <col min="5" max="5" width="9.5" style="71" customWidth="1"/>
    <col min="6" max="7" width="11.5" style="71"/>
    <col min="8" max="8" width="10.6640625" style="71" customWidth="1"/>
    <col min="9" max="9" width="9.5" style="71" customWidth="1"/>
    <col min="10" max="11" width="10.5" style="71" bestFit="1" customWidth="1"/>
    <col min="12" max="12" width="14" style="71" bestFit="1" customWidth="1"/>
    <col min="13" max="13" width="14" style="71" customWidth="1"/>
    <col min="14" max="23" width="11.5" style="71"/>
    <col min="24" max="24" width="11.6640625" style="71" bestFit="1" customWidth="1"/>
    <col min="25" max="25" width="14.5" style="71" bestFit="1" customWidth="1"/>
    <col min="26" max="26" width="12.5" style="71" bestFit="1" customWidth="1"/>
    <col min="27" max="27" width="9.6640625" style="71" bestFit="1" customWidth="1"/>
    <col min="28" max="28" width="11" style="71" bestFit="1" customWidth="1"/>
    <col min="29" max="29" width="9.5" style="71" bestFit="1" customWidth="1"/>
    <col min="30" max="31" width="9.5" style="71" customWidth="1"/>
    <col min="32" max="32" width="11.5" style="71"/>
    <col min="33" max="34" width="14" style="71" bestFit="1" customWidth="1"/>
    <col min="35" max="35" width="10.5" style="71" bestFit="1" customWidth="1"/>
    <col min="36" max="36" width="9.5" style="71" bestFit="1" customWidth="1"/>
    <col min="37" max="38" width="10.5" style="71" bestFit="1" customWidth="1"/>
    <col min="39" max="41" width="10.5" style="71" customWidth="1"/>
    <col min="42" max="42" width="9" style="71" bestFit="1" customWidth="1"/>
    <col min="43" max="43" width="10.5" style="71" bestFit="1" customWidth="1"/>
    <col min="44" max="44" width="9.33203125" style="71" bestFit="1" customWidth="1"/>
    <col min="45" max="45" width="11.6640625" style="71" bestFit="1" customWidth="1"/>
    <col min="46" max="46" width="8.5" style="71" bestFit="1" customWidth="1"/>
    <col min="47" max="47" width="9.5" style="71" bestFit="1" customWidth="1"/>
    <col min="48" max="48" width="9.6640625" style="71" bestFit="1" customWidth="1"/>
    <col min="49" max="49" width="11" style="71" bestFit="1" customWidth="1"/>
    <col min="50" max="50" width="9.5" style="71" bestFit="1" customWidth="1"/>
    <col min="51" max="52" width="9.5" style="71" customWidth="1"/>
    <col min="53" max="53" width="10.5" style="71" bestFit="1" customWidth="1"/>
    <col min="54" max="54" width="14.33203125" style="71" customWidth="1"/>
    <col min="55" max="55" width="14" style="71" customWidth="1"/>
    <col min="56" max="56" width="10.5" style="71" bestFit="1" customWidth="1"/>
    <col min="57" max="57" width="9.5" style="71" bestFit="1" customWidth="1"/>
    <col min="58" max="59" width="10.5" style="71" bestFit="1" customWidth="1"/>
    <col min="60" max="62" width="10.5" style="71" customWidth="1"/>
    <col min="63" max="63" width="9" style="71" bestFit="1" customWidth="1"/>
    <col min="64" max="64" width="10.5" style="71" bestFit="1" customWidth="1"/>
    <col min="65" max="65" width="9.33203125" style="71" bestFit="1" customWidth="1"/>
    <col min="66" max="66" width="11.6640625" style="71" bestFit="1" customWidth="1"/>
    <col min="67" max="67" width="8.5" style="71" bestFit="1" customWidth="1"/>
    <col min="68" max="68" width="9.5" style="71" bestFit="1" customWidth="1"/>
    <col min="69" max="69" width="9.6640625" style="71" bestFit="1" customWidth="1"/>
    <col min="70" max="70" width="11" style="71" bestFit="1" customWidth="1"/>
    <col min="71" max="71" width="9.5" style="71" bestFit="1" customWidth="1"/>
    <col min="72" max="73" width="9.5" style="71" customWidth="1"/>
    <col min="74" max="74" width="10.5" style="71" bestFit="1" customWidth="1"/>
    <col min="75" max="75" width="14" style="71" bestFit="1" customWidth="1"/>
    <col min="76" max="76" width="13.83203125" style="71" customWidth="1"/>
    <col min="77" max="77" width="10.5" style="71" bestFit="1" customWidth="1"/>
    <col min="78" max="78" width="9.5" style="71" bestFit="1" customWidth="1"/>
    <col min="79" max="80" width="10.5" style="71" bestFit="1" customWidth="1"/>
    <col min="81" max="83" width="10.5" style="71" customWidth="1"/>
    <col min="84" max="84" width="11.5" style="71"/>
    <col min="85" max="85" width="10.5" style="71" bestFit="1" customWidth="1"/>
    <col min="86" max="86" width="9.33203125" style="71" bestFit="1" customWidth="1"/>
    <col min="87" max="87" width="11.6640625" style="71" bestFit="1" customWidth="1"/>
    <col min="88" max="88" width="8.5" style="71" bestFit="1" customWidth="1"/>
    <col min="89" max="89" width="9.5" style="71" bestFit="1" customWidth="1"/>
    <col min="90" max="90" width="9.6640625" style="71" bestFit="1" customWidth="1"/>
    <col min="91" max="91" width="11" style="71" bestFit="1" customWidth="1"/>
    <col min="92" max="92" width="9.5" style="71" bestFit="1" customWidth="1"/>
    <col min="93" max="94" width="9.5" style="71" customWidth="1"/>
    <col min="95" max="95" width="11.5" style="71"/>
    <col min="96" max="97" width="14" style="71" customWidth="1"/>
    <col min="98" max="98" width="10.5" style="71" bestFit="1" customWidth="1"/>
    <col min="99" max="99" width="9.5" style="71" bestFit="1" customWidth="1"/>
    <col min="100" max="101" width="10.5" style="71" bestFit="1" customWidth="1"/>
    <col min="102" max="104" width="10.5" style="71" customWidth="1"/>
    <col min="105" max="105" width="9" style="71" bestFit="1" customWidth="1"/>
    <col min="106" max="106" width="10.5" style="71" bestFit="1" customWidth="1"/>
    <col min="107" max="107" width="9.33203125" style="71" bestFit="1" customWidth="1"/>
    <col min="108" max="108" width="11.6640625" style="71" bestFit="1" customWidth="1"/>
    <col min="109" max="109" width="8.5" style="71" bestFit="1" customWidth="1"/>
    <col min="110" max="110" width="9.5" style="71" bestFit="1" customWidth="1"/>
    <col min="111" max="111" width="9.6640625" style="71" bestFit="1" customWidth="1"/>
    <col min="112" max="112" width="11" style="71" bestFit="1" customWidth="1"/>
    <col min="113" max="113" width="9.5" style="71" bestFit="1" customWidth="1"/>
    <col min="114" max="115" width="9.5" style="71" customWidth="1"/>
    <col min="116" max="116" width="10.5" style="71" bestFit="1" customWidth="1"/>
    <col min="117" max="117" width="14.33203125" style="71" customWidth="1"/>
    <col min="118" max="118" width="14" style="71" bestFit="1" customWidth="1"/>
    <col min="119" max="119" width="10.5" style="71" bestFit="1" customWidth="1"/>
    <col min="120" max="120" width="9.5" style="71" bestFit="1" customWidth="1"/>
    <col min="121" max="122" width="10.5" style="71" bestFit="1" customWidth="1"/>
    <col min="123" max="125" width="10.5" style="71" customWidth="1"/>
    <col min="126" max="126" width="9" style="71" bestFit="1" customWidth="1"/>
    <col min="127" max="127" width="10.5" style="71" bestFit="1" customWidth="1"/>
    <col min="128" max="128" width="9.33203125" style="71" bestFit="1" customWidth="1"/>
    <col min="129" max="129" width="11.6640625" style="71" bestFit="1" customWidth="1"/>
    <col min="130" max="130" width="8.5" style="71" bestFit="1" customWidth="1"/>
    <col min="131" max="131" width="9.5" style="71" bestFit="1" customWidth="1"/>
    <col min="132" max="132" width="9.6640625" style="71" bestFit="1" customWidth="1"/>
    <col min="133" max="133" width="11" style="71" bestFit="1" customWidth="1"/>
    <col min="134" max="134" width="9.5" style="71" bestFit="1" customWidth="1"/>
    <col min="135" max="136" width="9.5" style="71" customWidth="1"/>
    <col min="137" max="137" width="10.5" style="71" bestFit="1" customWidth="1"/>
    <col min="138" max="139" width="14" style="71" customWidth="1"/>
    <col min="140" max="140" width="10.5" style="71" bestFit="1" customWidth="1"/>
    <col min="141" max="141" width="9.5" style="71" bestFit="1" customWidth="1"/>
    <col min="142" max="143" width="10.5" style="71" bestFit="1" customWidth="1"/>
    <col min="144" max="146" width="10.5" style="71" customWidth="1"/>
    <col min="147" max="147" width="9" style="71" bestFit="1" customWidth="1"/>
    <col min="148" max="148" width="10.5" style="71" bestFit="1" customWidth="1"/>
    <col min="149" max="149" width="9.33203125" style="71" bestFit="1" customWidth="1"/>
    <col min="150" max="150" width="11.6640625" style="71" bestFit="1" customWidth="1"/>
    <col min="151" max="151" width="8.5" style="71" bestFit="1" customWidth="1"/>
    <col min="152" max="152" width="9.5" style="71" bestFit="1" customWidth="1"/>
    <col min="153" max="153" width="9.6640625" style="71" bestFit="1" customWidth="1"/>
    <col min="154" max="154" width="11" style="71" bestFit="1" customWidth="1"/>
    <col min="155" max="155" width="9.5" style="71" bestFit="1" customWidth="1"/>
    <col min="156" max="157" width="9.5" style="71" customWidth="1"/>
    <col min="158" max="158" width="11.5" style="71"/>
    <col min="159" max="160" width="14" style="71" bestFit="1" customWidth="1"/>
    <col min="161" max="161" width="10.5" style="71" bestFit="1" customWidth="1"/>
    <col min="162" max="162" width="9.5" style="71" bestFit="1" customWidth="1"/>
    <col min="163" max="164" width="10.5" style="71" bestFit="1" customWidth="1"/>
    <col min="165" max="167" width="10.5" style="71" customWidth="1"/>
    <col min="168" max="168" width="9" style="71" bestFit="1" customWidth="1"/>
    <col min="169" max="169" width="10.5" style="71" bestFit="1" customWidth="1"/>
    <col min="170" max="170" width="9.33203125" style="71" bestFit="1" customWidth="1"/>
    <col min="171" max="171" width="11.6640625" style="71" bestFit="1" customWidth="1"/>
    <col min="172" max="172" width="8.1640625" style="71" bestFit="1" customWidth="1"/>
    <col min="173" max="173" width="9.5" style="71" bestFit="1" customWidth="1"/>
    <col min="174" max="174" width="9.6640625" style="71" bestFit="1" customWidth="1"/>
    <col min="175" max="175" width="11" style="71" bestFit="1" customWidth="1"/>
    <col min="176" max="176" width="9.5" style="71" bestFit="1" customWidth="1"/>
    <col min="177" max="178" width="9.5" style="71" customWidth="1"/>
    <col min="179" max="179" width="10.5" style="71" bestFit="1" customWidth="1"/>
    <col min="180" max="181" width="14" style="71" bestFit="1" customWidth="1"/>
    <col min="182" max="182" width="10.5" style="71" bestFit="1" customWidth="1"/>
    <col min="183" max="183" width="9.5" style="71" bestFit="1" customWidth="1"/>
    <col min="184" max="185" width="10.5" style="71" bestFit="1" customWidth="1"/>
    <col min="186" max="188" width="10.5" style="71" customWidth="1"/>
    <col min="189" max="189" width="9" style="71" bestFit="1" customWidth="1"/>
    <col min="190" max="190" width="10.5" style="71" bestFit="1" customWidth="1"/>
    <col min="191" max="191" width="9.33203125" style="71" bestFit="1" customWidth="1"/>
    <col min="192" max="192" width="11.5" style="71"/>
    <col min="193" max="193" width="8.5" style="71" bestFit="1" customWidth="1"/>
    <col min="194" max="194" width="9.5" style="71" bestFit="1" customWidth="1"/>
    <col min="195" max="195" width="9.6640625" style="71" bestFit="1" customWidth="1"/>
    <col min="196" max="196" width="11" style="71" bestFit="1" customWidth="1"/>
    <col min="197" max="197" width="9.5" style="71" bestFit="1" customWidth="1"/>
    <col min="198" max="199" width="9.5" style="71" customWidth="1"/>
    <col min="200" max="200" width="10.5" style="71" bestFit="1" customWidth="1"/>
    <col min="201" max="201" width="14" style="71" customWidth="1"/>
    <col min="202" max="202" width="14.33203125" style="71" customWidth="1"/>
    <col min="203" max="203" width="10.5" style="71" bestFit="1" customWidth="1"/>
    <col min="204" max="204" width="9.5" style="71" bestFit="1" customWidth="1"/>
    <col min="205" max="206" width="10.5" style="71" bestFit="1" customWidth="1"/>
    <col min="207" max="209" width="10.5" style="71" customWidth="1"/>
    <col min="210" max="210" width="9" style="71" bestFit="1" customWidth="1"/>
    <col min="211" max="211" width="10.5" style="71" bestFit="1" customWidth="1"/>
    <col min="212" max="212" width="9.33203125" style="71" bestFit="1" customWidth="1"/>
    <col min="213" max="213" width="11.6640625" style="71" bestFit="1" customWidth="1"/>
    <col min="214" max="214" width="8.5" style="71" bestFit="1" customWidth="1"/>
    <col min="215" max="215" width="9.5" style="71" bestFit="1" customWidth="1"/>
    <col min="216" max="216" width="9.6640625" style="71" bestFit="1" customWidth="1"/>
    <col min="217" max="217" width="11" style="71" bestFit="1" customWidth="1"/>
    <col min="218" max="218" width="9.5" style="71" bestFit="1" customWidth="1"/>
    <col min="219" max="16384" width="11.5" style="71"/>
  </cols>
  <sheetData>
    <row r="1" spans="1:218" s="5" customFormat="1" ht="27" thickBot="1" x14ac:dyDescent="0.3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65" thickBot="1" x14ac:dyDescent="0.2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320.35439652246674</v>
      </c>
      <c r="T3" s="62">
        <f>IF('Données projet'!E9&gt;30,$R$33-$H$33,LOOKUP('Données projet'!$E$9,$A$3:$A$203,R3:R203)-LOOKUP('Données projet'!$E$9,$A$3:$A$203,$H$3:$H$203))</f>
        <v>476.29465646955543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320.35439652246674</v>
      </c>
      <c r="T4" s="62">
        <f>$T$3</f>
        <v>476.29465646955543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320.35439652246674</v>
      </c>
      <c r="T5" s="62">
        <f t="shared" ref="T5:T68" si="34">$T$3</f>
        <v>476.29465646955543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320.35439652246674</v>
      </c>
      <c r="T6" s="62">
        <f t="shared" si="34"/>
        <v>476.29465646955543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320.35439652246674</v>
      </c>
      <c r="T7" s="62">
        <f t="shared" si="34"/>
        <v>476.29465646955543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320.35439652246674</v>
      </c>
      <c r="T8" s="62">
        <f t="shared" si="34"/>
        <v>476.29465646955543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320.35439652246674</v>
      </c>
      <c r="T9" s="62">
        <f t="shared" si="34"/>
        <v>476.29465646955543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320.35439652246674</v>
      </c>
      <c r="T10" s="62">
        <f t="shared" si="34"/>
        <v>476.29465646955543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320.35439652246674</v>
      </c>
      <c r="T11" s="62">
        <f t="shared" si="34"/>
        <v>476.29465646955543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320.35439652246674</v>
      </c>
      <c r="T12" s="62">
        <f t="shared" si="34"/>
        <v>476.29465646955543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320.35439652246674</v>
      </c>
      <c r="T13" s="62">
        <f t="shared" si="34"/>
        <v>476.29465646955543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320.35439652246674</v>
      </c>
      <c r="T14" s="62">
        <f t="shared" si="34"/>
        <v>476.29465646955543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320.35439652246674</v>
      </c>
      <c r="T15" s="62">
        <f t="shared" si="34"/>
        <v>476.29465646955543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320.35439652246674</v>
      </c>
      <c r="T16" s="62">
        <f t="shared" si="34"/>
        <v>476.29465646955543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320.35439652246674</v>
      </c>
      <c r="T17" s="62">
        <f t="shared" si="34"/>
        <v>476.29465646955543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320.35439652246674</v>
      </c>
      <c r="T18" s="62">
        <f t="shared" si="34"/>
        <v>476.29465646955543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320.35439652246674</v>
      </c>
      <c r="T19" s="62">
        <f t="shared" si="34"/>
        <v>476.29465646955543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320.35439652246674</v>
      </c>
      <c r="T20" s="62">
        <f t="shared" si="34"/>
        <v>476.29465646955543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320.35439652246674</v>
      </c>
      <c r="T21" s="62">
        <f t="shared" si="34"/>
        <v>476.29465646955543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320.35439652246674</v>
      </c>
      <c r="T22" s="62">
        <f t="shared" si="34"/>
        <v>476.29465646955543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0.30800000000000005</v>
      </c>
      <c r="Y22" s="17">
        <f>IF(ISNA(VLOOKUP(A22,'Données projet'!$A$35:$I$55,7,0)),0%,VLOOKUP(A22,'Données projet'!$A$35:$I$55,7,0))</f>
        <v>0.44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320.35439652246674</v>
      </c>
      <c r="T23" s="62">
        <f t="shared" si="34"/>
        <v>476.29465646955543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320.35439652246674</v>
      </c>
      <c r="T24" s="62">
        <f t="shared" si="34"/>
        <v>476.29465646955543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320.35439652246674</v>
      </c>
      <c r="T25" s="62">
        <f t="shared" si="34"/>
        <v>476.29465646955543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320.35439652246674</v>
      </c>
      <c r="T26" s="62">
        <f t="shared" si="34"/>
        <v>476.29465646955543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320.35439652246674</v>
      </c>
      <c r="T27" s="62">
        <f t="shared" si="34"/>
        <v>476.29465646955543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320.35439652246674</v>
      </c>
      <c r="T28" s="62">
        <f t="shared" si="34"/>
        <v>476.29465646955543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0.11000000000000001</v>
      </c>
      <c r="X28" s="17">
        <f>IF(ISNA(VLOOKUP(A28,'Données projet'!$A$35:$I$55,6,0)),0%,VLOOKUP(A28,'Données projet'!$A$35:$I$55,6,0)*VLOOKUP('Données projet'!$B$9,Paramètres!$A$1:$I$89,7,0))</f>
        <v>0.24750000000000003</v>
      </c>
      <c r="Y28" s="17">
        <f>IF(ISNA(VLOOKUP(A28,'Données projet'!$A$35:$I$55,7,0)),0%,VLOOKUP(A28,'Données projet'!$A$35:$I$55,7,0))</f>
        <v>0.35</v>
      </c>
      <c r="Z28" s="23">
        <f>EXP(-LN(2)/35)*Z27+(1-EXP(-LN(2)/35))/(LN(2)/35)*V28*W28*VLOOKUP('Données projet'!$B$9,Paramètres!$A$1:$I$89,3,0)*0.475*44/12</f>
        <v>4.4048042117087762</v>
      </c>
      <c r="AA28" s="23">
        <f>EXP(-LN(2)/25)*AA27+(1-EXP(-LN(2)/25))/(LN(2)/25)*Calculateur!V28*Calculateur!X28*VLOOKUP('Données projet'!$B$9,Paramètres!$A$1:$I$89,3,0)*0.475*44/12</f>
        <v>9.8717868431219085</v>
      </c>
      <c r="AB28" s="23">
        <f>EXP(-LN(2)/2)*AB27+(1-EXP(-LN(2)/2))/(LN(2)/2)*V28*Y28*VLOOKUP('Données projet'!$B$9,Paramètres!$A$1:$I$89,3,0)*0.475*44/12</f>
        <v>11.962147446596866</v>
      </c>
      <c r="AC28" s="24">
        <f t="shared" si="3"/>
        <v>26.238738501427552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320.35439652246674</v>
      </c>
      <c r="T29" s="62">
        <f t="shared" si="34"/>
        <v>476.29465646955543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4.3184286877824505</v>
      </c>
      <c r="AA29" s="23">
        <f>EXP(-LN(2)/25)*AA28+(1-EXP(-LN(2)/25))/(LN(2)/25)*Calculateur!V29*Calculateur!X29*VLOOKUP('Données projet'!$B$9,Paramètres!$A$1:$I$89,3,0)*0.475*44/12</f>
        <v>9.6018423127620327</v>
      </c>
      <c r="AB29" s="23">
        <f>EXP(-LN(2)/2)*AB28+(1-EXP(-LN(2)/2))/(LN(2)/2)*V29*Y29*VLOOKUP('Données projet'!$B$9,Paramètres!$A$1:$I$89,3,0)*0.475*44/12</f>
        <v>8.4585155770419895</v>
      </c>
      <c r="AC29" s="24">
        <f t="shared" si="3"/>
        <v>22.378786577586474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320.35439652246674</v>
      </c>
      <c r="T30" s="62">
        <f t="shared" si="34"/>
        <v>476.29465646955543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4.2337469351964518</v>
      </c>
      <c r="AA30" s="23">
        <f>EXP(-LN(2)/25)*AA29+(1-EXP(-LN(2)/25))/(LN(2)/25)*Calculateur!V30*Calculateur!X30*VLOOKUP('Données projet'!$B$9,Paramètres!$A$1:$I$89,3,0)*0.475*44/12</f>
        <v>9.3392794297806123</v>
      </c>
      <c r="AB30" s="23">
        <f>EXP(-LN(2)/2)*AB29+(1-EXP(-LN(2)/2))/(LN(2)/2)*V30*Y30*VLOOKUP('Données projet'!$B$9,Paramètres!$A$1:$I$89,3,0)*0.475*44/12</f>
        <v>5.9810737232984339</v>
      </c>
      <c r="AC30" s="24">
        <f t="shared" si="3"/>
        <v>19.554100088275497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320.35439652246674</v>
      </c>
      <c r="T31" s="62">
        <f t="shared" si="34"/>
        <v>476.29465646955543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4.1507257401278963</v>
      </c>
      <c r="AA31" s="23">
        <f>EXP(-LN(2)/25)*AA30+(1-EXP(-LN(2)/25))/(LN(2)/25)*Calculateur!V31*Calculateur!X31*VLOOKUP('Données projet'!$B$9,Paramètres!$A$1:$I$89,3,0)*0.475*44/12</f>
        <v>9.0838963426419017</v>
      </c>
      <c r="AB31" s="23">
        <f>EXP(-LN(2)/2)*AB30+(1-EXP(-LN(2)/2))/(LN(2)/2)*V31*Y31*VLOOKUP('Données projet'!$B$9,Paramètres!$A$1:$I$89,3,0)*0.475*44/12</f>
        <v>4.2292577885209948</v>
      </c>
      <c r="AC31" s="24">
        <f t="shared" si="3"/>
        <v>17.463879871290793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320.35439652246674</v>
      </c>
      <c r="T32" s="62">
        <f t="shared" si="34"/>
        <v>476.29465646955543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4.0693325400567062</v>
      </c>
      <c r="AA32" s="23">
        <f>EXP(-LN(2)/25)*AA31+(1-EXP(-LN(2)/25))/(LN(2)/25)*Calculateur!V32*Calculateur!X32*VLOOKUP('Données projet'!$B$9,Paramètres!$A$1:$I$89,3,0)*0.475*44/12</f>
        <v>8.8354967194510117</v>
      </c>
      <c r="AB32" s="23">
        <f>EXP(-LN(2)/2)*AB31+(1-EXP(-LN(2)/2))/(LN(2)/2)*V32*Y32*VLOOKUP('Données projet'!$B$9,Paramètres!$A$1:$I$89,3,0)*0.475*44/12</f>
        <v>2.9905368616492169</v>
      </c>
      <c r="AC32" s="24">
        <f t="shared" si="3"/>
        <v>15.895366121156934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320.35439652246674</v>
      </c>
      <c r="T33" s="62">
        <f t="shared" si="34"/>
        <v>476.29465646955543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0.22000000000000003</v>
      </c>
      <c r="X33" s="17">
        <f>IF(ISNA(VLOOKUP(A33,'Données projet'!$A$35:$I$55,6,0)),0%,VLOOKUP(A33,'Données projet'!$A$35:$I$55,6,0)*VLOOKUP('Données projet'!$B$9,Paramètres!$A$1:$I$89,7,0))</f>
        <v>0.18700000000000003</v>
      </c>
      <c r="Y33" s="17">
        <f>IF(ISNA(VLOOKUP(A33,'Données projet'!$A$35:$I$55,7,0)),0%,VLOOKUP(A33,'Données projet'!$A$35:$I$55,7,0))</f>
        <v>0.26</v>
      </c>
      <c r="Z33" s="23">
        <f>EXP(-LN(2)/35)*Z32+(1-EXP(-LN(2)/35))/(LN(2)/35)*V33*W33*VLOOKUP('Données projet'!$B$9,Paramètres!$A$1:$I$89,3,0)*0.475*44/12</f>
        <v>12.799143834411513</v>
      </c>
      <c r="AA33" s="23">
        <f>EXP(-LN(2)/25)*AA32+(1-EXP(-LN(2)/25))/(LN(2)/25)*Calculateur!V33*Calculateur!X33*VLOOKUP('Données projet'!$B$9,Paramètres!$A$1:$I$89,3,0)*0.475*44/12</f>
        <v>16.052572989600044</v>
      </c>
      <c r="AB33" s="23">
        <f>EXP(-LN(2)/2)*AB32+(1-EXP(-LN(2)/2))/(LN(2)/2)*V33*Y33*VLOOKUP('Données projet'!$B$9,Paramètres!$A$1:$I$89,3,0)*0.475*44/12</f>
        <v>11.000795568875311</v>
      </c>
      <c r="AC33" s="24">
        <f t="shared" si="3"/>
        <v>39.852512392886865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320.35439652246674</v>
      </c>
      <c r="T34" s="62">
        <f t="shared" si="34"/>
        <v>476.29465646955543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12.548160430525595</v>
      </c>
      <c r="AA34" s="23">
        <f>EXP(-LN(2)/25)*AA33+(1-EXP(-LN(2)/25))/(LN(2)/25)*Calculateur!V34*Calculateur!X34*VLOOKUP('Données projet'!$B$9,Paramètres!$A$1:$I$89,3,0)*0.475*44/12</f>
        <v>15.613614537031307</v>
      </c>
      <c r="AB34" s="23">
        <f>EXP(-LN(2)/2)*AB33+(1-EXP(-LN(2)/2))/(LN(2)/2)*V34*Y34*VLOOKUP('Données projet'!$B$9,Paramètres!$A$1:$I$89,3,0)*0.475*44/12</f>
        <v>7.7787371451986571</v>
      </c>
      <c r="AC34" s="24">
        <f t="shared" si="3"/>
        <v>35.940512112755556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320.35439652246674</v>
      </c>
      <c r="T35" s="62">
        <f t="shared" si="34"/>
        <v>476.29465646955543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12.302098658105118</v>
      </c>
      <c r="AA35" s="23">
        <f>EXP(-LN(2)/25)*AA34+(1-EXP(-LN(2)/25))/(LN(2)/25)*Calculateur!V35*Calculateur!X35*VLOOKUP('Données projet'!$B$9,Paramètres!$A$1:$I$89,3,0)*0.475*44/12</f>
        <v>15.186659426431882</v>
      </c>
      <c r="AB35" s="23">
        <f>EXP(-LN(2)/2)*AB34+(1-EXP(-LN(2)/2))/(LN(2)/2)*V35*Y35*VLOOKUP('Données projet'!$B$9,Paramètres!$A$1:$I$89,3,0)*0.475*44/12</f>
        <v>5.5003977844376566</v>
      </c>
      <c r="AC35" s="24">
        <f t="shared" si="3"/>
        <v>32.989155868974656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320.35439652246674</v>
      </c>
      <c r="T36" s="62">
        <f t="shared" si="34"/>
        <v>476.29465646955543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12.060862006958946</v>
      </c>
      <c r="AA36" s="23">
        <f>EXP(-LN(2)/25)*AA35+(1-EXP(-LN(2)/25))/(LN(2)/25)*Calculateur!V36*Calculateur!X36*VLOOKUP('Données projet'!$B$9,Paramètres!$A$1:$I$89,3,0)*0.475*44/12</f>
        <v>14.771379425784392</v>
      </c>
      <c r="AB36" s="23">
        <f>EXP(-LN(2)/2)*AB35+(1-EXP(-LN(2)/2))/(LN(2)/2)*V36*Y36*VLOOKUP('Données projet'!$B$9,Paramètres!$A$1:$I$89,3,0)*0.475*44/12</f>
        <v>3.889368572599329</v>
      </c>
      <c r="AC36" s="24">
        <f t="shared" si="3"/>
        <v>30.721610005342669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320.35439652246674</v>
      </c>
      <c r="T37" s="62">
        <f t="shared" si="34"/>
        <v>476.29465646955543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11.824355859401921</v>
      </c>
      <c r="AA37" s="23">
        <f>EXP(-LN(2)/25)*AA36+(1-EXP(-LN(2)/25))/(LN(2)/25)*Calculateur!V37*Calculateur!X37*VLOOKUP('Données projet'!$B$9,Paramètres!$A$1:$I$89,3,0)*0.475*44/12</f>
        <v>14.367455278593235</v>
      </c>
      <c r="AB37" s="23">
        <f>EXP(-LN(2)/2)*AB36+(1-EXP(-LN(2)/2))/(LN(2)/2)*V37*Y37*VLOOKUP('Données projet'!$B$9,Paramètres!$A$1:$I$89,3,0)*0.475*44/12</f>
        <v>2.7501988922188287</v>
      </c>
      <c r="AC37" s="24">
        <f t="shared" si="3"/>
        <v>28.942010030213986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320.35439652246674</v>
      </c>
      <c r="T38" s="62">
        <f t="shared" si="34"/>
        <v>476.29465646955543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0.27500000000000002</v>
      </c>
      <c r="X38" s="17">
        <f>IF(ISNA(VLOOKUP(A38,'Données projet'!$A$35:$I$55,6,0)),0%,VLOOKUP(A38,'Données projet'!$A$35:$I$55,6,0)*VLOOKUP('Données projet'!$B$9,Paramètres!$A$1:$I$89,7,0))</f>
        <v>0.15400000000000003</v>
      </c>
      <c r="Y38" s="17">
        <f>IF(ISNA(VLOOKUP(A38,'Données projet'!$A$35:$I$55,7,0)),0%,VLOOKUP(A38,'Données projet'!$A$35:$I$55,7,0))</f>
        <v>0.22</v>
      </c>
      <c r="Z38" s="23">
        <f>EXP(-LN(2)/35)*Z37+(1-EXP(-LN(2)/35))/(LN(2)/35)*V38*W38*VLOOKUP('Données projet'!$B$9,Paramètres!$A$1:$I$89,3,0)*0.475*44/12</f>
        <v>25.663389796102571</v>
      </c>
      <c r="AA38" s="23">
        <f>EXP(-LN(2)/25)*AA37+(1-EXP(-LN(2)/25))/(LN(2)/25)*Calculateur!V38*Calculateur!X38*VLOOKUP('Données projet'!$B$9,Paramètres!$A$1:$I$89,3,0)*0.475*44/12</f>
        <v>21.823256368288604</v>
      </c>
      <c r="AB38" s="23">
        <f>EXP(-LN(2)/2)*AB37+(1-EXP(-LN(2)/2))/(LN(2)/2)*V38*Y38*VLOOKUP('Données projet'!$B$9,Paramètres!$A$1:$I$89,3,0)*0.475*44/12</f>
        <v>11.552377314836194</v>
      </c>
      <c r="AC38" s="24">
        <f t="shared" si="3"/>
        <v>59.039023479227367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320.35439652246674</v>
      </c>
      <c r="T39" s="62">
        <f t="shared" si="34"/>
        <v>476.29465646955543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25.160146375323158</v>
      </c>
      <c r="AA39" s="23">
        <f>EXP(-LN(2)/25)*AA38+(1-EXP(-LN(2)/25))/(LN(2)/25)*Calculateur!V39*Calculateur!X39*VLOOKUP('Données projet'!$B$9,Paramètres!$A$1:$I$89,3,0)*0.475*44/12</f>
        <v>21.226498275262578</v>
      </c>
      <c r="AB39" s="23">
        <f>EXP(-LN(2)/2)*AB38+(1-EXP(-LN(2)/2))/(LN(2)/2)*V39*Y39*VLOOKUP('Données projet'!$B$9,Paramètres!$A$1:$I$89,3,0)*0.475*44/12</f>
        <v>8.1687643381463122</v>
      </c>
      <c r="AC39" s="24">
        <f t="shared" si="3"/>
        <v>54.555408988732047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320.35439652246674</v>
      </c>
      <c r="T40" s="62">
        <f t="shared" si="34"/>
        <v>476.29465646955543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24.666771251077051</v>
      </c>
      <c r="AA40" s="23">
        <f>EXP(-LN(2)/25)*AA39+(1-EXP(-LN(2)/25))/(LN(2)/25)*Calculateur!V40*Calculateur!X40*VLOOKUP('Données projet'!$B$9,Paramètres!$A$1:$I$89,3,0)*0.475*44/12</f>
        <v>20.646058563672494</v>
      </c>
      <c r="AB40" s="23">
        <f>EXP(-LN(2)/2)*AB39+(1-EXP(-LN(2)/2))/(LN(2)/2)*V40*Y40*VLOOKUP('Données projet'!$B$9,Paramètres!$A$1:$I$89,3,0)*0.475*44/12</f>
        <v>5.7761886574180972</v>
      </c>
      <c r="AC40" s="24">
        <f t="shared" si="3"/>
        <v>51.089018472167645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320.35439652246674</v>
      </c>
      <c r="T41" s="62">
        <f t="shared" si="34"/>
        <v>476.29465646955543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24.183070912088301</v>
      </c>
      <c r="AA41" s="23">
        <f>EXP(-LN(2)/25)*AA40+(1-EXP(-LN(2)/25))/(LN(2)/25)*Calculateur!V41*Calculateur!X41*VLOOKUP('Données projet'!$B$9,Paramètres!$A$1:$I$89,3,0)*0.475*44/12</f>
        <v>20.081491006519837</v>
      </c>
      <c r="AB41" s="23">
        <f>EXP(-LN(2)/2)*AB40+(1-EXP(-LN(2)/2))/(LN(2)/2)*V41*Y41*VLOOKUP('Données projet'!$B$9,Paramètres!$A$1:$I$89,3,0)*0.475*44/12</f>
        <v>4.0843821690731561</v>
      </c>
      <c r="AC41" s="24">
        <f t="shared" si="3"/>
        <v>48.348944087681296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320.35439652246674</v>
      </c>
      <c r="T42" s="62">
        <f t="shared" si="34"/>
        <v>476.29465646955543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23.708855641719044</v>
      </c>
      <c r="AA42" s="23">
        <f>EXP(-LN(2)/25)*AA41+(1-EXP(-LN(2)/25))/(LN(2)/25)*Calculateur!V42*Calculateur!X42*VLOOKUP('Données projet'!$B$9,Paramètres!$A$1:$I$89,3,0)*0.475*44/12</f>
        <v>19.532361578906837</v>
      </c>
      <c r="AB42" s="23">
        <f>EXP(-LN(2)/2)*AB41+(1-EXP(-LN(2)/2))/(LN(2)/2)*V42*Y42*VLOOKUP('Données projet'!$B$9,Paramètres!$A$1:$I$89,3,0)*0.475*44/12</f>
        <v>2.8880943287090486</v>
      </c>
      <c r="AC42" s="24">
        <f t="shared" si="3"/>
        <v>46.129311549334936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320.35439652246674</v>
      </c>
      <c r="T43" s="62">
        <f t="shared" si="34"/>
        <v>476.29465646955543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0.33</v>
      </c>
      <c r="X43" s="17">
        <f>IF(ISNA(VLOOKUP(A43,'Données projet'!$A$35:$I$55,6,0)),0%,VLOOKUP(A43,'Données projet'!$A$35:$I$55,6,0)*VLOOKUP('Données projet'!$B$9,Paramètres!$A$1:$I$89,7,0))</f>
        <v>0.12100000000000001</v>
      </c>
      <c r="Y43" s="17">
        <f>IF(ISNA(VLOOKUP(A43,'Données projet'!$A$35:$I$55,7,0)),0%,VLOOKUP(A43,'Données projet'!$A$35:$I$55,7,0))</f>
        <v>0.18</v>
      </c>
      <c r="Z43" s="23">
        <f>EXP(-LN(2)/35)*Z42+(1-EXP(-LN(2)/35))/(LN(2)/35)*V43*W43*VLOOKUP('Données projet'!$B$9,Paramètres!$A$1:$I$89,3,0)*0.475*44/12</f>
        <v>40.863156290394073</v>
      </c>
      <c r="AA43" s="23">
        <f>EXP(-LN(2)/25)*AA42+(1-EXP(-LN(2)/25))/(LN(2)/25)*Calculateur!V43*Calculateur!X43*VLOOKUP('Données projet'!$B$9,Paramètres!$A$1:$I$89,3,0)*0.475*44/12</f>
        <v>25.43319065914514</v>
      </c>
      <c r="AB43" s="23">
        <f>EXP(-LN(2)/2)*AB42+(1-EXP(-LN(2)/2))/(LN(2)/2)*V43*Y43*VLOOKUP('Données projet'!$B$9,Paramètres!$A$1:$I$89,3,0)*0.475*44/12</f>
        <v>10.244806476488712</v>
      </c>
      <c r="AC43" s="24">
        <f t="shared" si="3"/>
        <v>76.541153426027932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320.35439652246674</v>
      </c>
      <c r="T44" s="62">
        <f t="shared" si="34"/>
        <v>476.29465646955543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40.061854719603737</v>
      </c>
      <c r="AA44" s="23">
        <f>EXP(-LN(2)/25)*AA43+(1-EXP(-LN(2)/25))/(LN(2)/25)*Calculateur!V44*Calculateur!X44*VLOOKUP('Données projet'!$B$9,Paramètres!$A$1:$I$89,3,0)*0.475*44/12</f>
        <v>24.737718723097448</v>
      </c>
      <c r="AB44" s="23">
        <f>EXP(-LN(2)/2)*AB43+(1-EXP(-LN(2)/2))/(LN(2)/2)*V44*Y44*VLOOKUP('Données projet'!$B$9,Paramètres!$A$1:$I$89,3,0)*0.475*44/12</f>
        <v>7.2441721314690293</v>
      </c>
      <c r="AC44" s="24">
        <f t="shared" si="3"/>
        <v>72.043745574170217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320.35439652246674</v>
      </c>
      <c r="T45" s="62">
        <f t="shared" si="34"/>
        <v>476.29465646955543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39.276266183870902</v>
      </c>
      <c r="AA45" s="23">
        <f>EXP(-LN(2)/25)*AA44+(1-EXP(-LN(2)/25))/(LN(2)/25)*Calculateur!V45*Calculateur!X45*VLOOKUP('Données projet'!$B$9,Paramètres!$A$1:$I$89,3,0)*0.475*44/12</f>
        <v>24.061264503714259</v>
      </c>
      <c r="AB45" s="23">
        <f>EXP(-LN(2)/2)*AB44+(1-EXP(-LN(2)/2))/(LN(2)/2)*V45*Y45*VLOOKUP('Données projet'!$B$9,Paramètres!$A$1:$I$89,3,0)*0.475*44/12</f>
        <v>5.1224032382443569</v>
      </c>
      <c r="AC45" s="24">
        <f t="shared" si="3"/>
        <v>68.459933925829517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320.35439652246674</v>
      </c>
      <c r="T46" s="62">
        <f t="shared" si="34"/>
        <v>476.29465646955543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38.506082560162092</v>
      </c>
      <c r="AA46" s="23">
        <f>EXP(-LN(2)/25)*AA45+(1-EXP(-LN(2)/25))/(LN(2)/25)*Calculateur!V46*Calculateur!X46*VLOOKUP('Données projet'!$B$9,Paramètres!$A$1:$I$89,3,0)*0.475*44/12</f>
        <v>23.403307960533287</v>
      </c>
      <c r="AB46" s="23">
        <f>EXP(-LN(2)/2)*AB45+(1-EXP(-LN(2)/2))/(LN(2)/2)*V46*Y46*VLOOKUP('Données projet'!$B$9,Paramètres!$A$1:$I$89,3,0)*0.475*44/12</f>
        <v>3.6220860657345151</v>
      </c>
      <c r="AC46" s="24">
        <f t="shared" si="3"/>
        <v>65.531476586429903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320.35439652246674</v>
      </c>
      <c r="T47" s="62">
        <f t="shared" si="34"/>
        <v>476.29465646955543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37.751001767548587</v>
      </c>
      <c r="AA47" s="23">
        <f>EXP(-LN(2)/25)*AA46+(1-EXP(-LN(2)/25))/(LN(2)/25)*Calculateur!V47*Calculateur!X47*VLOOKUP('Données projet'!$B$9,Paramètres!$A$1:$I$89,3,0)*0.475*44/12</f>
        <v>22.763343273626027</v>
      </c>
      <c r="AB47" s="23">
        <f>EXP(-LN(2)/2)*AB46+(1-EXP(-LN(2)/2))/(LN(2)/2)*V47*Y47*VLOOKUP('Données projet'!$B$9,Paramètres!$A$1:$I$89,3,0)*0.475*44/12</f>
        <v>2.5612016191221789</v>
      </c>
      <c r="AC47" s="24">
        <f t="shared" si="3"/>
        <v>63.075546660296794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320.35439652246674</v>
      </c>
      <c r="T48" s="62">
        <f t="shared" si="34"/>
        <v>476.29465646955543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9.3500000000000014E-2</v>
      </c>
      <c r="Y48" s="17">
        <f>IF(ISNA(VLOOKUP(A48,'Données projet'!$A$35:$I$55,7,0)),0%,VLOOKUP(A48,'Données projet'!$A$35:$I$55,7,0))</f>
        <v>0.13</v>
      </c>
      <c r="Z48" s="23">
        <f>EXP(-LN(2)/35)*Z47+(1-EXP(-LN(2)/35))/(LN(2)/35)*V48*W48*VLOOKUP('Données projet'!$B$9,Paramètres!$A$1:$I$89,3,0)*0.475*44/12</f>
        <v>55.853501221034193</v>
      </c>
      <c r="AA48" s="23">
        <f>EXP(-LN(2)/25)*AA47+(1-EXP(-LN(2)/25))/(LN(2)/25)*Calculateur!V48*Calculateur!X48*VLOOKUP('Données projet'!$B$9,Paramètres!$A$1:$I$89,3,0)*0.475*44/12</f>
        <v>26.698962750202693</v>
      </c>
      <c r="AB48" s="23">
        <f>EXP(-LN(2)/2)*AB47+(1-EXP(-LN(2)/2))/(LN(2)/2)*V48*Y48*VLOOKUP('Données projet'!$B$9,Paramètres!$A$1:$I$89,3,0)*0.475*44/12</f>
        <v>7.2414782229096435</v>
      </c>
      <c r="AC48" s="24">
        <f t="shared" si="3"/>
        <v>89.793942194146538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320.35439652246674</v>
      </c>
      <c r="T49" s="62">
        <f t="shared" si="34"/>
        <v>476.29465646955543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54.758248129361597</v>
      </c>
      <c r="AA49" s="23">
        <f>EXP(-LN(2)/25)*AA48+(1-EXP(-LN(2)/25))/(LN(2)/25)*Calculateur!V49*Calculateur!X49*VLOOKUP('Données projet'!$B$9,Paramètres!$A$1:$I$89,3,0)*0.475*44/12</f>
        <v>25.96887820976097</v>
      </c>
      <c r="AB49" s="23">
        <f>EXP(-LN(2)/2)*AB48+(1-EXP(-LN(2)/2))/(LN(2)/2)*V49*Y49*VLOOKUP('Données projet'!$B$9,Paramètres!$A$1:$I$89,3,0)*0.475*44/12</f>
        <v>5.1204983572341183</v>
      </c>
      <c r="AC49" s="24">
        <f t="shared" si="3"/>
        <v>85.847624696356675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320.35439652246674</v>
      </c>
      <c r="T50" s="62">
        <f t="shared" si="34"/>
        <v>476.29465646955543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53.684472282778273</v>
      </c>
      <c r="AA50" s="23">
        <f>EXP(-LN(2)/25)*AA49+(1-EXP(-LN(2)/25))/(LN(2)/25)*Calculateur!V50*Calculateur!X50*VLOOKUP('Données projet'!$B$9,Paramètres!$A$1:$I$89,3,0)*0.475*44/12</f>
        <v>25.258757869471104</v>
      </c>
      <c r="AB50" s="23">
        <f>EXP(-LN(2)/2)*AB49+(1-EXP(-LN(2)/2))/(LN(2)/2)*V50*Y50*VLOOKUP('Données projet'!$B$9,Paramètres!$A$1:$I$89,3,0)*0.475*44/12</f>
        <v>3.6207391114548222</v>
      </c>
      <c r="AC50" s="24">
        <f t="shared" si="3"/>
        <v>82.563969263704209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320.35439652246674</v>
      </c>
      <c r="T51" s="62">
        <f t="shared" si="34"/>
        <v>476.29465646955543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52.631752525607851</v>
      </c>
      <c r="AA51" s="23">
        <f>EXP(-LN(2)/25)*AA50+(1-EXP(-LN(2)/25))/(LN(2)/25)*Calculateur!V51*Calculateur!X51*VLOOKUP('Données projet'!$B$9,Paramètres!$A$1:$I$89,3,0)*0.475*44/12</f>
        <v>24.568055807230071</v>
      </c>
      <c r="AB51" s="23">
        <f>EXP(-LN(2)/2)*AB50+(1-EXP(-LN(2)/2))/(LN(2)/2)*V51*Y51*VLOOKUP('Données projet'!$B$9,Paramètres!$A$1:$I$89,3,0)*0.475*44/12</f>
        <v>2.5602491786170596</v>
      </c>
      <c r="AC51" s="24">
        <f t="shared" si="3"/>
        <v>79.760057511454974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320.35439652246674</v>
      </c>
      <c r="T52" s="62">
        <f t="shared" si="34"/>
        <v>476.29465646955543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51.599675960779891</v>
      </c>
      <c r="AA52" s="23">
        <f>EXP(-LN(2)/25)*AA51+(1-EXP(-LN(2)/25))/(LN(2)/25)*Calculateur!V52*Calculateur!X52*VLOOKUP('Données projet'!$B$9,Paramètres!$A$1:$I$89,3,0)*0.475*44/12</f>
        <v>23.896241029203459</v>
      </c>
      <c r="AB52" s="23">
        <f>EXP(-LN(2)/2)*AB51+(1-EXP(-LN(2)/2))/(LN(2)/2)*V52*Y52*VLOOKUP('Données projet'!$B$9,Paramètres!$A$1:$I$89,3,0)*0.475*44/12</f>
        <v>1.8103695557274113</v>
      </c>
      <c r="AC52" s="24">
        <f t="shared" si="3"/>
        <v>77.306286545710762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320.35439652246674</v>
      </c>
      <c r="T53" s="62">
        <f t="shared" si="34"/>
        <v>476.29465646955543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629</v>
      </c>
      <c r="W53" s="17">
        <f>IF(ISNA(VLOOKUP(A53,'Données projet'!$A$35:$I$55,5,0)),0%,VLOOKUP(A53,'Données projet'!$A$35:$I$55,5,0)*VLOOKUP('Données projet'!$B$9,Paramètres!$A$1:$I$89,7,0))</f>
        <v>0.44000000000000006</v>
      </c>
      <c r="X53" s="17">
        <f>IF(ISNA(VLOOKUP(A53,'Données projet'!$A$35:$I$55,6,0)),0%,VLOOKUP(A53,'Données projet'!$A$35:$I$55,6,0)*VLOOKUP('Données projet'!$B$9,Paramètres!$A$1:$I$89,7,0))</f>
        <v>6.0500000000000005E-2</v>
      </c>
      <c r="Y53" s="17">
        <f>IF(ISNA(VLOOKUP(A53,'Données projet'!$A$35:$I$55,7,0)),0%,VLOOKUP(A53,'Données projet'!$A$35:$I$55,7,0))</f>
        <v>0.09</v>
      </c>
      <c r="Z53" s="23">
        <f>EXP(-LN(2)/35)*Z52+(1-EXP(-LN(2)/35))/(LN(2)/35)*V53*W53*VLOOKUP('Données projet'!$B$9,Paramètres!$A$1:$I$89,3,0)*0.475*44/12</f>
        <v>255.81908587416666</v>
      </c>
      <c r="AA53" s="23">
        <f>EXP(-LN(2)/25)*AA52+(1-EXP(-LN(2)/25))/(LN(2)/25)*Calculateur!V53*Calculateur!X53*VLOOKUP('Données projet'!$B$9,Paramètres!$A$1:$I$89,3,0)*0.475*44/12</f>
        <v>51.350983550319214</v>
      </c>
      <c r="AB53" s="23">
        <f>EXP(-LN(2)/2)*AB52+(1-EXP(-LN(2)/2))/(LN(2)/2)*V53*Y53*VLOOKUP('Données projet'!$B$9,Paramètres!$A$1:$I$89,3,0)*0.475*44/12</f>
        <v>37.109604322210565</v>
      </c>
      <c r="AC53" s="24">
        <f t="shared" si="3"/>
        <v>344.2796737466964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-2.2737367544323206E-13</v>
      </c>
      <c r="O54" s="14">
        <f>N54*VLOOKUP('Données projet'!$B$9,Paramètres!$A$1:$I$89,3,0)*VLOOKUP('Données projet'!$B$9,Paramètres!$A$1:$I$89,5,0)</f>
        <v>-1.2710188457276673E-13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320.35439652246674</v>
      </c>
      <c r="T54" s="62">
        <f t="shared" si="34"/>
        <v>476.29465646955543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250.80262963440953</v>
      </c>
      <c r="AA54" s="23">
        <f>EXP(-LN(2)/25)*AA53+(1-EXP(-LN(2)/25))/(LN(2)/25)*Calculateur!V54*Calculateur!X54*VLOOKUP('Données projet'!$B$9,Paramètres!$A$1:$I$89,3,0)*0.475*44/12</f>
        <v>49.946788204704873</v>
      </c>
      <c r="AB54" s="23">
        <f>EXP(-LN(2)/2)*AB53+(1-EXP(-LN(2)/2))/(LN(2)/2)*V54*Y54*VLOOKUP('Données projet'!$B$9,Paramètres!$A$1:$I$89,3,0)*0.475*44/12</f>
        <v>26.240452863384707</v>
      </c>
      <c r="AC54" s="24">
        <f t="shared" si="3"/>
        <v>326.9898707024991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-2.2737367544323206E-13</v>
      </c>
      <c r="O55" s="14">
        <f>N55*VLOOKUP('Données projet'!$B$9,Paramètres!$A$1:$I$89,3,0)*VLOOKUP('Données projet'!$B$9,Paramètres!$A$1:$I$89,5,0)</f>
        <v>-1.2710188457276673E-13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320.35439652246674</v>
      </c>
      <c r="T55" s="62">
        <f t="shared" si="34"/>
        <v>476.29465646955543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245.88454304177785</v>
      </c>
      <c r="AA55" s="23">
        <f>EXP(-LN(2)/25)*AA54+(1-EXP(-LN(2)/25))/(LN(2)/25)*Calculateur!V55*Calculateur!X55*VLOOKUP('Données projet'!$B$9,Paramètres!$A$1:$I$89,3,0)*0.475*44/12</f>
        <v>48.580990654659779</v>
      </c>
      <c r="AB55" s="23">
        <f>EXP(-LN(2)/2)*AB54+(1-EXP(-LN(2)/2))/(LN(2)/2)*V55*Y55*VLOOKUP('Données projet'!$B$9,Paramètres!$A$1:$I$89,3,0)*0.475*44/12</f>
        <v>18.554802161105286</v>
      </c>
      <c r="AC55" s="24">
        <f t="shared" si="3"/>
        <v>313.02033585754288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-2.2737367544323206E-13</v>
      </c>
      <c r="O56" s="14">
        <f>N56*VLOOKUP('Données projet'!$B$9,Paramètres!$A$1:$I$89,3,0)*VLOOKUP('Données projet'!$B$9,Paramètres!$A$1:$I$89,5,0)</f>
        <v>-1.2710188457276673E-13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320.35439652246674</v>
      </c>
      <c r="T56" s="62">
        <f t="shared" si="34"/>
        <v>476.29465646955543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241.06289712749106</v>
      </c>
      <c r="AA56" s="23">
        <f>EXP(-LN(2)/25)*AA55+(1-EXP(-LN(2)/25))/(LN(2)/25)*Calculateur!V56*Calculateur!X56*VLOOKUP('Données projet'!$B$9,Paramètres!$A$1:$I$89,3,0)*0.475*44/12</f>
        <v>47.252540910444843</v>
      </c>
      <c r="AB56" s="23">
        <f>EXP(-LN(2)/2)*AB55+(1-EXP(-LN(2)/2))/(LN(2)/2)*V56*Y56*VLOOKUP('Données projet'!$B$9,Paramètres!$A$1:$I$89,3,0)*0.475*44/12</f>
        <v>13.120226431692355</v>
      </c>
      <c r="AC56" s="24">
        <f t="shared" si="3"/>
        <v>301.43566446962825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-2.2737367544323206E-13</v>
      </c>
      <c r="O57" s="14">
        <f>N57*VLOOKUP('Données projet'!$B$9,Paramètres!$A$1:$I$89,3,0)*VLOOKUP('Données projet'!$B$9,Paramètres!$A$1:$I$89,5,0)</f>
        <v>-1.2710188457276673E-13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320.35439652246674</v>
      </c>
      <c r="T57" s="62">
        <f t="shared" si="34"/>
        <v>476.29465646955543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236.33580074866981</v>
      </c>
      <c r="AA57" s="23">
        <f>EXP(-LN(2)/25)*AA56+(1-EXP(-LN(2)/25))/(LN(2)/25)*Calculateur!V57*Calculateur!X57*VLOOKUP('Données projet'!$B$9,Paramètres!$A$1:$I$89,3,0)*0.475*44/12</f>
        <v>45.960417694345601</v>
      </c>
      <c r="AB57" s="23">
        <f>EXP(-LN(2)/2)*AB56+(1-EXP(-LN(2)/2))/(LN(2)/2)*V57*Y57*VLOOKUP('Données projet'!$B$9,Paramètres!$A$1:$I$89,3,0)*0.475*44/12</f>
        <v>9.2774010805526448</v>
      </c>
      <c r="AC57" s="24">
        <f t="shared" si="3"/>
        <v>291.57361952356803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-2.2737367544323206E-13</v>
      </c>
      <c r="O58" s="14">
        <f>N58*VLOOKUP('Données projet'!$B$9,Paramètres!$A$1:$I$89,3,0)*VLOOKUP('Données projet'!$B$9,Paramètres!$A$1:$I$89,5,0)</f>
        <v>-1.2710188457276673E-13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320.35439652246674</v>
      </c>
      <c r="T58" s="62">
        <f t="shared" si="34"/>
        <v>476.29465646955543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231.70139984659318</v>
      </c>
      <c r="AA58" s="23">
        <f>EXP(-LN(2)/25)*AA57+(1-EXP(-LN(2)/25))/(LN(2)/25)*Calculateur!V58*Calculateur!X58*VLOOKUP('Données projet'!$B$9,Paramètres!$A$1:$I$89,3,0)*0.475*44/12</f>
        <v>44.703627655540402</v>
      </c>
      <c r="AB58" s="23">
        <f>EXP(-LN(2)/2)*AB57+(1-EXP(-LN(2)/2))/(LN(2)/2)*V58*Y58*VLOOKUP('Données projet'!$B$9,Paramètres!$A$1:$I$89,3,0)*0.475*44/12</f>
        <v>6.5601132158461786</v>
      </c>
      <c r="AC58" s="24">
        <f t="shared" si="3"/>
        <v>282.96514071797975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-2.2737367544323206E-13</v>
      </c>
      <c r="O59" s="14">
        <f>N59*VLOOKUP('Données projet'!$B$9,Paramètres!$A$1:$I$89,3,0)*VLOOKUP('Données projet'!$B$9,Paramètres!$A$1:$I$89,5,0)</f>
        <v>-1.2710188457276673E-13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320.35439652246674</v>
      </c>
      <c r="T59" s="62">
        <f t="shared" si="34"/>
        <v>476.29465646955543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227.15787671950082</v>
      </c>
      <c r="AA59" s="23">
        <f>EXP(-LN(2)/25)*AA58+(1-EXP(-LN(2)/25))/(LN(2)/25)*Calculateur!V59*Calculateur!X59*VLOOKUP('Données projet'!$B$9,Paramètres!$A$1:$I$89,3,0)*0.475*44/12</f>
        <v>43.481204606438041</v>
      </c>
      <c r="AB59" s="23">
        <f>EXP(-LN(2)/2)*AB58+(1-EXP(-LN(2)/2))/(LN(2)/2)*V59*Y59*VLOOKUP('Données projet'!$B$9,Paramètres!$A$1:$I$89,3,0)*0.475*44/12</f>
        <v>4.6387005402763224</v>
      </c>
      <c r="AC59" s="24">
        <f t="shared" si="3"/>
        <v>275.27778186621515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-2.2737367544323206E-13</v>
      </c>
      <c r="O60" s="14">
        <f>N60*VLOOKUP('Données projet'!$B$9,Paramètres!$A$1:$I$89,3,0)*VLOOKUP('Données projet'!$B$9,Paramètres!$A$1:$I$89,5,0)</f>
        <v>-1.2710188457276673E-13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320.35439652246674</v>
      </c>
      <c r="T60" s="62">
        <f t="shared" si="34"/>
        <v>476.29465646955543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222.70344930965527</v>
      </c>
      <c r="AA60" s="23">
        <f>EXP(-LN(2)/25)*AA59+(1-EXP(-LN(2)/25))/(LN(2)/25)*Calculateur!V60*Calculateur!X60*VLOOKUP('Données projet'!$B$9,Paramètres!$A$1:$I$89,3,0)*0.475*44/12</f>
        <v>42.29220877989782</v>
      </c>
      <c r="AB60" s="23">
        <f>EXP(-LN(2)/2)*AB59+(1-EXP(-LN(2)/2))/(LN(2)/2)*V60*Y60*VLOOKUP('Données projet'!$B$9,Paramètres!$A$1:$I$89,3,0)*0.475*44/12</f>
        <v>3.2800566079230893</v>
      </c>
      <c r="AC60" s="24">
        <f t="shared" si="3"/>
        <v>268.27571469747619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-2.2737367544323206E-13</v>
      </c>
      <c r="O61" s="14">
        <f>N61*VLOOKUP('Données projet'!$B$9,Paramètres!$A$1:$I$89,3,0)*VLOOKUP('Données projet'!$B$9,Paramètres!$A$1:$I$89,5,0)</f>
        <v>-1.2710188457276673E-13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320.35439652246674</v>
      </c>
      <c r="T61" s="62">
        <f t="shared" si="34"/>
        <v>476.29465646955543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218.33637050438435</v>
      </c>
      <c r="AA61" s="23">
        <f>EXP(-LN(2)/25)*AA60+(1-EXP(-LN(2)/25))/(LN(2)/25)*Calculateur!V61*Calculateur!X61*VLOOKUP('Données projet'!$B$9,Paramètres!$A$1:$I$89,3,0)*0.475*44/12</f>
        <v>41.135726106760913</v>
      </c>
      <c r="AB61" s="23">
        <f>EXP(-LN(2)/2)*AB60+(1-EXP(-LN(2)/2))/(LN(2)/2)*V61*Y61*VLOOKUP('Données projet'!$B$9,Paramètres!$A$1:$I$89,3,0)*0.475*44/12</f>
        <v>2.3193502701381612</v>
      </c>
      <c r="AC61" s="24">
        <f t="shared" si="3"/>
        <v>261.79144688128343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-2.2737367544323206E-13</v>
      </c>
      <c r="O62" s="14">
        <f>N62*VLOOKUP('Données projet'!$B$9,Paramètres!$A$1:$I$89,3,0)*VLOOKUP('Données projet'!$B$9,Paramètres!$A$1:$I$89,5,0)</f>
        <v>-1.2710188457276673E-13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320.35439652246674</v>
      </c>
      <c r="T62" s="62">
        <f t="shared" si="34"/>
        <v>476.29465646955543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214.05492745082972</v>
      </c>
      <c r="AA62" s="23">
        <f>EXP(-LN(2)/25)*AA61+(1-EXP(-LN(2)/25))/(LN(2)/25)*Calculateur!V62*Calculateur!X62*VLOOKUP('Données projet'!$B$9,Paramètres!$A$1:$I$89,3,0)*0.475*44/12</f>
        <v>40.010867513137718</v>
      </c>
      <c r="AB62" s="23">
        <f>EXP(-LN(2)/2)*AB61+(1-EXP(-LN(2)/2))/(LN(2)/2)*V62*Y62*VLOOKUP('Données projet'!$B$9,Paramètres!$A$1:$I$89,3,0)*0.475*44/12</f>
        <v>1.6400283039615446</v>
      </c>
      <c r="AC62" s="24">
        <f t="shared" si="3"/>
        <v>255.70582326792899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-2.2737367544323206E-13</v>
      </c>
      <c r="O63" s="14">
        <f>N63*VLOOKUP('Données projet'!$B$9,Paramètres!$A$1:$I$89,3,0)*VLOOKUP('Données projet'!$B$9,Paramètres!$A$1:$I$89,5,0)</f>
        <v>-1.2710188457276673E-13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320.35439652246674</v>
      </c>
      <c r="T63" s="62">
        <f t="shared" si="34"/>
        <v>476.29465646955543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209.8574408841329</v>
      </c>
      <c r="AA63" s="23">
        <f>EXP(-LN(2)/25)*AA62+(1-EXP(-LN(2)/25))/(LN(2)/25)*Calculateur!V63*Calculateur!X63*VLOOKUP('Données projet'!$B$9,Paramètres!$A$1:$I$89,3,0)*0.475*44/12</f>
        <v>38.91676823691089</v>
      </c>
      <c r="AB63" s="23">
        <f>EXP(-LN(2)/2)*AB62+(1-EXP(-LN(2)/2))/(LN(2)/2)*V63*Y63*VLOOKUP('Données projet'!$B$9,Paramètres!$A$1:$I$89,3,0)*0.475*44/12</f>
        <v>1.1596751350690806</v>
      </c>
      <c r="AC63" s="24">
        <f t="shared" si="3"/>
        <v>249.93388425611286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320.35439652246674</v>
      </c>
      <c r="T64" s="62">
        <f t="shared" si="34"/>
        <v>476.29465646955543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205.74226446879501</v>
      </c>
      <c r="AA64" s="23">
        <f>EXP(-LN(2)/25)*AA63+(1-EXP(-LN(2)/25))/(LN(2)/25)*Calculateur!V64*Calculateur!X64*VLOOKUP('Données projet'!$B$9,Paramètres!$A$1:$I$89,3,0)*0.475*44/12</f>
        <v>37.852587162928664</v>
      </c>
      <c r="AB64" s="23">
        <f>EXP(-LN(2)/2)*AB63+(1-EXP(-LN(2)/2))/(LN(2)/2)*V64*Y64*VLOOKUP('Données projet'!$B$9,Paramètres!$A$1:$I$89,3,0)*0.475*44/12</f>
        <v>0.82001415198077232</v>
      </c>
      <c r="AC64" s="24">
        <f t="shared" si="3"/>
        <v>244.41486578370447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320.35439652246674</v>
      </c>
      <c r="T65" s="62">
        <f t="shared" si="34"/>
        <v>476.29465646955543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201.70778415295212</v>
      </c>
      <c r="AA65" s="23">
        <f>EXP(-LN(2)/25)*AA64+(1-EXP(-LN(2)/25))/(LN(2)/25)*Calculateur!V65*Calculateur!X65*VLOOKUP('Données projet'!$B$9,Paramètres!$A$1:$I$89,3,0)*0.475*44/12</f>
        <v>36.817506176377336</v>
      </c>
      <c r="AB65" s="23">
        <f>EXP(-LN(2)/2)*AB64+(1-EXP(-LN(2)/2))/(LN(2)/2)*V65*Y65*VLOOKUP('Données projet'!$B$9,Paramètres!$A$1:$I$89,3,0)*0.475*44/12</f>
        <v>0.5798375675345403</v>
      </c>
      <c r="AC65" s="24">
        <f t="shared" si="3"/>
        <v>239.10512789686399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320.35439652246674</v>
      </c>
      <c r="T66" s="62">
        <f t="shared" si="34"/>
        <v>476.29465646955543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197.7524175353129</v>
      </c>
      <c r="AA66" s="23">
        <f>EXP(-LN(2)/25)*AA65+(1-EXP(-LN(2)/25))/(LN(2)/25)*Calculateur!V66*Calculateur!X66*VLOOKUP('Données projet'!$B$9,Paramètres!$A$1:$I$89,3,0)*0.475*44/12</f>
        <v>35.810729533835797</v>
      </c>
      <c r="AB66" s="23">
        <f>EXP(-LN(2)/2)*AB65+(1-EXP(-LN(2)/2))/(LN(2)/2)*V66*Y66*VLOOKUP('Données projet'!$B$9,Paramètres!$A$1:$I$89,3,0)*0.475*44/12</f>
        <v>0.41000707599038616</v>
      </c>
      <c r="AC66" s="24">
        <f t="shared" si="3"/>
        <v>233.97315414513909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320.35439652246674</v>
      </c>
      <c r="T67" s="62">
        <f t="shared" si="34"/>
        <v>476.29465646955543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193.87461324451016</v>
      </c>
      <c r="AA67" s="23">
        <f>EXP(-LN(2)/25)*AA66+(1-EXP(-LN(2)/25))/(LN(2)/25)*Calculateur!V67*Calculateur!X67*VLOOKUP('Données projet'!$B$9,Paramètres!$A$1:$I$89,3,0)*0.475*44/12</f>
        <v>34.831483251528638</v>
      </c>
      <c r="AB67" s="23">
        <f>EXP(-LN(2)/2)*AB66+(1-EXP(-LN(2)/2))/(LN(2)/2)*V67*Y67*VLOOKUP('Données projet'!$B$9,Paramètres!$A$1:$I$89,3,0)*0.475*44/12</f>
        <v>0.28991878376727015</v>
      </c>
      <c r="AC67" s="24">
        <f t="shared" si="3"/>
        <v>228.99601527980607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320.35439652246674</v>
      </c>
      <c r="T68" s="62">
        <f t="shared" si="34"/>
        <v>476.29465646955543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190.072850330623</v>
      </c>
      <c r="AA68" s="23">
        <f>EXP(-LN(2)/25)*AA67+(1-EXP(-LN(2)/25))/(LN(2)/25)*Calculateur!V68*Calculateur!X68*VLOOKUP('Données projet'!$B$9,Paramètres!$A$1:$I$89,3,0)*0.475*44/12</f>
        <v>33.879014510307492</v>
      </c>
      <c r="AB68" s="23">
        <f>EXP(-LN(2)/2)*AB67+(1-EXP(-LN(2)/2))/(LN(2)/2)*V68*Y68*VLOOKUP('Données projet'!$B$9,Paramètres!$A$1:$I$89,3,0)*0.475*44/12</f>
        <v>0.20500353799519308</v>
      </c>
      <c r="AC68" s="24">
        <f t="shared" ref="AC68:AC131" si="57">SUM(Z68:AB68)</f>
        <v>224.15686837892568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320.35439652246674</v>
      </c>
      <c r="T69" s="62">
        <f t="shared" ref="T69:T132" si="88">$T$3</f>
        <v>476.29465646955543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186.34563766863076</v>
      </c>
      <c r="AA69" s="23">
        <f>EXP(-LN(2)/25)*AA68+(1-EXP(-LN(2)/25))/(LN(2)/25)*Calculateur!V69*Calculateur!X69*VLOOKUP('Données projet'!$B$9,Paramètres!$A$1:$I$89,3,0)*0.475*44/12</f>
        <v>32.95259107690319</v>
      </c>
      <c r="AB69" s="23">
        <f>EXP(-LN(2)/2)*AB68+(1-EXP(-LN(2)/2))/(LN(2)/2)*V69*Y69*VLOOKUP('Données projet'!$B$9,Paramètres!$A$1:$I$89,3,0)*0.475*44/12</f>
        <v>0.14495939188363507</v>
      </c>
      <c r="AC69" s="24">
        <f t="shared" si="57"/>
        <v>219.44318813741759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320.35439652246674</v>
      </c>
      <c r="T70" s="62">
        <f t="shared" si="88"/>
        <v>476.29465646955543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182.69151337356493</v>
      </c>
      <c r="AA70" s="23">
        <f>EXP(-LN(2)/25)*AA69+(1-EXP(-LN(2)/25))/(LN(2)/25)*Calculateur!V70*Calculateur!X70*VLOOKUP('Données projet'!$B$9,Paramètres!$A$1:$I$89,3,0)*0.475*44/12</f>
        <v>32.051500741003821</v>
      </c>
      <c r="AB70" s="23">
        <f>EXP(-LN(2)/2)*AB69+(1-EXP(-LN(2)/2))/(LN(2)/2)*V70*Y70*VLOOKUP('Données projet'!$B$9,Paramètres!$A$1:$I$89,3,0)*0.475*44/12</f>
        <v>0.10250176899759654</v>
      </c>
      <c r="AC70" s="24">
        <f t="shared" si="57"/>
        <v>214.84551588356635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320.35439652246674</v>
      </c>
      <c r="T71" s="62">
        <f t="shared" si="88"/>
        <v>476.29465646955543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179.1090442271296</v>
      </c>
      <c r="AA71" s="23">
        <f>EXP(-LN(2)/25)*AA70+(1-EXP(-LN(2)/25))/(LN(2)/25)*Calculateur!V71*Calculateur!X71*VLOOKUP('Données projet'!$B$9,Paramètres!$A$1:$I$89,3,0)*0.475*44/12</f>
        <v>31.175050767725903</v>
      </c>
      <c r="AB71" s="23">
        <f>EXP(-LN(2)/2)*AB70+(1-EXP(-LN(2)/2))/(LN(2)/2)*V71*Y71*VLOOKUP('Données projet'!$B$9,Paramètres!$A$1:$I$89,3,0)*0.475*44/12</f>
        <v>7.2479695941817537E-2</v>
      </c>
      <c r="AC71" s="24">
        <f t="shared" si="57"/>
        <v>210.35657469079732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320.35439652246674</v>
      </c>
      <c r="T72" s="62">
        <f t="shared" si="88"/>
        <v>476.29465646955543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175.59682511556545</v>
      </c>
      <c r="AA72" s="23">
        <f>EXP(-LN(2)/25)*AA71+(1-EXP(-LN(2)/25))/(LN(2)/25)*Calculateur!V72*Calculateur!X72*VLOOKUP('Données projet'!$B$9,Paramètres!$A$1:$I$89,3,0)*0.475*44/12</f>
        <v>30.322567365057768</v>
      </c>
      <c r="AB72" s="23">
        <f>EXP(-LN(2)/2)*AB71+(1-EXP(-LN(2)/2))/(LN(2)/2)*V72*Y72*VLOOKUP('Données projet'!$B$9,Paramètres!$A$1:$I$89,3,0)*0.475*44/12</f>
        <v>5.125088449879827E-2</v>
      </c>
      <c r="AC72" s="24">
        <f t="shared" si="57"/>
        <v>205.97064336512202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320.35439652246674</v>
      </c>
      <c r="T73" s="62">
        <f t="shared" si="88"/>
        <v>476.29465646955543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172.15347847853695</v>
      </c>
      <c r="AA73" s="23">
        <f>EXP(-LN(2)/25)*AA72+(1-EXP(-LN(2)/25))/(LN(2)/25)*Calculateur!V73*Calculateur!X73*VLOOKUP('Données projet'!$B$9,Paramètres!$A$1:$I$89,3,0)*0.475*44/12</f>
        <v>29.493395165865749</v>
      </c>
      <c r="AB73" s="23">
        <f>EXP(-LN(2)/2)*AB72+(1-EXP(-LN(2)/2))/(LN(2)/2)*V73*Y73*VLOOKUP('Données projet'!$B$9,Paramètres!$A$1:$I$89,3,0)*0.475*44/12</f>
        <v>3.6239847970908769E-2</v>
      </c>
      <c r="AC73" s="24">
        <f t="shared" si="57"/>
        <v>201.68311349237362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320.35439652246674</v>
      </c>
      <c r="T74" s="62">
        <f t="shared" si="88"/>
        <v>476.29465646955543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168.7776537688265</v>
      </c>
      <c r="AA74" s="23">
        <f>EXP(-LN(2)/25)*AA73+(1-EXP(-LN(2)/25))/(LN(2)/25)*Calculateur!V74*Calculateur!X74*VLOOKUP('Données projet'!$B$9,Paramètres!$A$1:$I$89,3,0)*0.475*44/12</f>
        <v>28.686896724064905</v>
      </c>
      <c r="AB74" s="23">
        <f>EXP(-LN(2)/2)*AB73+(1-EXP(-LN(2)/2))/(LN(2)/2)*V74*Y74*VLOOKUP('Données projet'!$B$9,Paramètres!$A$1:$I$89,3,0)*0.475*44/12</f>
        <v>2.5625442249399135E-2</v>
      </c>
      <c r="AC74" s="24">
        <f t="shared" si="57"/>
        <v>197.4901759351408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320.35439652246674</v>
      </c>
      <c r="T75" s="62">
        <f t="shared" si="88"/>
        <v>476.29465646955543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165.46802692262372</v>
      </c>
      <c r="AA75" s="23">
        <f>EXP(-LN(2)/25)*AA74+(1-EXP(-LN(2)/25))/(LN(2)/25)*Calculateur!V75*Calculateur!X75*VLOOKUP('Données projet'!$B$9,Paramètres!$A$1:$I$89,3,0)*0.475*44/12</f>
        <v>27.902452024567015</v>
      </c>
      <c r="AB75" s="23">
        <f>EXP(-LN(2)/2)*AB74+(1-EXP(-LN(2)/2))/(LN(2)/2)*V75*Y75*VLOOKUP('Données projet'!$B$9,Paramètres!$A$1:$I$89,3,0)*0.475*44/12</f>
        <v>1.8119923985454384E-2</v>
      </c>
      <c r="AC75" s="24">
        <f t="shared" si="57"/>
        <v>193.38859887117621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320.35439652246674</v>
      </c>
      <c r="T76" s="62">
        <f t="shared" si="88"/>
        <v>476.29465646955543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162.22329984020192</v>
      </c>
      <c r="AA76" s="23">
        <f>EXP(-LN(2)/25)*AA75+(1-EXP(-LN(2)/25))/(LN(2)/25)*Calculateur!V76*Calculateur!X76*VLOOKUP('Données projet'!$B$9,Paramètres!$A$1:$I$89,3,0)*0.475*44/12</f>
        <v>27.139458006629049</v>
      </c>
      <c r="AB76" s="23">
        <f>EXP(-LN(2)/2)*AB75+(1-EXP(-LN(2)/2))/(LN(2)/2)*V76*Y76*VLOOKUP('Données projet'!$B$9,Paramètres!$A$1:$I$89,3,0)*0.475*44/12</f>
        <v>1.2812721124699568E-2</v>
      </c>
      <c r="AC76" s="24">
        <f t="shared" si="57"/>
        <v>189.37557056795566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320.35439652246674</v>
      </c>
      <c r="T77" s="62">
        <f t="shared" si="88"/>
        <v>476.29465646955543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159.04219987677831</v>
      </c>
      <c r="AA77" s="23">
        <f>EXP(-LN(2)/25)*AA76+(1-EXP(-LN(2)/25))/(LN(2)/25)*Calculateur!V77*Calculateur!X77*VLOOKUP('Données projet'!$B$9,Paramètres!$A$1:$I$89,3,0)*0.475*44/12</f>
        <v>26.397328100235708</v>
      </c>
      <c r="AB77" s="23">
        <f>EXP(-LN(2)/2)*AB76+(1-EXP(-LN(2)/2))/(LN(2)/2)*V77*Y77*VLOOKUP('Données projet'!$B$9,Paramètres!$A$1:$I$89,3,0)*0.475*44/12</f>
        <v>9.0599619927271922E-3</v>
      </c>
      <c r="AC77" s="24">
        <f t="shared" si="57"/>
        <v>185.44858793900676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320.35439652246674</v>
      </c>
      <c r="T78" s="62">
        <f t="shared" si="88"/>
        <v>476.29465646955543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155.92347934335805</v>
      </c>
      <c r="AA78" s="23">
        <f>EXP(-LN(2)/25)*AA77+(1-EXP(-LN(2)/25))/(LN(2)/25)*Calculateur!V78*Calculateur!X78*VLOOKUP('Données projet'!$B$9,Paramètres!$A$1:$I$89,3,0)*0.475*44/12</f>
        <v>25.67549177515961</v>
      </c>
      <c r="AB78" s="23">
        <f>EXP(-LN(2)/2)*AB77+(1-EXP(-LN(2)/2))/(LN(2)/2)*V78*Y78*VLOOKUP('Données projet'!$B$9,Paramètres!$A$1:$I$89,3,0)*0.475*44/12</f>
        <v>6.4063605623497838E-3</v>
      </c>
      <c r="AC78" s="24">
        <f t="shared" si="57"/>
        <v>181.60537747908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320.35439652246674</v>
      </c>
      <c r="T79" s="62">
        <f t="shared" si="88"/>
        <v>476.29465646955543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152.86591501736646</v>
      </c>
      <c r="AA79" s="23">
        <f>EXP(-LN(2)/25)*AA78+(1-EXP(-LN(2)/25))/(LN(2)/25)*Calculateur!V79*Calculateur!X79*VLOOKUP('Données projet'!$B$9,Paramètres!$A$1:$I$89,3,0)*0.475*44/12</f>
        <v>24.97339410235244</v>
      </c>
      <c r="AB79" s="23">
        <f>EXP(-LN(2)/2)*AB78+(1-EXP(-LN(2)/2))/(LN(2)/2)*V79*Y79*VLOOKUP('Données projet'!$B$9,Paramètres!$A$1:$I$89,3,0)*0.475*44/12</f>
        <v>4.5299809963635961E-3</v>
      </c>
      <c r="AC79" s="24">
        <f t="shared" si="57"/>
        <v>177.84383910071526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320.35439652246674</v>
      </c>
      <c r="T80" s="62">
        <f t="shared" si="88"/>
        <v>476.29465646955543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149.86830766287747</v>
      </c>
      <c r="AA80" s="23">
        <f>EXP(-LN(2)/25)*AA79+(1-EXP(-LN(2)/25))/(LN(2)/25)*Calculateur!V80*Calculateur!X80*VLOOKUP('Données projet'!$B$9,Paramètres!$A$1:$I$89,3,0)*0.475*44/12</f>
        <v>24.290495327329893</v>
      </c>
      <c r="AB80" s="23">
        <f>EXP(-LN(2)/2)*AB79+(1-EXP(-LN(2)/2))/(LN(2)/2)*V80*Y80*VLOOKUP('Données projet'!$B$9,Paramètres!$A$1:$I$89,3,0)*0.475*44/12</f>
        <v>3.2031802811748919E-3</v>
      </c>
      <c r="AC80" s="24">
        <f t="shared" si="57"/>
        <v>174.16200617048852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320.35439652246674</v>
      </c>
      <c r="T81" s="62">
        <f t="shared" si="88"/>
        <v>476.29465646955543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146.92948156025005</v>
      </c>
      <c r="AA81" s="23">
        <f>EXP(-LN(2)/25)*AA80+(1-EXP(-LN(2)/25))/(LN(2)/25)*Calculateur!V81*Calculateur!X81*VLOOKUP('Données projet'!$B$9,Paramètres!$A$1:$I$89,3,0)*0.475*44/12</f>
        <v>23.626270455222425</v>
      </c>
      <c r="AB81" s="23">
        <f>EXP(-LN(2)/2)*AB80+(1-EXP(-LN(2)/2))/(LN(2)/2)*V81*Y81*VLOOKUP('Données projet'!$B$9,Paramètres!$A$1:$I$89,3,0)*0.475*44/12</f>
        <v>2.264990498181798E-3</v>
      </c>
      <c r="AC81" s="24">
        <f t="shared" si="57"/>
        <v>170.55801700597067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320.35439652246674</v>
      </c>
      <c r="T82" s="62">
        <f t="shared" si="88"/>
        <v>476.29465646955543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144.04828404498824</v>
      </c>
      <c r="AA82" s="23">
        <f>EXP(-LN(2)/25)*AA81+(1-EXP(-LN(2)/25))/(LN(2)/25)*Calculateur!V82*Calculateur!X82*VLOOKUP('Données projet'!$B$9,Paramètres!$A$1:$I$89,3,0)*0.475*44/12</f>
        <v>22.980208847172804</v>
      </c>
      <c r="AB82" s="23">
        <f>EXP(-LN(2)/2)*AB81+(1-EXP(-LN(2)/2))/(LN(2)/2)*V82*Y82*VLOOKUP('Données projet'!$B$9,Paramètres!$A$1:$I$89,3,0)*0.475*44/12</f>
        <v>1.6015901405874459E-3</v>
      </c>
      <c r="AC82" s="24">
        <f t="shared" si="57"/>
        <v>167.03009448230162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320.35439652246674</v>
      </c>
      <c r="T83" s="62">
        <f t="shared" si="88"/>
        <v>476.29465646955543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141.22358505564375</v>
      </c>
      <c r="AA83" s="23">
        <f>EXP(-LN(2)/25)*AA82+(1-EXP(-LN(2)/25))/(LN(2)/25)*Calculateur!V83*Calculateur!X83*VLOOKUP('Données projet'!$B$9,Paramètres!$A$1:$I$89,3,0)*0.475*44/12</f>
        <v>22.351813827770201</v>
      </c>
      <c r="AB83" s="23">
        <f>EXP(-LN(2)/2)*AB82+(1-EXP(-LN(2)/2))/(LN(2)/2)*V83*Y83*VLOOKUP('Données projet'!$B$9,Paramètres!$A$1:$I$89,3,0)*0.475*44/12</f>
        <v>1.132495249090899E-3</v>
      </c>
      <c r="AC83" s="24">
        <f t="shared" si="57"/>
        <v>163.57653137866305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320.35439652246674</v>
      </c>
      <c r="T84" s="62">
        <f t="shared" si="88"/>
        <v>476.29465646955543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138.45427669058407</v>
      </c>
      <c r="AA84" s="23">
        <f>EXP(-LN(2)/25)*AA83+(1-EXP(-LN(2)/25))/(LN(2)/25)*Calculateur!V84*Calculateur!X84*VLOOKUP('Données projet'!$B$9,Paramètres!$A$1:$I$89,3,0)*0.475*44/12</f>
        <v>21.740602303219021</v>
      </c>
      <c r="AB84" s="23">
        <f>EXP(-LN(2)/2)*AB83+(1-EXP(-LN(2)/2))/(LN(2)/2)*V84*Y84*VLOOKUP('Données projet'!$B$9,Paramètres!$A$1:$I$89,3,0)*0.475*44/12</f>
        <v>8.0079507029372297E-4</v>
      </c>
      <c r="AC84" s="24">
        <f t="shared" si="57"/>
        <v>160.19567978887338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320.35439652246674</v>
      </c>
      <c r="T85" s="62">
        <f t="shared" si="88"/>
        <v>476.29465646955543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135.73927277345186</v>
      </c>
      <c r="AA85" s="23">
        <f>EXP(-LN(2)/25)*AA84+(1-EXP(-LN(2)/25))/(LN(2)/25)*Calculateur!V85*Calculateur!X85*VLOOKUP('Données projet'!$B$9,Paramètres!$A$1:$I$89,3,0)*0.475*44/12</f>
        <v>21.14610438994891</v>
      </c>
      <c r="AB85" s="23">
        <f>EXP(-LN(2)/2)*AB84+(1-EXP(-LN(2)/2))/(LN(2)/2)*V85*Y85*VLOOKUP('Données projet'!$B$9,Paramètres!$A$1:$I$89,3,0)*0.475*44/12</f>
        <v>5.6624762454544951E-4</v>
      </c>
      <c r="AC85" s="24">
        <f t="shared" si="57"/>
        <v>156.88594341102529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320.35439652246674</v>
      </c>
      <c r="T86" s="62">
        <f t="shared" si="88"/>
        <v>476.29465646955543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133.07750842714574</v>
      </c>
      <c r="AA86" s="23">
        <f>EXP(-LN(2)/25)*AA85+(1-EXP(-LN(2)/25))/(LN(2)/25)*Calculateur!V86*Calculateur!X86*VLOOKUP('Données projet'!$B$9,Paramètres!$A$1:$I$89,3,0)*0.475*44/12</f>
        <v>20.567863053380457</v>
      </c>
      <c r="AB86" s="23">
        <f>EXP(-LN(2)/2)*AB85+(1-EXP(-LN(2)/2))/(LN(2)/2)*V86*Y86*VLOOKUP('Données projet'!$B$9,Paramètres!$A$1:$I$89,3,0)*0.475*44/12</f>
        <v>4.0039753514686148E-4</v>
      </c>
      <c r="AC86" s="24">
        <f t="shared" si="57"/>
        <v>153.64577187806134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320.35439652246674</v>
      </c>
      <c r="T87" s="62">
        <f t="shared" si="88"/>
        <v>476.29465646955543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130.46793965615475</v>
      </c>
      <c r="AA87" s="23">
        <f>EXP(-LN(2)/25)*AA86+(1-EXP(-LN(2)/25))/(LN(2)/25)*Calculateur!V87*Calculateur!X87*VLOOKUP('Données projet'!$B$9,Paramètres!$A$1:$I$89,3,0)*0.475*44/12</f>
        <v>20.005433756568859</v>
      </c>
      <c r="AB87" s="23">
        <f>EXP(-LN(2)/2)*AB86+(1-EXP(-LN(2)/2))/(LN(2)/2)*V87*Y87*VLOOKUP('Données projet'!$B$9,Paramètres!$A$1:$I$89,3,0)*0.475*44/12</f>
        <v>2.8312381227272476E-4</v>
      </c>
      <c r="AC87" s="24">
        <f t="shared" si="57"/>
        <v>150.47365653653588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320.35439652246674</v>
      </c>
      <c r="T88" s="62">
        <f t="shared" si="88"/>
        <v>476.29465646955543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127.90954293708312</v>
      </c>
      <c r="AA88" s="23">
        <f>EXP(-LN(2)/25)*AA87+(1-EXP(-LN(2)/25))/(LN(2)/25)*Calculateur!V88*Calculateur!X88*VLOOKUP('Données projet'!$B$9,Paramètres!$A$1:$I$89,3,0)*0.475*44/12</f>
        <v>19.458384118455445</v>
      </c>
      <c r="AB88" s="23">
        <f>EXP(-LN(2)/2)*AB87+(1-EXP(-LN(2)/2))/(LN(2)/2)*V88*Y88*VLOOKUP('Données projet'!$B$9,Paramètres!$A$1:$I$89,3,0)*0.475*44/12</f>
        <v>2.0019876757343074E-4</v>
      </c>
      <c r="AC88" s="24">
        <f t="shared" si="57"/>
        <v>147.36812725430613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320.35439652246674</v>
      </c>
      <c r="T89" s="62">
        <f t="shared" si="88"/>
        <v>476.29465646955543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125.40131481720456</v>
      </c>
      <c r="AA89" s="23">
        <f>EXP(-LN(2)/25)*AA88+(1-EXP(-LN(2)/25))/(LN(2)/25)*Calculateur!V89*Calculateur!X89*VLOOKUP('Données projet'!$B$9,Paramètres!$A$1:$I$89,3,0)*0.475*44/12</f>
        <v>18.926293581464332</v>
      </c>
      <c r="AB89" s="23">
        <f>EXP(-LN(2)/2)*AB88+(1-EXP(-LN(2)/2))/(LN(2)/2)*V89*Y89*VLOOKUP('Données projet'!$B$9,Paramètres!$A$1:$I$89,3,0)*0.475*44/12</f>
        <v>1.4156190613636238E-4</v>
      </c>
      <c r="AC89" s="24">
        <f t="shared" si="57"/>
        <v>144.32774996057503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320.35439652246674</v>
      </c>
      <c r="T90" s="62">
        <f t="shared" si="88"/>
        <v>476.29465646955543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122.94227152088874</v>
      </c>
      <c r="AA90" s="23">
        <f>EXP(-LN(2)/25)*AA89+(1-EXP(-LN(2)/25))/(LN(2)/25)*Calculateur!V90*Calculateur!X90*VLOOKUP('Données projet'!$B$9,Paramètres!$A$1:$I$89,3,0)*0.475*44/12</f>
        <v>18.408753088188668</v>
      </c>
      <c r="AB90" s="23">
        <f>EXP(-LN(2)/2)*AB89+(1-EXP(-LN(2)/2))/(LN(2)/2)*V90*Y90*VLOOKUP('Données projet'!$B$9,Paramètres!$A$1:$I$89,3,0)*0.475*44/12</f>
        <v>1.0009938378671537E-4</v>
      </c>
      <c r="AC90" s="24">
        <f t="shared" si="57"/>
        <v>141.35112470846119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320.35439652246674</v>
      </c>
      <c r="T91" s="62">
        <f t="shared" si="88"/>
        <v>476.29465646955543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120.53144856374534</v>
      </c>
      <c r="AA91" s="23">
        <f>EXP(-LN(2)/25)*AA90+(1-EXP(-LN(2)/25))/(LN(2)/25)*Calculateur!V91*Calculateur!X91*VLOOKUP('Données projet'!$B$9,Paramètres!$A$1:$I$89,3,0)*0.475*44/12</f>
        <v>17.905364766917899</v>
      </c>
      <c r="AB91" s="23">
        <f>EXP(-LN(2)/2)*AB90+(1-EXP(-LN(2)/2))/(LN(2)/2)*V91*Y91*VLOOKUP('Données projet'!$B$9,Paramètres!$A$1:$I$89,3,0)*0.475*44/12</f>
        <v>7.0780953068181189E-5</v>
      </c>
      <c r="AC91" s="24">
        <f t="shared" si="57"/>
        <v>138.43688411161634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320.35439652246674</v>
      </c>
      <c r="T92" s="62">
        <f t="shared" si="88"/>
        <v>476.29465646955543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118.16790037433472</v>
      </c>
      <c r="AA92" s="23">
        <f>EXP(-LN(2)/25)*AA91+(1-EXP(-LN(2)/25))/(LN(2)/25)*Calculateur!V92*Calculateur!X92*VLOOKUP('Données projet'!$B$9,Paramètres!$A$1:$I$89,3,0)*0.475*44/12</f>
        <v>17.415741625764319</v>
      </c>
      <c r="AB92" s="23">
        <f>EXP(-LN(2)/2)*AB91+(1-EXP(-LN(2)/2))/(LN(2)/2)*V92*Y92*VLOOKUP('Données projet'!$B$9,Paramètres!$A$1:$I$89,3,0)*0.475*44/12</f>
        <v>5.0049691893357686E-5</v>
      </c>
      <c r="AC92" s="24">
        <f t="shared" si="57"/>
        <v>135.58369204979095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320.35439652246674</v>
      </c>
      <c r="T93" s="62">
        <f t="shared" si="88"/>
        <v>476.29465646955543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115.8506999232964</v>
      </c>
      <c r="AA93" s="23">
        <f>EXP(-LN(2)/25)*AA92+(1-EXP(-LN(2)/25))/(LN(2)/25)*Calculateur!V93*Calculateur!X93*VLOOKUP('Données projet'!$B$9,Paramètres!$A$1:$I$89,3,0)*0.475*44/12</f>
        <v>16.939507255153746</v>
      </c>
      <c r="AB93" s="23">
        <f>EXP(-LN(2)/2)*AB92+(1-EXP(-LN(2)/2))/(LN(2)/2)*V93*Y93*VLOOKUP('Données projet'!$B$9,Paramètres!$A$1:$I$89,3,0)*0.475*44/12</f>
        <v>3.5390476534090594E-5</v>
      </c>
      <c r="AC93" s="24">
        <f t="shared" si="57"/>
        <v>132.79024256892669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320.35439652246674</v>
      </c>
      <c r="T94" s="62">
        <f t="shared" si="88"/>
        <v>476.29465646955543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113.57893835975023</v>
      </c>
      <c r="AA94" s="23">
        <f>EXP(-LN(2)/25)*AA93+(1-EXP(-LN(2)/25))/(LN(2)/25)*Calculateur!V94*Calculateur!X94*VLOOKUP('Données projet'!$B$9,Paramètres!$A$1:$I$89,3,0)*0.475*44/12</f>
        <v>16.476295538451595</v>
      </c>
      <c r="AB94" s="23">
        <f>EXP(-LN(2)/2)*AB93+(1-EXP(-LN(2)/2))/(LN(2)/2)*V94*Y94*VLOOKUP('Données projet'!$B$9,Paramètres!$A$1:$I$89,3,0)*0.475*44/12</f>
        <v>2.5024845946678843E-5</v>
      </c>
      <c r="AC94" s="24">
        <f t="shared" si="57"/>
        <v>130.05525892304777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320.35439652246674</v>
      </c>
      <c r="T95" s="62">
        <f t="shared" si="88"/>
        <v>476.29465646955543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111.35172465482745</v>
      </c>
      <c r="AA95" s="23">
        <f>EXP(-LN(2)/25)*AA94+(1-EXP(-LN(2)/25))/(LN(2)/25)*Calculateur!V95*Calculateur!X95*VLOOKUP('Données projet'!$B$9,Paramètres!$A$1:$I$89,3,0)*0.475*44/12</f>
        <v>16.02575037050191</v>
      </c>
      <c r="AB95" s="23">
        <f>EXP(-LN(2)/2)*AB94+(1-EXP(-LN(2)/2))/(LN(2)/2)*V95*Y95*VLOOKUP('Données projet'!$B$9,Paramètres!$A$1:$I$89,3,0)*0.475*44/12</f>
        <v>1.7695238267045297E-5</v>
      </c>
      <c r="AC95" s="24">
        <f t="shared" si="57"/>
        <v>127.37749272056763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320.35439652246674</v>
      </c>
      <c r="T96" s="62">
        <f t="shared" si="88"/>
        <v>476.29465646955543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109.16818525219199</v>
      </c>
      <c r="AA96" s="23">
        <f>EXP(-LN(2)/25)*AA95+(1-EXP(-LN(2)/25))/(LN(2)/25)*Calculateur!V96*Calculateur!X96*VLOOKUP('Données projet'!$B$9,Paramètres!$A$1:$I$89,3,0)*0.475*44/12</f>
        <v>15.587525383862952</v>
      </c>
      <c r="AB96" s="23">
        <f>EXP(-LN(2)/2)*AB95+(1-EXP(-LN(2)/2))/(LN(2)/2)*V96*Y96*VLOOKUP('Données projet'!$B$9,Paramètres!$A$1:$I$89,3,0)*0.475*44/12</f>
        <v>1.2512422973339421E-5</v>
      </c>
      <c r="AC96" s="24">
        <f t="shared" si="57"/>
        <v>124.75572314847791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320.35439652246674</v>
      </c>
      <c r="T97" s="62">
        <f t="shared" si="88"/>
        <v>476.29465646955543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107.02746372541469</v>
      </c>
      <c r="AA97" s="23">
        <f>EXP(-LN(2)/25)*AA96+(1-EXP(-LN(2)/25))/(LN(2)/25)*Calculateur!V97*Calculateur!X97*VLOOKUP('Données projet'!$B$9,Paramètres!$A$1:$I$89,3,0)*0.475*44/12</f>
        <v>15.161283682528884</v>
      </c>
      <c r="AB97" s="23">
        <f>EXP(-LN(2)/2)*AB96+(1-EXP(-LN(2)/2))/(LN(2)/2)*V97*Y97*VLOOKUP('Données projet'!$B$9,Paramètres!$A$1:$I$89,3,0)*0.475*44/12</f>
        <v>8.8476191335226486E-6</v>
      </c>
      <c r="AC97" s="24">
        <f t="shared" si="57"/>
        <v>122.18875625556271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320.35439652246674</v>
      </c>
      <c r="T98" s="62">
        <f t="shared" si="88"/>
        <v>476.29465646955543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104.92872044206629</v>
      </c>
      <c r="AA98" s="23">
        <f>EXP(-LN(2)/25)*AA97+(1-EXP(-LN(2)/25))/(LN(2)/25)*Calculateur!V98*Calculateur!X98*VLOOKUP('Données projet'!$B$9,Paramètres!$A$1:$I$89,3,0)*0.475*44/12</f>
        <v>14.746697582932875</v>
      </c>
      <c r="AB98" s="23">
        <f>EXP(-LN(2)/2)*AB97+(1-EXP(-LN(2)/2))/(LN(2)/2)*V98*Y98*VLOOKUP('Données projet'!$B$9,Paramètres!$A$1:$I$89,3,0)*0.475*44/12</f>
        <v>6.2562114866697107E-6</v>
      </c>
      <c r="AC98" s="24">
        <f t="shared" si="57"/>
        <v>119.67542428121067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320.35439652246674</v>
      </c>
      <c r="T99" s="62">
        <f t="shared" si="88"/>
        <v>476.29465646955543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102.87113223439735</v>
      </c>
      <c r="AA99" s="23">
        <f>EXP(-LN(2)/25)*AA98+(1-EXP(-LN(2)/25))/(LN(2)/25)*Calculateur!V99*Calculateur!X99*VLOOKUP('Données projet'!$B$9,Paramètres!$A$1:$I$89,3,0)*0.475*44/12</f>
        <v>14.343448362032452</v>
      </c>
      <c r="AB99" s="23">
        <f>EXP(-LN(2)/2)*AB98+(1-EXP(-LN(2)/2))/(LN(2)/2)*V99*Y99*VLOOKUP('Données projet'!$B$9,Paramètres!$A$1:$I$89,3,0)*0.475*44/12</f>
        <v>4.4238095667613243E-6</v>
      </c>
      <c r="AC99" s="24">
        <f t="shared" si="57"/>
        <v>117.21458502023937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320.35439652246674</v>
      </c>
      <c r="T100" s="62">
        <f t="shared" si="88"/>
        <v>476.29465646955543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100.8538920764759</v>
      </c>
      <c r="AA100" s="23">
        <f>EXP(-LN(2)/25)*AA99+(1-EXP(-LN(2)/25))/(LN(2)/25)*Calculateur!V100*Calculateur!X100*VLOOKUP('Données projet'!$B$9,Paramètres!$A$1:$I$89,3,0)*0.475*44/12</f>
        <v>13.951226012283508</v>
      </c>
      <c r="AB100" s="23">
        <f>EXP(-LN(2)/2)*AB99+(1-EXP(-LN(2)/2))/(LN(2)/2)*V100*Y100*VLOOKUP('Données projet'!$B$9,Paramètres!$A$1:$I$89,3,0)*0.475*44/12</f>
        <v>3.1281057433348554E-6</v>
      </c>
      <c r="AC100" s="24">
        <f t="shared" si="57"/>
        <v>114.80512121686516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320.35439652246674</v>
      </c>
      <c r="T101" s="62">
        <f t="shared" si="88"/>
        <v>476.29465646955543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98.876208767656294</v>
      </c>
      <c r="AA101" s="23">
        <f>EXP(-LN(2)/25)*AA100+(1-EXP(-LN(2)/25))/(LN(2)/25)*Calculateur!V101*Calculateur!X101*VLOOKUP('Données projet'!$B$9,Paramètres!$A$1:$I$89,3,0)*0.475*44/12</f>
        <v>13.569729003314524</v>
      </c>
      <c r="AB101" s="23">
        <f>EXP(-LN(2)/2)*AB100+(1-EXP(-LN(2)/2))/(LN(2)/2)*V101*Y101*VLOOKUP('Données projet'!$B$9,Paramètres!$A$1:$I$89,3,0)*0.475*44/12</f>
        <v>2.2119047833806622E-6</v>
      </c>
      <c r="AC101" s="24">
        <f t="shared" si="57"/>
        <v>112.4459399828756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320.35439652246674</v>
      </c>
      <c r="T102" s="62">
        <f t="shared" si="88"/>
        <v>476.29465646955543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96.937306622254923</v>
      </c>
      <c r="AA102" s="23">
        <f>EXP(-LN(2)/25)*AA101+(1-EXP(-LN(2)/25))/(LN(2)/25)*Calculateur!V102*Calculateur!X102*VLOOKUP('Données projet'!$B$9,Paramètres!$A$1:$I$89,3,0)*0.475*44/12</f>
        <v>13.198664050117854</v>
      </c>
      <c r="AB102" s="23">
        <f>EXP(-LN(2)/2)*AB101+(1-EXP(-LN(2)/2))/(LN(2)/2)*V102*Y102*VLOOKUP('Données projet'!$B$9,Paramètres!$A$1:$I$89,3,0)*0.475*44/12</f>
        <v>1.5640528716674277E-6</v>
      </c>
      <c r="AC102" s="24">
        <f t="shared" si="57"/>
        <v>110.13597223642564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320.35439652246674</v>
      </c>
      <c r="T103" s="62">
        <f t="shared" si="88"/>
        <v>476.29465646955543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95.036425165311343</v>
      </c>
      <c r="AA103" s="23">
        <f>EXP(-LN(2)/25)*AA102+(1-EXP(-LN(2)/25))/(LN(2)/25)*Calculateur!V103*Calculateur!X103*VLOOKUP('Données projet'!$B$9,Paramètres!$A$1:$I$89,3,0)*0.475*44/12</f>
        <v>12.837745887579805</v>
      </c>
      <c r="AB103" s="23">
        <f>EXP(-LN(2)/2)*AB102+(1-EXP(-LN(2)/2))/(LN(2)/2)*V103*Y103*VLOOKUP('Données projet'!$B$9,Paramètres!$A$1:$I$89,3,0)*0.475*44/12</f>
        <v>1.1059523916903311E-6</v>
      </c>
      <c r="AC103" s="24">
        <f t="shared" si="57"/>
        <v>107.87417215884354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320.35439652246674</v>
      </c>
      <c r="T104" s="62">
        <f t="shared" si="88"/>
        <v>476.29465646955543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93.172818834315223</v>
      </c>
      <c r="AA104" s="23">
        <f>EXP(-LN(2)/25)*AA103+(1-EXP(-LN(2)/25))/(LN(2)/25)*Calculateur!V104*Calculateur!X104*VLOOKUP('Données projet'!$B$9,Paramètres!$A$1:$I$89,3,0)*0.475*44/12</f>
        <v>12.48669705117622</v>
      </c>
      <c r="AB104" s="23">
        <f>EXP(-LN(2)/2)*AB103+(1-EXP(-LN(2)/2))/(LN(2)/2)*V104*Y104*VLOOKUP('Données projet'!$B$9,Paramètres!$A$1:$I$89,3,0)*0.475*44/12</f>
        <v>7.8202643583371384E-7</v>
      </c>
      <c r="AC104" s="24">
        <f t="shared" si="57"/>
        <v>105.65951666751788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320.35439652246674</v>
      </c>
      <c r="T105" s="62">
        <f t="shared" si="88"/>
        <v>476.29465646955543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91.345756686782309</v>
      </c>
      <c r="AA105" s="23">
        <f>EXP(-LN(2)/25)*AA104+(1-EXP(-LN(2)/25))/(LN(2)/25)*Calculateur!V105*Calculateur!X105*VLOOKUP('Données projet'!$B$9,Paramètres!$A$1:$I$89,3,0)*0.475*44/12</f>
        <v>12.145247663664946</v>
      </c>
      <c r="AB105" s="23">
        <f>EXP(-LN(2)/2)*AB104+(1-EXP(-LN(2)/2))/(LN(2)/2)*V105*Y105*VLOOKUP('Données projet'!$B$9,Paramètres!$A$1:$I$89,3,0)*0.475*44/12</f>
        <v>5.5297619584516554E-7</v>
      </c>
      <c r="AC105" s="24">
        <f t="shared" si="57"/>
        <v>103.49100490342344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320.35439652246674</v>
      </c>
      <c r="T106" s="62">
        <f t="shared" si="88"/>
        <v>476.29465646955543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89.554522113564644</v>
      </c>
      <c r="AA106" s="23">
        <f>EXP(-LN(2)/25)*AA105+(1-EXP(-LN(2)/25))/(LN(2)/25)*Calculateur!V106*Calculateur!X106*VLOOKUP('Données projet'!$B$9,Paramètres!$A$1:$I$89,3,0)*0.475*44/12</f>
        <v>11.813135227611212</v>
      </c>
      <c r="AB106" s="23">
        <f>EXP(-LN(2)/2)*AB105+(1-EXP(-LN(2)/2))/(LN(2)/2)*V106*Y106*VLOOKUP('Données projet'!$B$9,Paramètres!$A$1:$I$89,3,0)*0.475*44/12</f>
        <v>3.9101321791685692E-7</v>
      </c>
      <c r="AC106" s="24">
        <f t="shared" si="57"/>
        <v>101.36765773218907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320.35439652246674</v>
      </c>
      <c r="T107" s="62">
        <f t="shared" si="88"/>
        <v>476.29465646955543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87.798412557782569</v>
      </c>
      <c r="AA107" s="23">
        <f>EXP(-LN(2)/25)*AA106+(1-EXP(-LN(2)/25))/(LN(2)/25)*Calculateur!V107*Calculateur!X107*VLOOKUP('Données projet'!$B$9,Paramètres!$A$1:$I$89,3,0)*0.475*44/12</f>
        <v>11.490104423586402</v>
      </c>
      <c r="AB107" s="23">
        <f>EXP(-LN(2)/2)*AB106+(1-EXP(-LN(2)/2))/(LN(2)/2)*V107*Y107*VLOOKUP('Données projet'!$B$9,Paramètres!$A$1:$I$89,3,0)*0.475*44/12</f>
        <v>2.7648809792258277E-7</v>
      </c>
      <c r="AC107" s="24">
        <f t="shared" si="57"/>
        <v>99.288517257857066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320.35439652246674</v>
      </c>
      <c r="T108" s="62">
        <f t="shared" si="88"/>
        <v>476.29465646955543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86.076739239268321</v>
      </c>
      <c r="AA108" s="23">
        <f>EXP(-LN(2)/25)*AA107+(1-EXP(-LN(2)/25))/(LN(2)/25)*Calculateur!V108*Calculateur!X108*VLOOKUP('Données projet'!$B$9,Paramètres!$A$1:$I$89,3,0)*0.475*44/12</f>
        <v>11.1759069138851</v>
      </c>
      <c r="AB108" s="23">
        <f>EXP(-LN(2)/2)*AB107+(1-EXP(-LN(2)/2))/(LN(2)/2)*V108*Y108*VLOOKUP('Données projet'!$B$9,Paramètres!$A$1:$I$89,3,0)*0.475*44/12</f>
        <v>1.9550660895842846E-7</v>
      </c>
      <c r="AC108" s="24">
        <f t="shared" si="57"/>
        <v>97.252646348660036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320.35439652246674</v>
      </c>
      <c r="T109" s="62">
        <f t="shared" si="88"/>
        <v>476.29465646955543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84.388826884413106</v>
      </c>
      <c r="AA109" s="23">
        <f>EXP(-LN(2)/25)*AA108+(1-EXP(-LN(2)/25))/(LN(2)/25)*Calculateur!V109*Calculateur!X109*VLOOKUP('Données projet'!$B$9,Paramètres!$A$1:$I$89,3,0)*0.475*44/12</f>
        <v>10.87030115160951</v>
      </c>
      <c r="AB109" s="23">
        <f>EXP(-LN(2)/2)*AB108+(1-EXP(-LN(2)/2))/(LN(2)/2)*V109*Y109*VLOOKUP('Données projet'!$B$9,Paramètres!$A$1:$I$89,3,0)*0.475*44/12</f>
        <v>1.3824404896129138E-7</v>
      </c>
      <c r="AC109" s="24">
        <f t="shared" si="57"/>
        <v>95.259128174266664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320.35439652246674</v>
      </c>
      <c r="T110" s="62">
        <f t="shared" si="88"/>
        <v>476.29465646955543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82.734013461311719</v>
      </c>
      <c r="AA110" s="23">
        <f>EXP(-LN(2)/25)*AA109+(1-EXP(-LN(2)/25))/(LN(2)/25)*Calculateur!V110*Calculateur!X110*VLOOKUP('Données projet'!$B$9,Paramètres!$A$1:$I$89,3,0)*0.475*44/12</f>
        <v>10.573052194974455</v>
      </c>
      <c r="AB110" s="23">
        <f>EXP(-LN(2)/2)*AB109+(1-EXP(-LN(2)/2))/(LN(2)/2)*V110*Y110*VLOOKUP('Données projet'!$B$9,Paramètres!$A$1:$I$89,3,0)*0.475*44/12</f>
        <v>9.775330447921423E-8</v>
      </c>
      <c r="AC110" s="24">
        <f t="shared" si="57"/>
        <v>93.307065754039471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320.35439652246674</v>
      </c>
      <c r="T111" s="62">
        <f t="shared" si="88"/>
        <v>476.29465646955543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81.111649920100817</v>
      </c>
      <c r="AA111" s="23">
        <f>EXP(-LN(2)/25)*AA110+(1-EXP(-LN(2)/25))/(LN(2)/25)*Calculateur!V111*Calculateur!X111*VLOOKUP('Données projet'!$B$9,Paramètres!$A$1:$I$89,3,0)*0.475*44/12</f>
        <v>10.283931526690228</v>
      </c>
      <c r="AB111" s="23">
        <f>EXP(-LN(2)/2)*AB110+(1-EXP(-LN(2)/2))/(LN(2)/2)*V111*Y111*VLOOKUP('Données projet'!$B$9,Paramètres!$A$1:$I$89,3,0)*0.475*44/12</f>
        <v>6.9122024480645692E-8</v>
      </c>
      <c r="AC111" s="24">
        <f t="shared" si="57"/>
        <v>91.395581515913065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320.35439652246674</v>
      </c>
      <c r="T112" s="62">
        <f t="shared" si="88"/>
        <v>476.29465646955543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79.521099938389014</v>
      </c>
      <c r="AA112" s="23">
        <f>EXP(-LN(2)/25)*AA111+(1-EXP(-LN(2)/25))/(LN(2)/25)*Calculateur!V112*Calculateur!X112*VLOOKUP('Données projet'!$B$9,Paramètres!$A$1:$I$89,3,0)*0.475*44/12</f>
        <v>10.00271687828443</v>
      </c>
      <c r="AB112" s="23">
        <f>EXP(-LN(2)/2)*AB111+(1-EXP(-LN(2)/2))/(LN(2)/2)*V112*Y112*VLOOKUP('Données projet'!$B$9,Paramètres!$A$1:$I$89,3,0)*0.475*44/12</f>
        <v>4.8876652239607115E-8</v>
      </c>
      <c r="AC112" s="24">
        <f t="shared" si="57"/>
        <v>89.523816865550103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320.35439652246674</v>
      </c>
      <c r="T113" s="62">
        <f t="shared" si="88"/>
        <v>476.29465646955543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77.961739671678885</v>
      </c>
      <c r="AA113" s="23">
        <f>EXP(-LN(2)/25)*AA112+(1-EXP(-LN(2)/25))/(LN(2)/25)*Calculateur!V113*Calculateur!X113*VLOOKUP('Données projet'!$B$9,Paramètres!$A$1:$I$89,3,0)*0.475*44/12</f>
        <v>9.7291920592277226</v>
      </c>
      <c r="AB113" s="23">
        <f>EXP(-LN(2)/2)*AB112+(1-EXP(-LN(2)/2))/(LN(2)/2)*V113*Y113*VLOOKUP('Données projet'!$B$9,Paramètres!$A$1:$I$89,3,0)*0.475*44/12</f>
        <v>3.4561012240322846E-8</v>
      </c>
      <c r="AC113" s="24">
        <f t="shared" si="57"/>
        <v>87.690931765467624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320.35439652246674</v>
      </c>
      <c r="T114" s="62">
        <f t="shared" si="88"/>
        <v>476.29465646955543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76.432957508683089</v>
      </c>
      <c r="AA114" s="23">
        <f>EXP(-LN(2)/25)*AA113+(1-EXP(-LN(2)/25))/(LN(2)/25)*Calculateur!V114*Calculateur!X114*VLOOKUP('Données projet'!$B$9,Paramètres!$A$1:$I$89,3,0)*0.475*44/12</f>
        <v>9.463146790732166</v>
      </c>
      <c r="AB114" s="23">
        <f>EXP(-LN(2)/2)*AB113+(1-EXP(-LN(2)/2))/(LN(2)/2)*V114*Y114*VLOOKUP('Données projet'!$B$9,Paramètres!$A$1:$I$89,3,0)*0.475*44/12</f>
        <v>2.4438326119803557E-8</v>
      </c>
      <c r="AC114" s="24">
        <f t="shared" si="57"/>
        <v>85.896104323853578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320.35439652246674</v>
      </c>
      <c r="T115" s="62">
        <f t="shared" si="88"/>
        <v>476.29465646955543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74.934153831438607</v>
      </c>
      <c r="AA115" s="23">
        <f>EXP(-LN(2)/25)*AA114+(1-EXP(-LN(2)/25))/(LN(2)/25)*Calculateur!V115*Calculateur!X115*VLOOKUP('Données projet'!$B$9,Paramètres!$A$1:$I$89,3,0)*0.475*44/12</f>
        <v>9.2043765440943339</v>
      </c>
      <c r="AB115" s="23">
        <f>EXP(-LN(2)/2)*AB114+(1-EXP(-LN(2)/2))/(LN(2)/2)*V115*Y115*VLOOKUP('Données projet'!$B$9,Paramètres!$A$1:$I$89,3,0)*0.475*44/12</f>
        <v>1.7280506120161423E-8</v>
      </c>
      <c r="AC115" s="24">
        <f t="shared" si="57"/>
        <v>84.13853039281345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320.35439652246674</v>
      </c>
      <c r="T116" s="62">
        <f t="shared" si="88"/>
        <v>476.29465646955543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73.464740780124913</v>
      </c>
      <c r="AA116" s="23">
        <f>EXP(-LN(2)/25)*AA115+(1-EXP(-LN(2)/25))/(LN(2)/25)*Calculateur!V116*Calculateur!X116*VLOOKUP('Données projet'!$B$9,Paramètres!$A$1:$I$89,3,0)*0.475*44/12</f>
        <v>8.9526823834589493</v>
      </c>
      <c r="AB116" s="23">
        <f>EXP(-LN(2)/2)*AB115+(1-EXP(-LN(2)/2))/(LN(2)/2)*V116*Y116*VLOOKUP('Données projet'!$B$9,Paramètres!$A$1:$I$89,3,0)*0.475*44/12</f>
        <v>1.2219163059901779E-8</v>
      </c>
      <c r="AC116" s="24">
        <f t="shared" si="57"/>
        <v>82.417423175803023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320.35439652246674</v>
      </c>
      <c r="T117" s="62">
        <f t="shared" si="88"/>
        <v>476.29465646955543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72.024142022494019</v>
      </c>
      <c r="AA117" s="23">
        <f>EXP(-LN(2)/25)*AA116+(1-EXP(-LN(2)/25))/(LN(2)/25)*Calculateur!V117*Calculateur!X117*VLOOKUP('Données projet'!$B$9,Paramètres!$A$1:$I$89,3,0)*0.475*44/12</f>
        <v>8.7078708128821596</v>
      </c>
      <c r="AB117" s="23">
        <f>EXP(-LN(2)/2)*AB116+(1-EXP(-LN(2)/2))/(LN(2)/2)*V117*Y117*VLOOKUP('Données projet'!$B$9,Paramètres!$A$1:$I$89,3,0)*0.475*44/12</f>
        <v>8.6402530600807115E-9</v>
      </c>
      <c r="AC117" s="24">
        <f t="shared" si="57"/>
        <v>80.732012844016438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320.35439652246674</v>
      </c>
      <c r="T118" s="62">
        <f t="shared" si="88"/>
        <v>476.29465646955543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70.611792527821777</v>
      </c>
      <c r="AA118" s="23">
        <f>EXP(-LN(2)/25)*AA117+(1-EXP(-LN(2)/25))/(LN(2)/25)*Calculateur!V118*Calculateur!X118*VLOOKUP('Données projet'!$B$9,Paramètres!$A$1:$I$89,3,0)*0.475*44/12</f>
        <v>8.469753627576873</v>
      </c>
      <c r="AB118" s="23">
        <f>EXP(-LN(2)/2)*AB117+(1-EXP(-LN(2)/2))/(LN(2)/2)*V118*Y118*VLOOKUP('Données projet'!$B$9,Paramètres!$A$1:$I$89,3,0)*0.475*44/12</f>
        <v>6.1095815299508894E-9</v>
      </c>
      <c r="AC118" s="24">
        <f t="shared" si="57"/>
        <v>79.081546161508243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320.35439652246674</v>
      </c>
      <c r="T119" s="62">
        <f t="shared" si="88"/>
        <v>476.29465646955543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69.227138345291934</v>
      </c>
      <c r="AA119" s="23">
        <f>EXP(-LN(2)/25)*AA118+(1-EXP(-LN(2)/25))/(LN(2)/25)*Calculateur!V119*Calculateur!X119*VLOOKUP('Données projet'!$B$9,Paramètres!$A$1:$I$89,3,0)*0.475*44/12</f>
        <v>8.2381477692257974</v>
      </c>
      <c r="AB119" s="23">
        <f>EXP(-LN(2)/2)*AB118+(1-EXP(-LN(2)/2))/(LN(2)/2)*V119*Y119*VLOOKUP('Données projet'!$B$9,Paramètres!$A$1:$I$89,3,0)*0.475*44/12</f>
        <v>4.3201265300403558E-9</v>
      </c>
      <c r="AC119" s="24">
        <f t="shared" si="57"/>
        <v>77.465286118837867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320.35439652246674</v>
      </c>
      <c r="T120" s="62">
        <f t="shared" si="88"/>
        <v>476.29465646955543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67.869636386725844</v>
      </c>
      <c r="AA120" s="23">
        <f>EXP(-LN(2)/25)*AA119+(1-EXP(-LN(2)/25))/(LN(2)/25)*Calculateur!V120*Calculateur!X120*VLOOKUP('Données projet'!$B$9,Paramètres!$A$1:$I$89,3,0)*0.475*44/12</f>
        <v>8.0128751852509552</v>
      </c>
      <c r="AB120" s="23">
        <f>EXP(-LN(2)/2)*AB119+(1-EXP(-LN(2)/2))/(LN(2)/2)*V120*Y120*VLOOKUP('Données projet'!$B$9,Paramètres!$A$1:$I$89,3,0)*0.475*44/12</f>
        <v>3.0547907649754447E-9</v>
      </c>
      <c r="AC120" s="24">
        <f t="shared" si="57"/>
        <v>75.8825115750316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320.35439652246674</v>
      </c>
      <c r="T121" s="62">
        <f t="shared" si="88"/>
        <v>476.29465646955543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66.538754213572787</v>
      </c>
      <c r="AA121" s="23">
        <f>EXP(-LN(2)/25)*AA120+(1-EXP(-LN(2)/25))/(LN(2)/25)*Calculateur!V121*Calculateur!X121*VLOOKUP('Données projet'!$B$9,Paramètres!$A$1:$I$89,3,0)*0.475*44/12</f>
        <v>7.7937626919314758</v>
      </c>
      <c r="AB121" s="23">
        <f>EXP(-LN(2)/2)*AB120+(1-EXP(-LN(2)/2))/(LN(2)/2)*V121*Y121*VLOOKUP('Données projet'!$B$9,Paramètres!$A$1:$I$89,3,0)*0.475*44/12</f>
        <v>2.1600632650201779E-9</v>
      </c>
      <c r="AC121" s="24">
        <f t="shared" si="57"/>
        <v>74.332516907664328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320.35439652246674</v>
      </c>
      <c r="T122" s="62">
        <f t="shared" si="88"/>
        <v>476.29465646955543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65.233969828077292</v>
      </c>
      <c r="AA122" s="23">
        <f>EXP(-LN(2)/25)*AA121+(1-EXP(-LN(2)/25))/(LN(2)/25)*Calculateur!V122*Calculateur!X122*VLOOKUP('Données projet'!$B$9,Paramètres!$A$1:$I$89,3,0)*0.475*44/12</f>
        <v>7.5806418412644421</v>
      </c>
      <c r="AB122" s="23">
        <f>EXP(-LN(2)/2)*AB121+(1-EXP(-LN(2)/2))/(LN(2)/2)*V122*Y122*VLOOKUP('Données projet'!$B$9,Paramètres!$A$1:$I$89,3,0)*0.475*44/12</f>
        <v>1.5273953824877223E-9</v>
      </c>
      <c r="AC122" s="24">
        <f t="shared" si="57"/>
        <v>72.814611670869127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320.35439652246674</v>
      </c>
      <c r="T123" s="62">
        <f t="shared" si="88"/>
        <v>476.29465646955543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63.954771468541473</v>
      </c>
      <c r="AA123" s="23">
        <f>EXP(-LN(2)/25)*AA122+(1-EXP(-LN(2)/25))/(LN(2)/25)*Calculateur!V123*Calculateur!X123*VLOOKUP('Données projet'!$B$9,Paramètres!$A$1:$I$89,3,0)*0.475*44/12</f>
        <v>7.3733487914664373</v>
      </c>
      <c r="AB123" s="23">
        <f>EXP(-LN(2)/2)*AB122+(1-EXP(-LN(2)/2))/(LN(2)/2)*V123*Y123*VLOOKUP('Données projet'!$B$9,Paramètres!$A$1:$I$89,3,0)*0.475*44/12</f>
        <v>1.0800316325100889E-9</v>
      </c>
      <c r="AC123" s="24">
        <f t="shared" si="57"/>
        <v>71.328120261087932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320.35439652246674</v>
      </c>
      <c r="T124" s="62">
        <f t="shared" si="88"/>
        <v>476.29465646955543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62.700657408602197</v>
      </c>
      <c r="AA124" s="23">
        <f>EXP(-LN(2)/25)*AA123+(1-EXP(-LN(2)/25))/(LN(2)/25)*Calculateur!V124*Calculateur!X124*VLOOKUP('Données projet'!$B$9,Paramètres!$A$1:$I$89,3,0)*0.475*44/12</f>
        <v>7.1717241810162262</v>
      </c>
      <c r="AB124" s="23">
        <f>EXP(-LN(2)/2)*AB123+(1-EXP(-LN(2)/2))/(LN(2)/2)*V124*Y124*VLOOKUP('Données projet'!$B$9,Paramètres!$A$1:$I$89,3,0)*0.475*44/12</f>
        <v>7.6369769124386117E-10</v>
      </c>
      <c r="AC124" s="24">
        <f t="shared" si="57"/>
        <v>69.872381590382119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320.35439652246674</v>
      </c>
      <c r="T125" s="62">
        <f t="shared" si="88"/>
        <v>476.29465646955543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61.471135760444284</v>
      </c>
      <c r="AA125" s="23">
        <f>EXP(-LN(2)/25)*AA124+(1-EXP(-LN(2)/25))/(LN(2)/25)*Calculateur!V125*Calculateur!X125*VLOOKUP('Données projet'!$B$9,Paramètres!$A$1:$I$89,3,0)*0.475*44/12</f>
        <v>6.9756130061417538</v>
      </c>
      <c r="AB125" s="23">
        <f>EXP(-LN(2)/2)*AB124+(1-EXP(-LN(2)/2))/(LN(2)/2)*V125*Y125*VLOOKUP('Données projet'!$B$9,Paramètres!$A$1:$I$89,3,0)*0.475*44/12</f>
        <v>5.4001581625504447E-10</v>
      </c>
      <c r="AC125" s="24">
        <f t="shared" si="57"/>
        <v>68.446748767126053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320.35439652246674</v>
      </c>
      <c r="T126" s="62">
        <f t="shared" si="88"/>
        <v>476.29465646955543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60.265724281872593</v>
      </c>
      <c r="AA126" s="23">
        <f>EXP(-LN(2)/25)*AA125+(1-EXP(-LN(2)/25))/(LN(2)/25)*Calculateur!V126*Calculateur!X126*VLOOKUP('Données projet'!$B$9,Paramètres!$A$1:$I$89,3,0)*0.475*44/12</f>
        <v>6.7848645016572622</v>
      </c>
      <c r="AB126" s="23">
        <f>EXP(-LN(2)/2)*AB125+(1-EXP(-LN(2)/2))/(LN(2)/2)*V126*Y126*VLOOKUP('Données projet'!$B$9,Paramètres!$A$1:$I$89,3,0)*0.475*44/12</f>
        <v>3.8184884562193058E-10</v>
      </c>
      <c r="AC126" s="24">
        <f t="shared" si="57"/>
        <v>67.050588783911707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320.35439652246674</v>
      </c>
      <c r="T127" s="62">
        <f t="shared" si="88"/>
        <v>476.29465646955543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59.083950187167289</v>
      </c>
      <c r="AA127" s="23">
        <f>EXP(-LN(2)/25)*AA126+(1-EXP(-LN(2)/25))/(LN(2)/25)*Calculateur!V127*Calculateur!X127*VLOOKUP('Données projet'!$B$9,Paramètres!$A$1:$I$89,3,0)*0.475*44/12</f>
        <v>6.5993320250589269</v>
      </c>
      <c r="AB127" s="23">
        <f>EXP(-LN(2)/2)*AB126+(1-EXP(-LN(2)/2))/(LN(2)/2)*V127*Y127*VLOOKUP('Données projet'!$B$9,Paramètres!$A$1:$I$89,3,0)*0.475*44/12</f>
        <v>2.7000790812752224E-10</v>
      </c>
      <c r="AC127" s="24">
        <f t="shared" si="57"/>
        <v>65.683282212496223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320.35439652246674</v>
      </c>
      <c r="T128" s="62">
        <f t="shared" si="88"/>
        <v>476.29465646955543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57.925349961648131</v>
      </c>
      <c r="AA128" s="23">
        <f>EXP(-LN(2)/25)*AA127+(1-EXP(-LN(2)/25))/(LN(2)/25)*Calculateur!V128*Calculateur!X128*VLOOKUP('Données projet'!$B$9,Paramètres!$A$1:$I$89,3,0)*0.475*44/12</f>
        <v>6.4188729437899026</v>
      </c>
      <c r="AB128" s="23">
        <f>EXP(-LN(2)/2)*AB127+(1-EXP(-LN(2)/2))/(LN(2)/2)*V128*Y128*VLOOKUP('Données projet'!$B$9,Paramètres!$A$1:$I$89,3,0)*0.475*44/12</f>
        <v>1.9092442281096529E-10</v>
      </c>
      <c r="AC128" s="24">
        <f t="shared" si="57"/>
        <v>64.344222905628953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320.35439652246674</v>
      </c>
      <c r="T129" s="62">
        <f t="shared" si="88"/>
        <v>476.29465646955543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56.789469179875042</v>
      </c>
      <c r="AA129" s="23">
        <f>EXP(-LN(2)/25)*AA128+(1-EXP(-LN(2)/25))/(LN(2)/25)*Calculateur!V129*Calculateur!X129*VLOOKUP('Données projet'!$B$9,Paramètres!$A$1:$I$89,3,0)*0.475*44/12</f>
        <v>6.24334852558811</v>
      </c>
      <c r="AB129" s="23">
        <f>EXP(-LN(2)/2)*AB128+(1-EXP(-LN(2)/2))/(LN(2)/2)*V129*Y129*VLOOKUP('Données projet'!$B$9,Paramètres!$A$1:$I$89,3,0)*0.475*44/12</f>
        <v>1.3500395406376112E-10</v>
      </c>
      <c r="AC129" s="24">
        <f t="shared" si="57"/>
        <v>63.032817705598156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320.35439652246674</v>
      </c>
      <c r="T130" s="62">
        <f t="shared" si="88"/>
        <v>476.29465646955543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55.675862327413661</v>
      </c>
      <c r="AA130" s="23">
        <f>EXP(-LN(2)/25)*AA129+(1-EXP(-LN(2)/25))/(LN(2)/25)*Calculateur!V130*Calculateur!X130*VLOOKUP('Données projet'!$B$9,Paramètres!$A$1:$I$89,3,0)*0.475*44/12</f>
        <v>6.0726238318324732</v>
      </c>
      <c r="AB130" s="23">
        <f>EXP(-LN(2)/2)*AB129+(1-EXP(-LN(2)/2))/(LN(2)/2)*V130*Y130*VLOOKUP('Données projet'!$B$9,Paramètres!$A$1:$I$89,3,0)*0.475*44/12</f>
        <v>9.5462211405482646E-11</v>
      </c>
      <c r="AC130" s="24">
        <f t="shared" si="57"/>
        <v>61.748486159341596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320.35439652246674</v>
      </c>
      <c r="T131" s="62">
        <f t="shared" si="88"/>
        <v>476.29465646955543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54.584092626095931</v>
      </c>
      <c r="AA131" s="23">
        <f>EXP(-LN(2)/25)*AA130+(1-EXP(-LN(2)/25))/(LN(2)/25)*Calculateur!V131*Calculateur!X131*VLOOKUP('Données projet'!$B$9,Paramètres!$A$1:$I$89,3,0)*0.475*44/12</f>
        <v>5.9065676138056062</v>
      </c>
      <c r="AB131" s="23">
        <f>EXP(-LN(2)/2)*AB130+(1-EXP(-LN(2)/2))/(LN(2)/2)*V131*Y131*VLOOKUP('Données projet'!$B$9,Paramètres!$A$1:$I$89,3,0)*0.475*44/12</f>
        <v>6.7501977031880559E-11</v>
      </c>
      <c r="AC131" s="24">
        <f t="shared" si="57"/>
        <v>60.490660239969039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320.35439652246674</v>
      </c>
      <c r="T132" s="62">
        <f t="shared" si="88"/>
        <v>476.29465646955543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53.513731862707282</v>
      </c>
      <c r="AA132" s="23">
        <f>EXP(-LN(2)/25)*AA131+(1-EXP(-LN(2)/25))/(LN(2)/25)*Calculateur!V132*Calculateur!X132*VLOOKUP('Données projet'!$B$9,Paramètres!$A$1:$I$89,3,0)*0.475*44/12</f>
        <v>5.745052211793201</v>
      </c>
      <c r="AB132" s="23">
        <f>EXP(-LN(2)/2)*AB131+(1-EXP(-LN(2)/2))/(LN(2)/2)*V132*Y132*VLOOKUP('Données projet'!$B$9,Paramètres!$A$1:$I$89,3,0)*0.475*44/12</f>
        <v>4.7731105702741323E-11</v>
      </c>
      <c r="AC132" s="24">
        <f t="shared" ref="AC132:AC153" si="111">SUM(Z132:AB132)</f>
        <v>59.258784074548217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320.35439652246674</v>
      </c>
      <c r="T133" s="62">
        <f t="shared" ref="T133:T196" si="142">$T$3</f>
        <v>476.29465646955543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52.464360221033083</v>
      </c>
      <c r="AA133" s="23">
        <f>EXP(-LN(2)/25)*AA132+(1-EXP(-LN(2)/25))/(LN(2)/25)*Calculateur!V133*Calculateur!X133*VLOOKUP('Données projet'!$B$9,Paramètres!$A$1:$I$89,3,0)*0.475*44/12</f>
        <v>5.5879534569425502</v>
      </c>
      <c r="AB133" s="23">
        <f>EXP(-LN(2)/2)*AB132+(1-EXP(-LN(2)/2))/(LN(2)/2)*V133*Y133*VLOOKUP('Données projet'!$B$9,Paramètres!$A$1:$I$89,3,0)*0.475*44/12</f>
        <v>3.3750988515940279E-11</v>
      </c>
      <c r="AC133" s="24">
        <f t="shared" si="111"/>
        <v>58.052313678009384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320.35439652246674</v>
      </c>
      <c r="T134" s="62">
        <f t="shared" si="142"/>
        <v>476.29465646955543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51.435566117198611</v>
      </c>
      <c r="AA134" s="23">
        <f>EXP(-LN(2)/25)*AA133+(1-EXP(-LN(2)/25))/(LN(2)/25)*Calculateur!V134*Calculateur!X134*VLOOKUP('Données projet'!$B$9,Paramètres!$A$1:$I$89,3,0)*0.475*44/12</f>
        <v>5.4351505758047551</v>
      </c>
      <c r="AB134" s="23">
        <f>EXP(-LN(2)/2)*AB133+(1-EXP(-LN(2)/2))/(LN(2)/2)*V134*Y134*VLOOKUP('Données projet'!$B$9,Paramètres!$A$1:$I$89,3,0)*0.475*44/12</f>
        <v>2.3865552851370662E-11</v>
      </c>
      <c r="AC134" s="24">
        <f t="shared" si="111"/>
        <v>56.870716693027234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320.35439652246674</v>
      </c>
      <c r="T135" s="62">
        <f t="shared" si="142"/>
        <v>476.29465646955543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50.426946038237894</v>
      </c>
      <c r="AA135" s="23">
        <f>EXP(-LN(2)/25)*AA134+(1-EXP(-LN(2)/25))/(LN(2)/25)*Calculateur!V135*Calculateur!X135*VLOOKUP('Données projet'!$B$9,Paramètres!$A$1:$I$89,3,0)*0.475*44/12</f>
        <v>5.2865260974872275</v>
      </c>
      <c r="AB135" s="23">
        <f>EXP(-LN(2)/2)*AB134+(1-EXP(-LN(2)/2))/(LN(2)/2)*V135*Y135*VLOOKUP('Données projet'!$B$9,Paramètres!$A$1:$I$89,3,0)*0.475*44/12</f>
        <v>1.687549425797014E-11</v>
      </c>
      <c r="AC135" s="24">
        <f t="shared" si="111"/>
        <v>55.713472135741995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320.35439652246674</v>
      </c>
      <c r="T136" s="62">
        <f t="shared" si="142"/>
        <v>476.29465646955543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49.43810438382809</v>
      </c>
      <c r="AA136" s="23">
        <f>EXP(-LN(2)/25)*AA135+(1-EXP(-LN(2)/25))/(LN(2)/25)*Calculateur!V136*Calculateur!X136*VLOOKUP('Données projet'!$B$9,Paramètres!$A$1:$I$89,3,0)*0.475*44/12</f>
        <v>5.1419657633451141</v>
      </c>
      <c r="AB136" s="23">
        <f>EXP(-LN(2)/2)*AB135+(1-EXP(-LN(2)/2))/(LN(2)/2)*V136*Y136*VLOOKUP('Données projet'!$B$9,Paramètres!$A$1:$I$89,3,0)*0.475*44/12</f>
        <v>1.1932776425685331E-11</v>
      </c>
      <c r="AC136" s="24">
        <f t="shared" si="111"/>
        <v>54.580070147185133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320.35439652246674</v>
      </c>
      <c r="T137" s="62">
        <f t="shared" si="142"/>
        <v>476.29465646955543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48.468653311127412</v>
      </c>
      <c r="AA137" s="23">
        <f>EXP(-LN(2)/25)*AA136+(1-EXP(-LN(2)/25))/(LN(2)/25)*Calculateur!V137*Calculateur!X137*VLOOKUP('Données projet'!$B$9,Paramètres!$A$1:$I$89,3,0)*0.475*44/12</f>
        <v>5.0013584391422148</v>
      </c>
      <c r="AB137" s="23">
        <f>EXP(-LN(2)/2)*AB136+(1-EXP(-LN(2)/2))/(LN(2)/2)*V137*Y137*VLOOKUP('Données projet'!$B$9,Paramètres!$A$1:$I$89,3,0)*0.475*44/12</f>
        <v>8.4377471289850699E-12</v>
      </c>
      <c r="AC137" s="24">
        <f t="shared" si="111"/>
        <v>53.470011750278069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320.35439652246674</v>
      </c>
      <c r="T138" s="62">
        <f t="shared" si="142"/>
        <v>476.29465646955543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47.518212582655622</v>
      </c>
      <c r="AA138" s="23">
        <f>EXP(-LN(2)/25)*AA137+(1-EXP(-LN(2)/25))/(LN(2)/25)*Calculateur!V138*Calculateur!X138*VLOOKUP('Données projet'!$B$9,Paramètres!$A$1:$I$89,3,0)*0.475*44/12</f>
        <v>4.8645960296138613</v>
      </c>
      <c r="AB138" s="23">
        <f>EXP(-LN(2)/2)*AB137+(1-EXP(-LN(2)/2))/(LN(2)/2)*V138*Y138*VLOOKUP('Données projet'!$B$9,Paramètres!$A$1:$I$89,3,0)*0.475*44/12</f>
        <v>5.9663882128426654E-12</v>
      </c>
      <c r="AC138" s="24">
        <f t="shared" si="111"/>
        <v>52.382808612275454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320.35439652246674</v>
      </c>
      <c r="T139" s="62">
        <f t="shared" si="142"/>
        <v>476.29465646955543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46.586409417157562</v>
      </c>
      <c r="AA139" s="23">
        <f>EXP(-LN(2)/25)*AA138+(1-EXP(-LN(2)/25))/(LN(2)/25)*Calculateur!V139*Calculateur!X139*VLOOKUP('Données projet'!$B$9,Paramètres!$A$1:$I$89,3,0)*0.475*44/12</f>
        <v>4.731573395366083</v>
      </c>
      <c r="AB139" s="23">
        <f>EXP(-LN(2)/2)*AB138+(1-EXP(-LN(2)/2))/(LN(2)/2)*V139*Y139*VLOOKUP('Données projet'!$B$9,Paramètres!$A$1:$I$89,3,0)*0.475*44/12</f>
        <v>4.2188735644925349E-12</v>
      </c>
      <c r="AC139" s="24">
        <f t="shared" si="111"/>
        <v>51.317982812527866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320.35439652246674</v>
      </c>
      <c r="T140" s="62">
        <f t="shared" si="142"/>
        <v>476.29465646955543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45.672878343391105</v>
      </c>
      <c r="AA140" s="23">
        <f>EXP(-LN(2)/25)*AA139+(1-EXP(-LN(2)/25))/(LN(2)/25)*Calculateur!V140*Calculateur!X140*VLOOKUP('Données projet'!$B$9,Paramètres!$A$1:$I$89,3,0)*0.475*44/12</f>
        <v>4.602188272047167</v>
      </c>
      <c r="AB140" s="23">
        <f>EXP(-LN(2)/2)*AB139+(1-EXP(-LN(2)/2))/(LN(2)/2)*V140*Y140*VLOOKUP('Données projet'!$B$9,Paramètres!$A$1:$I$89,3,0)*0.475*44/12</f>
        <v>2.9831941064213327E-12</v>
      </c>
      <c r="AC140" s="24">
        <f t="shared" si="111"/>
        <v>50.275066615441254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320.35439652246674</v>
      </c>
      <c r="T141" s="62">
        <f t="shared" si="142"/>
        <v>476.29465646955543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44.777261056782272</v>
      </c>
      <c r="AA141" s="23">
        <f>EXP(-LN(2)/25)*AA140+(1-EXP(-LN(2)/25))/(LN(2)/25)*Calculateur!V141*Calculateur!X141*VLOOKUP('Données projet'!$B$9,Paramètres!$A$1:$I$89,3,0)*0.475*44/12</f>
        <v>4.4763411917294746</v>
      </c>
      <c r="AB141" s="23">
        <f>EXP(-LN(2)/2)*AB140+(1-EXP(-LN(2)/2))/(LN(2)/2)*V141*Y141*VLOOKUP('Données projet'!$B$9,Paramètres!$A$1:$I$89,3,0)*0.475*44/12</f>
        <v>2.1094367822462675E-12</v>
      </c>
      <c r="AC141" s="24">
        <f t="shared" si="111"/>
        <v>49.253602248513857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320.35439652246674</v>
      </c>
      <c r="T142" s="62">
        <f t="shared" si="142"/>
        <v>476.29465646955543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43.899206278891235</v>
      </c>
      <c r="AA142" s="23">
        <f>EXP(-LN(2)/25)*AA141+(1-EXP(-LN(2)/25))/(LN(2)/25)*Calculateur!V142*Calculateur!X142*VLOOKUP('Données projet'!$B$9,Paramètres!$A$1:$I$89,3,0)*0.475*44/12</f>
        <v>4.3539354064410798</v>
      </c>
      <c r="AB142" s="23">
        <f>EXP(-LN(2)/2)*AB141+(1-EXP(-LN(2)/2))/(LN(2)/2)*V142*Y142*VLOOKUP('Données projet'!$B$9,Paramètres!$A$1:$I$89,3,0)*0.475*44/12</f>
        <v>1.4915970532106663E-12</v>
      </c>
      <c r="AC142" s="24">
        <f t="shared" si="111"/>
        <v>48.253141685333809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320.35439652246674</v>
      </c>
      <c r="T143" s="62">
        <f t="shared" si="142"/>
        <v>476.29465646955543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43.038369619634111</v>
      </c>
      <c r="AA143" s="23">
        <f>EXP(-LN(2)/25)*AA142+(1-EXP(-LN(2)/25))/(LN(2)/25)*Calculateur!V143*Calculateur!X143*VLOOKUP('Données projet'!$B$9,Paramètres!$A$1:$I$89,3,0)*0.475*44/12</f>
        <v>4.2348768137884365</v>
      </c>
      <c r="AB143" s="23">
        <f>EXP(-LN(2)/2)*AB142+(1-EXP(-LN(2)/2))/(LN(2)/2)*V143*Y143*VLOOKUP('Données projet'!$B$9,Paramètres!$A$1:$I$89,3,0)*0.475*44/12</f>
        <v>1.0547183911231337E-12</v>
      </c>
      <c r="AC143" s="24">
        <f t="shared" si="111"/>
        <v>47.273246433423601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320.35439652246674</v>
      </c>
      <c r="T144" s="62">
        <f t="shared" si="142"/>
        <v>476.29465646955543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42.194413442206503</v>
      </c>
      <c r="AA144" s="23">
        <f>EXP(-LN(2)/25)*AA143+(1-EXP(-LN(2)/25))/(LN(2)/25)*Calculateur!V144*Calculateur!X144*VLOOKUP('Données projet'!$B$9,Paramètres!$A$1:$I$89,3,0)*0.475*44/12</f>
        <v>4.1190738846128987</v>
      </c>
      <c r="AB144" s="23">
        <f>EXP(-LN(2)/2)*AB143+(1-EXP(-LN(2)/2))/(LN(2)/2)*V144*Y144*VLOOKUP('Données projet'!$B$9,Paramètres!$A$1:$I$89,3,0)*0.475*44/12</f>
        <v>7.4579852660533317E-13</v>
      </c>
      <c r="AC144" s="24">
        <f t="shared" si="111"/>
        <v>46.313487326820145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320.35439652246674</v>
      </c>
      <c r="T145" s="62">
        <f t="shared" si="142"/>
        <v>476.29465646955543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41.36700673065581</v>
      </c>
      <c r="AA145" s="23">
        <f>EXP(-LN(2)/25)*AA144+(1-EXP(-LN(2)/25))/(LN(2)/25)*Calculateur!V145*Calculateur!X145*VLOOKUP('Données projet'!$B$9,Paramètres!$A$1:$I$89,3,0)*0.475*44/12</f>
        <v>4.0064375926254776</v>
      </c>
      <c r="AB145" s="23">
        <f>EXP(-LN(2)/2)*AB144+(1-EXP(-LN(2)/2))/(LN(2)/2)*V145*Y145*VLOOKUP('Données projet'!$B$9,Paramètres!$A$1:$I$89,3,0)*0.475*44/12</f>
        <v>5.2735919556156687E-13</v>
      </c>
      <c r="AC145" s="24">
        <f t="shared" si="111"/>
        <v>45.373444323281817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320.35439652246674</v>
      </c>
      <c r="T146" s="62">
        <f t="shared" si="142"/>
        <v>476.29465646955543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40.555824960050366</v>
      </c>
      <c r="AA146" s="23">
        <f>EXP(-LN(2)/25)*AA145+(1-EXP(-LN(2)/25))/(LN(2)/25)*Calculateur!V146*Calculateur!X146*VLOOKUP('Données projet'!$B$9,Paramètres!$A$1:$I$89,3,0)*0.475*44/12</f>
        <v>3.8968813459657379</v>
      </c>
      <c r="AB146" s="23">
        <f>EXP(-LN(2)/2)*AB145+(1-EXP(-LN(2)/2))/(LN(2)/2)*V146*Y146*VLOOKUP('Données projet'!$B$9,Paramètres!$A$1:$I$89,3,0)*0.475*44/12</f>
        <v>3.7289926330266659E-13</v>
      </c>
      <c r="AC146" s="24">
        <f t="shared" si="111"/>
        <v>44.452706306016474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320.35439652246674</v>
      </c>
      <c r="T147" s="62">
        <f t="shared" si="142"/>
        <v>476.29465646955543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39.760549969194464</v>
      </c>
      <c r="AA147" s="23">
        <f>EXP(-LN(2)/25)*AA146+(1-EXP(-LN(2)/25))/(LN(2)/25)*Calculateur!V147*Calculateur!X147*VLOOKUP('Données projet'!$B$9,Paramètres!$A$1:$I$89,3,0)*0.475*44/12</f>
        <v>3.790320920632221</v>
      </c>
      <c r="AB147" s="23">
        <f>EXP(-LN(2)/2)*AB146+(1-EXP(-LN(2)/2))/(LN(2)/2)*V147*Y147*VLOOKUP('Données projet'!$B$9,Paramètres!$A$1:$I$89,3,0)*0.475*44/12</f>
        <v>2.6367959778078343E-13</v>
      </c>
      <c r="AC147" s="24">
        <f t="shared" si="111"/>
        <v>43.550870889826946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320.35439652246674</v>
      </c>
      <c r="T148" s="62">
        <f t="shared" si="142"/>
        <v>476.29465646955543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38.9808698358394</v>
      </c>
      <c r="AA148" s="23">
        <f>EXP(-LN(2)/25)*AA147+(1-EXP(-LN(2)/25))/(LN(2)/25)*Calculateur!V148*Calculateur!X148*VLOOKUP('Données projet'!$B$9,Paramètres!$A$1:$I$89,3,0)*0.475*44/12</f>
        <v>3.6866743957332186</v>
      </c>
      <c r="AB148" s="23">
        <f>EXP(-LN(2)/2)*AB147+(1-EXP(-LN(2)/2))/(LN(2)/2)*V148*Y148*VLOOKUP('Données projet'!$B$9,Paramètres!$A$1:$I$89,3,0)*0.475*44/12</f>
        <v>1.8644963165133329E-13</v>
      </c>
      <c r="AC148" s="24">
        <f t="shared" si="111"/>
        <v>42.667544231572805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320.35439652246674</v>
      </c>
      <c r="T149" s="62">
        <f t="shared" si="142"/>
        <v>476.29465646955543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38.216478754341509</v>
      </c>
      <c r="AA149" s="23">
        <f>EXP(-LN(2)/25)*AA148+(1-EXP(-LN(2)/25))/(LN(2)/25)*Calculateur!V149*Calculateur!X149*VLOOKUP('Données projet'!$B$9,Paramètres!$A$1:$I$89,3,0)*0.475*44/12</f>
        <v>3.5858620905081131</v>
      </c>
      <c r="AB149" s="23">
        <f>EXP(-LN(2)/2)*AB148+(1-EXP(-LN(2)/2))/(LN(2)/2)*V149*Y149*VLOOKUP('Données projet'!$B$9,Paramètres!$A$1:$I$89,3,0)*0.475*44/12</f>
        <v>1.3183979889039172E-13</v>
      </c>
      <c r="AC149" s="24">
        <f t="shared" si="111"/>
        <v>41.802340844849759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320.35439652246674</v>
      </c>
      <c r="T150" s="62">
        <f t="shared" si="142"/>
        <v>476.29465646955543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37.467076915719268</v>
      </c>
      <c r="AA150" s="23">
        <f>EXP(-LN(2)/25)*AA149+(1-EXP(-LN(2)/25))/(LN(2)/25)*Calculateur!V150*Calculateur!X150*VLOOKUP('Données projet'!$B$9,Paramètres!$A$1:$I$89,3,0)*0.475*44/12</f>
        <v>3.4878065030708769</v>
      </c>
      <c r="AB150" s="23">
        <f>EXP(-LN(2)/2)*AB149+(1-EXP(-LN(2)/2))/(LN(2)/2)*V150*Y150*VLOOKUP('Données projet'!$B$9,Paramètres!$A$1:$I$89,3,0)*0.475*44/12</f>
        <v>9.3224815825666647E-14</v>
      </c>
      <c r="AC150" s="24">
        <f t="shared" si="111"/>
        <v>40.954883418790239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320.35439652246674</v>
      </c>
      <c r="T151" s="62">
        <f t="shared" si="142"/>
        <v>476.29465646955543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36.732370390062421</v>
      </c>
      <c r="AA151" s="23">
        <f>EXP(-LN(2)/25)*AA150+(1-EXP(-LN(2)/25))/(LN(2)/25)*Calculateur!V151*Calculateur!X151*VLOOKUP('Données projet'!$B$9,Paramètres!$A$1:$I$89,3,0)*0.475*44/12</f>
        <v>3.3924322508286311</v>
      </c>
      <c r="AB151" s="23">
        <f>EXP(-LN(2)/2)*AB150+(1-EXP(-LN(2)/2))/(LN(2)/2)*V151*Y151*VLOOKUP('Données projet'!$B$9,Paramètres!$A$1:$I$89,3,0)*0.475*44/12</f>
        <v>6.5919899445195858E-14</v>
      </c>
      <c r="AC151" s="24">
        <f t="shared" si="111"/>
        <v>40.124802640891119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320.35439652246674</v>
      </c>
      <c r="T152" s="62">
        <f t="shared" si="142"/>
        <v>476.29465646955543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36.012071011246974</v>
      </c>
      <c r="AA152" s="23">
        <f>EXP(-LN(2)/25)*AA151+(1-EXP(-LN(2)/25))/(LN(2)/25)*Calculateur!V152*Calculateur!X152*VLOOKUP('Données projet'!$B$9,Paramètres!$A$1:$I$89,3,0)*0.475*44/12</f>
        <v>3.2996660125294635</v>
      </c>
      <c r="AB152" s="23">
        <f>EXP(-LN(2)/2)*AB151+(1-EXP(-LN(2)/2))/(LN(2)/2)*V152*Y152*VLOOKUP('Données projet'!$B$9,Paramètres!$A$1:$I$89,3,0)*0.475*44/12</f>
        <v>4.6612407912833323E-14</v>
      </c>
      <c r="AC152" s="24">
        <f t="shared" si="111"/>
        <v>39.311737023776487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320.35439652246674</v>
      </c>
      <c r="T153" s="62">
        <f t="shared" si="142"/>
        <v>476.29465646955543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35.305896263910853</v>
      </c>
      <c r="AA153" s="23">
        <f>EXP(-LN(2)/25)*AA152+(1-EXP(-LN(2)/25))/(LN(2)/25)*Calculateur!V153*Calculateur!X153*VLOOKUP('Données projet'!$B$9,Paramètres!$A$1:$I$89,3,0)*0.475*44/12</f>
        <v>3.2094364718949513</v>
      </c>
      <c r="AB153" s="23">
        <f>EXP(-LN(2)/2)*AB152+(1-EXP(-LN(2)/2))/(LN(2)/2)*V153*Y153*VLOOKUP('Données projet'!$B$9,Paramètres!$A$1:$I$89,3,0)*0.475*44/12</f>
        <v>3.2959949722597929E-14</v>
      </c>
      <c r="AC153" s="24">
        <f t="shared" si="111"/>
        <v>38.515332735805842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320.35439652246674</v>
      </c>
      <c r="T154" s="62">
        <f t="shared" si="142"/>
        <v>476.29465646955543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34.613569172645931</v>
      </c>
      <c r="AA154" s="23">
        <f>EXP(-LN(2)/25)*AA153+(1-EXP(-LN(2)/25))/(LN(2)/25)*Calculateur!V154*Calculateur!X154*VLOOKUP('Données projet'!$B$9,Paramètres!$A$1:$I$89,3,0)*0.475*44/12</f>
        <v>3.121674262794055</v>
      </c>
      <c r="AB154" s="23">
        <f>EXP(-LN(2)/2)*AB153+(1-EXP(-LN(2)/2))/(LN(2)/2)*V154*Y154*VLOOKUP('Données projet'!$B$9,Paramètres!$A$1:$I$89,3,0)*0.475*44/12</f>
        <v>2.3306203956416662E-14</v>
      </c>
      <c r="AC154" s="24">
        <f t="shared" ref="AC154:AC203" si="163">SUM(Z154:AB154)</f>
        <v>37.735243435440005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320.35439652246674</v>
      </c>
      <c r="T155" s="62">
        <f t="shared" si="142"/>
        <v>476.29465646955543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33.934818193362887</v>
      </c>
      <c r="AA155" s="23">
        <f>EXP(-LN(2)/25)*AA154+(1-EXP(-LN(2)/25))/(LN(2)/25)*Calculateur!V155*Calculateur!X155*VLOOKUP('Données projet'!$B$9,Paramètres!$A$1:$I$89,3,0)*0.475*44/12</f>
        <v>3.0363119159162366</v>
      </c>
      <c r="AB155" s="23">
        <f>EXP(-LN(2)/2)*AB154+(1-EXP(-LN(2)/2))/(LN(2)/2)*V155*Y155*VLOOKUP('Données projet'!$B$9,Paramètres!$A$1:$I$89,3,0)*0.475*44/12</f>
        <v>1.6479974861298965E-14</v>
      </c>
      <c r="AC155" s="24">
        <f t="shared" si="163"/>
        <v>36.971130109279137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320.35439652246674</v>
      </c>
      <c r="T156" s="62">
        <f t="shared" si="142"/>
        <v>476.29465646955543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33.269377106786358</v>
      </c>
      <c r="AA156" s="23">
        <f>EXP(-LN(2)/25)*AA155+(1-EXP(-LN(2)/25))/(LN(2)/25)*Calculateur!V156*Calculateur!X156*VLOOKUP('Données projet'!$B$9,Paramètres!$A$1:$I$89,3,0)*0.475*44/12</f>
        <v>2.9532838069028031</v>
      </c>
      <c r="AB156" s="23">
        <f>EXP(-LN(2)/2)*AB155+(1-EXP(-LN(2)/2))/(LN(2)/2)*V156*Y156*VLOOKUP('Données projet'!$B$9,Paramètres!$A$1:$I$89,3,0)*0.475*44/12</f>
        <v>1.1653101978208331E-14</v>
      </c>
      <c r="AC156" s="24">
        <f t="shared" si="163"/>
        <v>36.222660913689175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320.35439652246674</v>
      </c>
      <c r="T157" s="62">
        <f t="shared" si="142"/>
        <v>476.29465646955543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32.616984914038611</v>
      </c>
      <c r="AA157" s="23">
        <f>EXP(-LN(2)/25)*AA156+(1-EXP(-LN(2)/25))/(LN(2)/25)*Calculateur!V157*Calculateur!X157*VLOOKUP('Données projet'!$B$9,Paramètres!$A$1:$I$89,3,0)*0.475*44/12</f>
        <v>2.8725261058966005</v>
      </c>
      <c r="AB157" s="23">
        <f>EXP(-LN(2)/2)*AB156+(1-EXP(-LN(2)/2))/(LN(2)/2)*V157*Y157*VLOOKUP('Données projet'!$B$9,Paramètres!$A$1:$I$89,3,0)*0.475*44/12</f>
        <v>8.2399874306494823E-15</v>
      </c>
      <c r="AC157" s="24">
        <f t="shared" si="163"/>
        <v>35.489511019935215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320.35439652246674</v>
      </c>
      <c r="T158" s="62">
        <f t="shared" si="142"/>
        <v>476.29465646955543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31.977385734270701</v>
      </c>
      <c r="AA158" s="23">
        <f>EXP(-LN(2)/25)*AA157+(1-EXP(-LN(2)/25))/(LN(2)/25)*Calculateur!V158*Calculateur!X158*VLOOKUP('Données projet'!$B$9,Paramètres!$A$1:$I$89,3,0)*0.475*44/12</f>
        <v>2.7939767284712751</v>
      </c>
      <c r="AB158" s="23">
        <f>EXP(-LN(2)/2)*AB157+(1-EXP(-LN(2)/2))/(LN(2)/2)*V158*Y158*VLOOKUP('Données projet'!$B$9,Paramètres!$A$1:$I$89,3,0)*0.475*44/12</f>
        <v>5.8265509891041654E-15</v>
      </c>
      <c r="AC158" s="24">
        <f t="shared" si="163"/>
        <v>34.771362462741983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320.35439652246674</v>
      </c>
      <c r="T159" s="62">
        <f t="shared" si="142"/>
        <v>476.29465646955543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31.350328704301063</v>
      </c>
      <c r="AA159" s="23">
        <f>EXP(-LN(2)/25)*AA158+(1-EXP(-LN(2)/25))/(LN(2)/25)*Calculateur!V159*Calculateur!X159*VLOOKUP('Données projet'!$B$9,Paramètres!$A$1:$I$89,3,0)*0.475*44/12</f>
        <v>2.7175752879023776</v>
      </c>
      <c r="AB159" s="23">
        <f>EXP(-LN(2)/2)*AB158+(1-EXP(-LN(2)/2))/(LN(2)/2)*V159*Y159*VLOOKUP('Données projet'!$B$9,Paramètres!$A$1:$I$89,3,0)*0.475*44/12</f>
        <v>4.1199937153247411E-15</v>
      </c>
      <c r="AC159" s="24">
        <f t="shared" si="163"/>
        <v>34.067903992203448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320.35439652246674</v>
      </c>
      <c r="T160" s="62">
        <f t="shared" si="142"/>
        <v>476.29465646955543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30.735567880222106</v>
      </c>
      <c r="AA160" s="23">
        <f>EXP(-LN(2)/25)*AA159+(1-EXP(-LN(2)/25))/(LN(2)/25)*Calculateur!V160*Calculateur!X160*VLOOKUP('Données projet'!$B$9,Paramètres!$A$1:$I$89,3,0)*0.475*44/12</f>
        <v>2.6432630487436137</v>
      </c>
      <c r="AB160" s="23">
        <f>EXP(-LN(2)/2)*AB159+(1-EXP(-LN(2)/2))/(LN(2)/2)*V160*Y160*VLOOKUP('Données projet'!$B$9,Paramètres!$A$1:$I$89,3,0)*0.475*44/12</f>
        <v>2.9132754945520827E-15</v>
      </c>
      <c r="AC160" s="24">
        <f t="shared" si="163"/>
        <v>33.378830928965719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320.35439652246674</v>
      </c>
      <c r="T161" s="62">
        <f t="shared" si="142"/>
        <v>476.29465646955543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30.132862140936261</v>
      </c>
      <c r="AA161" s="23">
        <f>EXP(-LN(2)/25)*AA160+(1-EXP(-LN(2)/25))/(LN(2)/25)*Calculateur!V161*Calculateur!X161*VLOOKUP('Données projet'!$B$9,Paramètres!$A$1:$I$89,3,0)*0.475*44/12</f>
        <v>2.5709828816725571</v>
      </c>
      <c r="AB161" s="23">
        <f>EXP(-LN(2)/2)*AB160+(1-EXP(-LN(2)/2))/(LN(2)/2)*V161*Y161*VLOOKUP('Données projet'!$B$9,Paramètres!$A$1:$I$89,3,0)*0.475*44/12</f>
        <v>2.0599968576623706E-15</v>
      </c>
      <c r="AC161" s="24">
        <f t="shared" si="163"/>
        <v>32.703845022608817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320.35439652246674</v>
      </c>
      <c r="T162" s="62">
        <f t="shared" si="142"/>
        <v>476.29465646955543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29.541975093583609</v>
      </c>
      <c r="AA162" s="23">
        <f>EXP(-LN(2)/25)*AA161+(1-EXP(-LN(2)/25))/(LN(2)/25)*Calculateur!V162*Calculateur!X162*VLOOKUP('Données projet'!$B$9,Paramètres!$A$1:$I$89,3,0)*0.475*44/12</f>
        <v>2.5006792195711074</v>
      </c>
      <c r="AB162" s="23">
        <f>EXP(-LN(2)/2)*AB161+(1-EXP(-LN(2)/2))/(LN(2)/2)*V162*Y162*VLOOKUP('Données projet'!$B$9,Paramètres!$A$1:$I$89,3,0)*0.475*44/12</f>
        <v>1.4566377472760414E-15</v>
      </c>
      <c r="AC162" s="24">
        <f t="shared" si="163"/>
        <v>32.042654313154713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320.35439652246674</v>
      </c>
      <c r="T163" s="62">
        <f t="shared" si="142"/>
        <v>476.29465646955543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28.96267498082403</v>
      </c>
      <c r="AA163" s="23">
        <f>EXP(-LN(2)/25)*AA162+(1-EXP(-LN(2)/25))/(LN(2)/25)*Calculateur!V163*Calculateur!X163*VLOOKUP('Données projet'!$B$9,Paramètres!$A$1:$I$89,3,0)*0.475*44/12</f>
        <v>2.4322980148069306</v>
      </c>
      <c r="AB163" s="23">
        <f>EXP(-LN(2)/2)*AB162+(1-EXP(-LN(2)/2))/(LN(2)/2)*V163*Y163*VLOOKUP('Données projet'!$B$9,Paramètres!$A$1:$I$89,3,0)*0.475*44/12</f>
        <v>1.0299984288311853E-15</v>
      </c>
      <c r="AC163" s="24">
        <f t="shared" si="163"/>
        <v>31.394972995630962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320.35439652246674</v>
      </c>
      <c r="T164" s="62">
        <f t="shared" si="142"/>
        <v>476.29465646955543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28.394734589937485</v>
      </c>
      <c r="AA164" s="23">
        <f>EXP(-LN(2)/25)*AA163+(1-EXP(-LN(2)/25))/(LN(2)/25)*Calculateur!V164*Calculateur!X164*VLOOKUP('Données projet'!$B$9,Paramètres!$A$1:$I$89,3,0)*0.475*44/12</f>
        <v>2.3657866976830415</v>
      </c>
      <c r="AB164" s="23">
        <f>EXP(-LN(2)/2)*AB163+(1-EXP(-LN(2)/2))/(LN(2)/2)*V164*Y164*VLOOKUP('Données projet'!$B$9,Paramètres!$A$1:$I$89,3,0)*0.475*44/12</f>
        <v>7.2831887363802068E-16</v>
      </c>
      <c r="AC164" s="24">
        <f t="shared" si="163"/>
        <v>30.760521287620527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320.35439652246674</v>
      </c>
      <c r="T165" s="62">
        <f t="shared" si="142"/>
        <v>476.29465646955543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27.837931163706795</v>
      </c>
      <c r="AA165" s="23">
        <f>EXP(-LN(2)/25)*AA164+(1-EXP(-LN(2)/25))/(LN(2)/25)*Calculateur!V165*Calculateur!X165*VLOOKUP('Données projet'!$B$9,Paramètres!$A$1:$I$89,3,0)*0.475*44/12</f>
        <v>2.3010941360235835</v>
      </c>
      <c r="AB165" s="23">
        <f>EXP(-LN(2)/2)*AB164+(1-EXP(-LN(2)/2))/(LN(2)/2)*V165*Y165*VLOOKUP('Données projet'!$B$9,Paramètres!$A$1:$I$89,3,0)*0.475*44/12</f>
        <v>5.1499921441559264E-16</v>
      </c>
      <c r="AC165" s="24">
        <f t="shared" si="163"/>
        <v>30.139025299730378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320.35439652246674</v>
      </c>
      <c r="T166" s="62">
        <f t="shared" si="142"/>
        <v>476.29465646955543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27.292046313047933</v>
      </c>
      <c r="AA166" s="23">
        <f>EXP(-LN(2)/25)*AA165+(1-EXP(-LN(2)/25))/(LN(2)/25)*Calculateur!V166*Calculateur!X166*VLOOKUP('Données projet'!$B$9,Paramètres!$A$1:$I$89,3,0)*0.475*44/12</f>
        <v>2.2381705958647373</v>
      </c>
      <c r="AB166" s="23">
        <f>EXP(-LN(2)/2)*AB165+(1-EXP(-LN(2)/2))/(LN(2)/2)*V166*Y166*VLOOKUP('Données projet'!$B$9,Paramètres!$A$1:$I$89,3,0)*0.475*44/12</f>
        <v>3.6415943681901034E-16</v>
      </c>
      <c r="AC166" s="24">
        <f t="shared" si="163"/>
        <v>29.530216908912671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320.35439652246674</v>
      </c>
      <c r="T167" s="62">
        <f t="shared" si="142"/>
        <v>476.29465646955543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26.756865931353609</v>
      </c>
      <c r="AA167" s="23">
        <f>EXP(-LN(2)/25)*AA166+(1-EXP(-LN(2)/25))/(LN(2)/25)*Calculateur!V167*Calculateur!X167*VLOOKUP('Données projet'!$B$9,Paramètres!$A$1:$I$89,3,0)*0.475*44/12</f>
        <v>2.1769677032205399</v>
      </c>
      <c r="AB167" s="23">
        <f>EXP(-LN(2)/2)*AB166+(1-EXP(-LN(2)/2))/(LN(2)/2)*V167*Y167*VLOOKUP('Données projet'!$B$9,Paramètres!$A$1:$I$89,3,0)*0.475*44/12</f>
        <v>2.5749960720779632E-16</v>
      </c>
      <c r="AC167" s="24">
        <f t="shared" si="163"/>
        <v>28.93383363457415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320.35439652246674</v>
      </c>
      <c r="T168" s="62">
        <f t="shared" si="142"/>
        <v>476.29465646955543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26.232180110516509</v>
      </c>
      <c r="AA168" s="23">
        <f>EXP(-LN(2)/25)*AA167+(1-EXP(-LN(2)/25))/(LN(2)/25)*Calculateur!V168*Calculateur!X168*VLOOKUP('Données projet'!$B$9,Paramètres!$A$1:$I$89,3,0)*0.475*44/12</f>
        <v>2.1174384068942183</v>
      </c>
      <c r="AB168" s="23">
        <f>EXP(-LN(2)/2)*AB167+(1-EXP(-LN(2)/2))/(LN(2)/2)*V168*Y168*VLOOKUP('Données projet'!$B$9,Paramètres!$A$1:$I$89,3,0)*0.475*44/12</f>
        <v>1.8207971840950517E-16</v>
      </c>
      <c r="AC168" s="24">
        <f t="shared" si="163"/>
        <v>28.349618517410729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320.35439652246674</v>
      </c>
      <c r="T169" s="62">
        <f t="shared" si="142"/>
        <v>476.29465646955543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25.717783058599274</v>
      </c>
      <c r="AA169" s="23">
        <f>EXP(-LN(2)/25)*AA168+(1-EXP(-LN(2)/25))/(LN(2)/25)*Calculateur!V169*Calculateur!X169*VLOOKUP('Données projet'!$B$9,Paramètres!$A$1:$I$89,3,0)*0.475*44/12</f>
        <v>2.0595369423064493</v>
      </c>
      <c r="AB169" s="23">
        <f>EXP(-LN(2)/2)*AB168+(1-EXP(-LN(2)/2))/(LN(2)/2)*V169*Y169*VLOOKUP('Données projet'!$B$9,Paramètres!$A$1:$I$89,3,0)*0.475*44/12</f>
        <v>1.2874980360389816E-16</v>
      </c>
      <c r="AC169" s="24">
        <f t="shared" si="163"/>
        <v>27.777320000905725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320.35439652246674</v>
      </c>
      <c r="T170" s="62">
        <f t="shared" si="142"/>
        <v>476.29465646955543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25.213473019118915</v>
      </c>
      <c r="AA170" s="23">
        <f>EXP(-LN(2)/25)*AA169+(1-EXP(-LN(2)/25))/(LN(2)/25)*Calculateur!V170*Calculateur!X170*VLOOKUP('Données projet'!$B$9,Paramètres!$A$1:$I$89,3,0)*0.475*44/12</f>
        <v>2.0032187963127388</v>
      </c>
      <c r="AB170" s="23">
        <f>EXP(-LN(2)/2)*AB169+(1-EXP(-LN(2)/2))/(LN(2)/2)*V170*Y170*VLOOKUP('Données projet'!$B$9,Paramètres!$A$1:$I$89,3,0)*0.475*44/12</f>
        <v>9.1039859204752585E-17</v>
      </c>
      <c r="AC170" s="24">
        <f t="shared" si="163"/>
        <v>27.216691815431652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320.35439652246674</v>
      </c>
      <c r="T171" s="62">
        <f t="shared" si="142"/>
        <v>476.29465646955543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24.719052191914013</v>
      </c>
      <c r="AA171" s="23">
        <f>EXP(-LN(2)/25)*AA170+(1-EXP(-LN(2)/25))/(LN(2)/25)*Calculateur!V171*Calculateur!X171*VLOOKUP('Données projet'!$B$9,Paramètres!$A$1:$I$89,3,0)*0.475*44/12</f>
        <v>1.9484406729828689</v>
      </c>
      <c r="AB171" s="23">
        <f>EXP(-LN(2)/2)*AB170+(1-EXP(-LN(2)/2))/(LN(2)/2)*V171*Y171*VLOOKUP('Données projet'!$B$9,Paramètres!$A$1:$I$89,3,0)*0.475*44/12</f>
        <v>6.437490180194908E-17</v>
      </c>
      <c r="AC171" s="24">
        <f t="shared" si="163"/>
        <v>26.667492864896882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320.35439652246674</v>
      </c>
      <c r="T172" s="62">
        <f t="shared" si="142"/>
        <v>476.29465646955543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24.234326655563674</v>
      </c>
      <c r="AA172" s="23">
        <f>EXP(-LN(2)/25)*AA171+(1-EXP(-LN(2)/25))/(LN(2)/25)*Calculateur!V172*Calculateur!X172*VLOOKUP('Données projet'!$B$9,Paramètres!$A$1:$I$89,3,0)*0.475*44/12</f>
        <v>1.8951604603161105</v>
      </c>
      <c r="AB172" s="23">
        <f>EXP(-LN(2)/2)*AB171+(1-EXP(-LN(2)/2))/(LN(2)/2)*V172*Y172*VLOOKUP('Données projet'!$B$9,Paramètres!$A$1:$I$89,3,0)*0.475*44/12</f>
        <v>4.5519929602376292E-17</v>
      </c>
      <c r="AC172" s="24">
        <f t="shared" si="163"/>
        <v>26.129487115879783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320.35439652246674</v>
      </c>
      <c r="T173" s="62">
        <f t="shared" si="142"/>
        <v>476.29465646955543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23.759106291327779</v>
      </c>
      <c r="AA173" s="23">
        <f>EXP(-LN(2)/25)*AA172+(1-EXP(-LN(2)/25))/(LN(2)/25)*Calculateur!V173*Calculateur!X173*VLOOKUP('Données projet'!$B$9,Paramètres!$A$1:$I$89,3,0)*0.475*44/12</f>
        <v>1.8433371978666093</v>
      </c>
      <c r="AB173" s="23">
        <f>EXP(-LN(2)/2)*AB172+(1-EXP(-LN(2)/2))/(LN(2)/2)*V173*Y173*VLOOKUP('Données projet'!$B$9,Paramètres!$A$1:$I$89,3,0)*0.475*44/12</f>
        <v>3.218745090097454E-17</v>
      </c>
      <c r="AC173" s="24">
        <f t="shared" si="163"/>
        <v>25.602443489194389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320.35439652246674</v>
      </c>
      <c r="T174" s="62">
        <f t="shared" si="142"/>
        <v>476.29465646955543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23.293204708578749</v>
      </c>
      <c r="AA174" s="23">
        <f>EXP(-LN(2)/25)*AA173+(1-EXP(-LN(2)/25))/(LN(2)/25)*Calculateur!V174*Calculateur!X174*VLOOKUP('Données projet'!$B$9,Paramètres!$A$1:$I$89,3,0)*0.475*44/12</f>
        <v>1.7929310452540566</v>
      </c>
      <c r="AB174" s="23">
        <f>EXP(-LN(2)/2)*AB173+(1-EXP(-LN(2)/2))/(LN(2)/2)*V174*Y174*VLOOKUP('Données projet'!$B$9,Paramètres!$A$1:$I$89,3,0)*0.475*44/12</f>
        <v>2.2759964801188146E-17</v>
      </c>
      <c r="AC174" s="24">
        <f t="shared" si="163"/>
        <v>25.086135753832806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320.35439652246674</v>
      </c>
      <c r="T175" s="62">
        <f t="shared" si="142"/>
        <v>476.29465646955543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22.836439171695524</v>
      </c>
      <c r="AA175" s="23">
        <f>EXP(-LN(2)/25)*AA174+(1-EXP(-LN(2)/25))/(LN(2)/25)*Calculateur!V175*Calculateur!X175*VLOOKUP('Données projet'!$B$9,Paramètres!$A$1:$I$89,3,0)*0.475*44/12</f>
        <v>1.7439032515354385</v>
      </c>
      <c r="AB175" s="23">
        <f>EXP(-LN(2)/2)*AB174+(1-EXP(-LN(2)/2))/(LN(2)/2)*V175*Y175*VLOOKUP('Données projet'!$B$9,Paramètres!$A$1:$I$89,3,0)*0.475*44/12</f>
        <v>1.609372545048727E-17</v>
      </c>
      <c r="AC175" s="24">
        <f t="shared" si="163"/>
        <v>24.580342423230963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320.35439652246674</v>
      </c>
      <c r="T176" s="62">
        <f t="shared" si="142"/>
        <v>476.29465646955543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22.388630528391108</v>
      </c>
      <c r="AA176" s="23">
        <f>EXP(-LN(2)/25)*AA175+(1-EXP(-LN(2)/25))/(LN(2)/25)*Calculateur!V176*Calculateur!X176*VLOOKUP('Données projet'!$B$9,Paramètres!$A$1:$I$89,3,0)*0.475*44/12</f>
        <v>1.6962161254143155</v>
      </c>
      <c r="AB176" s="23">
        <f>EXP(-LN(2)/2)*AB175+(1-EXP(-LN(2)/2))/(LN(2)/2)*V176*Y176*VLOOKUP('Données projet'!$B$9,Paramètres!$A$1:$I$89,3,0)*0.475*44/12</f>
        <v>1.1379982400594073E-17</v>
      </c>
      <c r="AC176" s="24">
        <f t="shared" si="163"/>
        <v>24.084846653805425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320.35439652246674</v>
      </c>
      <c r="T177" s="62">
        <f t="shared" si="142"/>
        <v>476.29465646955543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21.949603139445589</v>
      </c>
      <c r="AA177" s="23">
        <f>EXP(-LN(2)/25)*AA176+(1-EXP(-LN(2)/25))/(LN(2)/25)*Calculateur!V177*Calculateur!X177*VLOOKUP('Données projet'!$B$9,Paramètres!$A$1:$I$89,3,0)*0.475*44/12</f>
        <v>1.6498330062647317</v>
      </c>
      <c r="AB177" s="23">
        <f>EXP(-LN(2)/2)*AB176+(1-EXP(-LN(2)/2))/(LN(2)/2)*V177*Y177*VLOOKUP('Données projet'!$B$9,Paramètres!$A$1:$I$89,3,0)*0.475*44/12</f>
        <v>8.046862725243635E-18</v>
      </c>
      <c r="AC177" s="24">
        <f t="shared" si="163"/>
        <v>23.599436145710321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320.35439652246674</v>
      </c>
      <c r="T178" s="62">
        <f t="shared" si="142"/>
        <v>476.29465646955543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21.519184809817027</v>
      </c>
      <c r="AA178" s="23">
        <f>EXP(-LN(2)/25)*AA177+(1-EXP(-LN(2)/25))/(LN(2)/25)*Calculateur!V178*Calculateur!X178*VLOOKUP('Données projet'!$B$9,Paramètres!$A$1:$I$89,3,0)*0.475*44/12</f>
        <v>1.6047182359474756</v>
      </c>
      <c r="AB178" s="23">
        <f>EXP(-LN(2)/2)*AB177+(1-EXP(-LN(2)/2))/(LN(2)/2)*V178*Y178*VLOOKUP('Données projet'!$B$9,Paramètres!$A$1:$I$89,3,0)*0.475*44/12</f>
        <v>5.6899912002970365E-18</v>
      </c>
      <c r="AC178" s="24">
        <f t="shared" si="163"/>
        <v>23.123903045764504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320.35439652246674</v>
      </c>
      <c r="T179" s="62">
        <f t="shared" si="142"/>
        <v>476.29465646955543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21.097206721103223</v>
      </c>
      <c r="AA179" s="23">
        <f>EXP(-LN(2)/25)*AA178+(1-EXP(-LN(2)/25))/(LN(2)/25)*Calculateur!V179*Calculateur!X179*VLOOKUP('Données projet'!$B$9,Paramètres!$A$1:$I$89,3,0)*0.475*44/12</f>
        <v>1.5608371313970275</v>
      </c>
      <c r="AB179" s="23">
        <f>EXP(-LN(2)/2)*AB178+(1-EXP(-LN(2)/2))/(LN(2)/2)*V179*Y179*VLOOKUP('Données projet'!$B$9,Paramètres!$A$1:$I$89,3,0)*0.475*44/12</f>
        <v>4.0234313626218175E-18</v>
      </c>
      <c r="AC179" s="24">
        <f t="shared" si="163"/>
        <v>22.658043852500249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320.35439652246674</v>
      </c>
      <c r="T180" s="62">
        <f t="shared" si="142"/>
        <v>476.29465646955543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20.683503365327876</v>
      </c>
      <c r="AA180" s="23">
        <f>EXP(-LN(2)/25)*AA179+(1-EXP(-LN(2)/25))/(LN(2)/25)*Calculateur!V180*Calculateur!X180*VLOOKUP('Données projet'!$B$9,Paramètres!$A$1:$I$89,3,0)*0.475*44/12</f>
        <v>1.5181559579581183</v>
      </c>
      <c r="AB180" s="23">
        <f>EXP(-LN(2)/2)*AB179+(1-EXP(-LN(2)/2))/(LN(2)/2)*V180*Y180*VLOOKUP('Données projet'!$B$9,Paramètres!$A$1:$I$89,3,0)*0.475*44/12</f>
        <v>2.8449956001485183E-18</v>
      </c>
      <c r="AC180" s="24">
        <f t="shared" si="163"/>
        <v>22.201659323285995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320.35439652246674</v>
      </c>
      <c r="T181" s="62">
        <f t="shared" si="142"/>
        <v>476.29465646955543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20.277912480025154</v>
      </c>
      <c r="AA181" s="23">
        <f>EXP(-LN(2)/25)*AA180+(1-EXP(-LN(2)/25))/(LN(2)/25)*Calculateur!V181*Calculateur!X181*VLOOKUP('Données projet'!$B$9,Paramètres!$A$1:$I$89,3,0)*0.475*44/12</f>
        <v>1.4766419034514016</v>
      </c>
      <c r="AB181" s="23">
        <f>EXP(-LN(2)/2)*AB180+(1-EXP(-LN(2)/2))/(LN(2)/2)*V181*Y181*VLOOKUP('Données projet'!$B$9,Paramètres!$A$1:$I$89,3,0)*0.475*44/12</f>
        <v>2.0117156813109088E-18</v>
      </c>
      <c r="AC181" s="24">
        <f t="shared" si="163"/>
        <v>21.754554383476556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320.35439652246674</v>
      </c>
      <c r="T182" s="62">
        <f t="shared" si="142"/>
        <v>476.29465646955543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19.880274984597204</v>
      </c>
      <c r="AA182" s="23">
        <f>EXP(-LN(2)/25)*AA181+(1-EXP(-LN(2)/25))/(LN(2)/25)*Calculateur!V182*Calculateur!X182*VLOOKUP('Données projet'!$B$9,Paramètres!$A$1:$I$89,3,0)*0.475*44/12</f>
        <v>1.4362630529483003</v>
      </c>
      <c r="AB182" s="23">
        <f>EXP(-LN(2)/2)*AB181+(1-EXP(-LN(2)/2))/(LN(2)/2)*V182*Y182*VLOOKUP('Données projet'!$B$9,Paramètres!$A$1:$I$89,3,0)*0.475*44/12</f>
        <v>1.4224978000742591E-18</v>
      </c>
      <c r="AC182" s="24">
        <f t="shared" si="163"/>
        <v>21.316538037545506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320.35439652246674</v>
      </c>
      <c r="T183" s="62">
        <f t="shared" si="142"/>
        <v>476.29465646955543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19.490434917919671</v>
      </c>
      <c r="AA183" s="23">
        <f>EXP(-LN(2)/25)*AA182+(1-EXP(-LN(2)/25))/(LN(2)/25)*Calculateur!V183*Calculateur!X183*VLOOKUP('Données projet'!$B$9,Paramètres!$A$1:$I$89,3,0)*0.475*44/12</f>
        <v>1.3969883642356375</v>
      </c>
      <c r="AB183" s="23">
        <f>EXP(-LN(2)/2)*AB182+(1-EXP(-LN(2)/2))/(LN(2)/2)*V183*Y183*VLOOKUP('Données projet'!$B$9,Paramètres!$A$1:$I$89,3,0)*0.475*44/12</f>
        <v>1.0058578406554544E-18</v>
      </c>
      <c r="AC183" s="24">
        <f t="shared" si="163"/>
        <v>20.887423282155311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320.35439652246674</v>
      </c>
      <c r="T184" s="62">
        <f t="shared" si="142"/>
        <v>476.29465646955543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19.108239377170726</v>
      </c>
      <c r="AA184" s="23">
        <f>EXP(-LN(2)/25)*AA183+(1-EXP(-LN(2)/25))/(LN(2)/25)*Calculateur!V184*Calculateur!X184*VLOOKUP('Données projet'!$B$9,Paramètres!$A$1:$I$89,3,0)*0.475*44/12</f>
        <v>1.3587876439511888</v>
      </c>
      <c r="AB184" s="23">
        <f>EXP(-LN(2)/2)*AB183+(1-EXP(-LN(2)/2))/(LN(2)/2)*V184*Y184*VLOOKUP('Données projet'!$B$9,Paramètres!$A$1:$I$89,3,0)*0.475*44/12</f>
        <v>7.1124890003712957E-19</v>
      </c>
      <c r="AC184" s="24">
        <f t="shared" si="163"/>
        <v>20.467027021121915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320.35439652246674</v>
      </c>
      <c r="T185" s="62">
        <f t="shared" si="142"/>
        <v>476.29465646955543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18.733538457859606</v>
      </c>
      <c r="AA185" s="23">
        <f>EXP(-LN(2)/25)*AA184+(1-EXP(-LN(2)/25))/(LN(2)/25)*Calculateur!V185*Calculateur!X185*VLOOKUP('Données projet'!$B$9,Paramètres!$A$1:$I$89,3,0)*0.475*44/12</f>
        <v>1.3216315243718069</v>
      </c>
      <c r="AB185" s="23">
        <f>EXP(-LN(2)/2)*AB184+(1-EXP(-LN(2)/2))/(LN(2)/2)*V185*Y185*VLOOKUP('Données projet'!$B$9,Paramètres!$A$1:$I$89,3,0)*0.475*44/12</f>
        <v>5.0292892032772719E-19</v>
      </c>
      <c r="AC185" s="24">
        <f t="shared" si="163"/>
        <v>20.055169982231412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320.35439652246674</v>
      </c>
      <c r="T186" s="62">
        <f t="shared" si="142"/>
        <v>476.29465646955543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18.366185195031182</v>
      </c>
      <c r="AA186" s="23">
        <f>EXP(-LN(2)/25)*AA185+(1-EXP(-LN(2)/25))/(LN(2)/25)*Calculateur!V186*Calculateur!X186*VLOOKUP('Données projet'!$B$9,Paramètres!$A$1:$I$89,3,0)*0.475*44/12</f>
        <v>1.2854914408362785</v>
      </c>
      <c r="AB186" s="23">
        <f>EXP(-LN(2)/2)*AB185+(1-EXP(-LN(2)/2))/(LN(2)/2)*V186*Y186*VLOOKUP('Données projet'!$B$9,Paramètres!$A$1:$I$89,3,0)*0.475*44/12</f>
        <v>3.5562445001856478E-19</v>
      </c>
      <c r="AC186" s="24">
        <f t="shared" si="163"/>
        <v>19.65167663586746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320.35439652246674</v>
      </c>
      <c r="T187" s="62">
        <f t="shared" si="142"/>
        <v>476.29465646955543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18.006035505623458</v>
      </c>
      <c r="AA187" s="23">
        <f>EXP(-LN(2)/25)*AA186+(1-EXP(-LN(2)/25))/(LN(2)/25)*Calculateur!V187*Calculateur!X187*VLOOKUP('Données projet'!$B$9,Paramètres!$A$1:$I$89,3,0)*0.475*44/12</f>
        <v>1.2503396097855537</v>
      </c>
      <c r="AB187" s="23">
        <f>EXP(-LN(2)/2)*AB186+(1-EXP(-LN(2)/2))/(LN(2)/2)*V187*Y187*VLOOKUP('Données projet'!$B$9,Paramètres!$A$1:$I$89,3,0)*0.475*44/12</f>
        <v>2.5146446016386359E-19</v>
      </c>
      <c r="AC187" s="24">
        <f t="shared" si="163"/>
        <v>19.256375115409011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320.35439652246674</v>
      </c>
      <c r="T188" s="62">
        <f t="shared" si="142"/>
        <v>476.29465646955543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17.652948131955398</v>
      </c>
      <c r="AA188" s="23">
        <f>EXP(-LN(2)/25)*AA187+(1-EXP(-LN(2)/25))/(LN(2)/25)*Calculateur!V188*Calculateur!X188*VLOOKUP('Données projet'!$B$9,Paramètres!$A$1:$I$89,3,0)*0.475*44/12</f>
        <v>1.2161490074034653</v>
      </c>
      <c r="AB188" s="23">
        <f>EXP(-LN(2)/2)*AB187+(1-EXP(-LN(2)/2))/(LN(2)/2)*V188*Y188*VLOOKUP('Données projet'!$B$9,Paramètres!$A$1:$I$89,3,0)*0.475*44/12</f>
        <v>1.7781222500928239E-19</v>
      </c>
      <c r="AC188" s="24">
        <f t="shared" si="163"/>
        <v>18.869097139358864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320.35439652246674</v>
      </c>
      <c r="T189" s="62">
        <f t="shared" si="142"/>
        <v>476.29465646955543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17.306784586322937</v>
      </c>
      <c r="AA189" s="23">
        <f>EXP(-LN(2)/25)*AA188+(1-EXP(-LN(2)/25))/(LN(2)/25)*Calculateur!V189*Calculateur!X189*VLOOKUP('Données projet'!$B$9,Paramètres!$A$1:$I$89,3,0)*0.475*44/12</f>
        <v>1.1828933488415208</v>
      </c>
      <c r="AB189" s="23">
        <f>EXP(-LN(2)/2)*AB188+(1-EXP(-LN(2)/2))/(LN(2)/2)*V189*Y189*VLOOKUP('Données projet'!$B$9,Paramètres!$A$1:$I$89,3,0)*0.475*44/12</f>
        <v>1.257322300819318E-19</v>
      </c>
      <c r="AC189" s="24">
        <f t="shared" si="163"/>
        <v>18.489677935164458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320.35439652246674</v>
      </c>
      <c r="T190" s="62">
        <f t="shared" si="142"/>
        <v>476.29465646955543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16.967409096681415</v>
      </c>
      <c r="AA190" s="23">
        <f>EXP(-LN(2)/25)*AA189+(1-EXP(-LN(2)/25))/(LN(2)/25)*Calculateur!V190*Calculateur!X190*VLOOKUP('Données projet'!$B$9,Paramètres!$A$1:$I$89,3,0)*0.475*44/12</f>
        <v>1.1505470680117917</v>
      </c>
      <c r="AB190" s="23">
        <f>EXP(-LN(2)/2)*AB189+(1-EXP(-LN(2)/2))/(LN(2)/2)*V190*Y190*VLOOKUP('Données projet'!$B$9,Paramètres!$A$1:$I$89,3,0)*0.475*44/12</f>
        <v>8.8906112504641196E-20</v>
      </c>
      <c r="AC190" s="24">
        <f t="shared" si="163"/>
        <v>18.117956164693208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320.35439652246674</v>
      </c>
      <c r="T191" s="62">
        <f t="shared" si="142"/>
        <v>476.29465646955543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16.634688553393154</v>
      </c>
      <c r="AA191" s="23">
        <f>EXP(-LN(2)/25)*AA190+(1-EXP(-LN(2)/25))/(LN(2)/25)*Calculateur!V191*Calculateur!X191*VLOOKUP('Données projet'!$B$9,Paramètres!$A$1:$I$89,3,0)*0.475*44/12</f>
        <v>1.1190852979323687</v>
      </c>
      <c r="AB191" s="23">
        <f>EXP(-LN(2)/2)*AB190+(1-EXP(-LN(2)/2))/(LN(2)/2)*V191*Y191*VLOOKUP('Données projet'!$B$9,Paramètres!$A$1:$I$89,3,0)*0.475*44/12</f>
        <v>6.2866115040965899E-20</v>
      </c>
      <c r="AC191" s="24">
        <f t="shared" si="163"/>
        <v>17.753773851325523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320.35439652246674</v>
      </c>
      <c r="T192" s="62">
        <f t="shared" si="142"/>
        <v>476.29465646955543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16.30849245701928</v>
      </c>
      <c r="AA192" s="23">
        <f>EXP(-LN(2)/25)*AA191+(1-EXP(-LN(2)/25))/(LN(2)/25)*Calculateur!V192*Calculateur!X192*VLOOKUP('Données projet'!$B$9,Paramètres!$A$1:$I$89,3,0)*0.475*44/12</f>
        <v>1.0884838516102699</v>
      </c>
      <c r="AB192" s="23">
        <f>EXP(-LN(2)/2)*AB191+(1-EXP(-LN(2)/2))/(LN(2)/2)*V192*Y192*VLOOKUP('Données projet'!$B$9,Paramètres!$A$1:$I$89,3,0)*0.475*44/12</f>
        <v>4.4453056252320598E-20</v>
      </c>
      <c r="AC192" s="24">
        <f t="shared" si="163"/>
        <v>17.396976308629551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320.35439652246674</v>
      </c>
      <c r="T193" s="62">
        <f t="shared" si="142"/>
        <v>476.29465646955543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15.988692867135327</v>
      </c>
      <c r="AA193" s="23">
        <f>EXP(-LN(2)/25)*AA192+(1-EXP(-LN(2)/25))/(LN(2)/25)*Calculateur!V193*Calculateur!X193*VLOOKUP('Données projet'!$B$9,Paramètres!$A$1:$I$89,3,0)*0.475*44/12</f>
        <v>1.0587192034471091</v>
      </c>
      <c r="AB193" s="23">
        <f>EXP(-LN(2)/2)*AB192+(1-EXP(-LN(2)/2))/(LN(2)/2)*V193*Y193*VLOOKUP('Données projet'!$B$9,Paramètres!$A$1:$I$89,3,0)*0.475*44/12</f>
        <v>3.1433057520482949E-20</v>
      </c>
      <c r="AC193" s="24">
        <f t="shared" si="163"/>
        <v>17.047412070582435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320.35439652246674</v>
      </c>
      <c r="T194" s="62">
        <f t="shared" si="142"/>
        <v>476.29465646955543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15.675164352150508</v>
      </c>
      <c r="AA194" s="23">
        <f>EXP(-LN(2)/25)*AA193+(1-EXP(-LN(2)/25))/(LN(2)/25)*Calculateur!V194*Calculateur!X194*VLOOKUP('Données projet'!$B$9,Paramètres!$A$1:$I$89,3,0)*0.475*44/12</f>
        <v>1.0297684711532247</v>
      </c>
      <c r="AB194" s="23">
        <f>EXP(-LN(2)/2)*AB193+(1-EXP(-LN(2)/2))/(LN(2)/2)*V194*Y194*VLOOKUP('Données projet'!$B$9,Paramètres!$A$1:$I$89,3,0)*0.475*44/12</f>
        <v>2.2226528126160299E-20</v>
      </c>
      <c r="AC194" s="24">
        <f t="shared" si="163"/>
        <v>16.704932823303732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320.35439652246674</v>
      </c>
      <c r="T195" s="62">
        <f t="shared" si="142"/>
        <v>476.29465646955543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15.36778394011103</v>
      </c>
      <c r="AA195" s="23">
        <f>EXP(-LN(2)/25)*AA194+(1-EXP(-LN(2)/25))/(LN(2)/25)*Calculateur!V195*Calculateur!X195*VLOOKUP('Données projet'!$B$9,Paramètres!$A$1:$I$89,3,0)*0.475*44/12</f>
        <v>1.0016093981563694</v>
      </c>
      <c r="AB195" s="23">
        <f>EXP(-LN(2)/2)*AB194+(1-EXP(-LN(2)/2))/(LN(2)/2)*V195*Y195*VLOOKUP('Données projet'!$B$9,Paramètres!$A$1:$I$89,3,0)*0.475*44/12</f>
        <v>1.5716528760241475E-20</v>
      </c>
      <c r="AC195" s="24">
        <f t="shared" si="163"/>
        <v>16.3693933382674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320.35439652246674</v>
      </c>
      <c r="T196" s="62">
        <f t="shared" si="142"/>
        <v>476.29465646955543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15.066431070468107</v>
      </c>
      <c r="AA196" s="23">
        <f>EXP(-LN(2)/25)*AA195+(1-EXP(-LN(2)/25))/(LN(2)/25)*Calculateur!V196*Calculateur!X196*VLOOKUP('Données projet'!$B$9,Paramètres!$A$1:$I$89,3,0)*0.475*44/12</f>
        <v>0.97422033649143447</v>
      </c>
      <c r="AB196" s="23">
        <f>EXP(-LN(2)/2)*AB195+(1-EXP(-LN(2)/2))/(LN(2)/2)*V196*Y196*VLOOKUP('Données projet'!$B$9,Paramètres!$A$1:$I$89,3,0)*0.475*44/12</f>
        <v>1.1113264063080149E-20</v>
      </c>
      <c r="AC196" s="24">
        <f t="shared" si="163"/>
        <v>16.04065140695954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320.35439652246674</v>
      </c>
      <c r="T197" s="62">
        <f t="shared" ref="T197:T203" si="204">$T$3</f>
        <v>476.29465646955543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14.770987546791781</v>
      </c>
      <c r="AA197" s="23">
        <f>EXP(-LN(2)/25)*AA196+(1-EXP(-LN(2)/25))/(LN(2)/25)*Calculateur!V197*Calculateur!X197*VLOOKUP('Données projet'!$B$9,Paramètres!$A$1:$I$89,3,0)*0.475*44/12</f>
        <v>0.94758023015805526</v>
      </c>
      <c r="AB197" s="23">
        <f>EXP(-LN(2)/2)*AB196+(1-EXP(-LN(2)/2))/(LN(2)/2)*V197*Y197*VLOOKUP('Données projet'!$B$9,Paramètres!$A$1:$I$89,3,0)*0.475*44/12</f>
        <v>7.8582643801207373E-21</v>
      </c>
      <c r="AC197" s="24">
        <f t="shared" si="163"/>
        <v>15.718567776949836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320.35439652246674</v>
      </c>
      <c r="T198" s="62">
        <f t="shared" si="204"/>
        <v>476.29465646955543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14.481337490411992</v>
      </c>
      <c r="AA198" s="23">
        <f>EXP(-LN(2)/25)*AA197+(1-EXP(-LN(2)/25))/(LN(2)/25)*Calculateur!V198*Calculateur!X198*VLOOKUP('Données projet'!$B$9,Paramètres!$A$1:$I$89,3,0)*0.475*44/12</f>
        <v>0.92166859893330466</v>
      </c>
      <c r="AB198" s="23">
        <f>EXP(-LN(2)/2)*AB197+(1-EXP(-LN(2)/2))/(LN(2)/2)*V198*Y198*VLOOKUP('Données projet'!$B$9,Paramètres!$A$1:$I$89,3,0)*0.475*44/12</f>
        <v>5.5566320315400747E-21</v>
      </c>
      <c r="AC198" s="24">
        <f t="shared" si="163"/>
        <v>15.403006089345297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320.35439652246674</v>
      </c>
      <c r="T199" s="62">
        <f t="shared" si="204"/>
        <v>476.29465646955543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14.197367294968721</v>
      </c>
      <c r="AA199" s="23">
        <f>EXP(-LN(2)/25)*AA198+(1-EXP(-LN(2)/25))/(LN(2)/25)*Calculateur!V199*Calculateur!X199*VLOOKUP('Données projet'!$B$9,Paramètres!$A$1:$I$89,3,0)*0.475*44/12</f>
        <v>0.89646552262702828</v>
      </c>
      <c r="AB199" s="23">
        <f>EXP(-LN(2)/2)*AB198+(1-EXP(-LN(2)/2))/(LN(2)/2)*V199*Y199*VLOOKUP('Données projet'!$B$9,Paramètres!$A$1:$I$89,3,0)*0.475*44/12</f>
        <v>3.9291321900603687E-21</v>
      </c>
      <c r="AC199" s="24">
        <f t="shared" si="163"/>
        <v>15.09383281759575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320.35439652246674</v>
      </c>
      <c r="T200" s="62">
        <f t="shared" si="204"/>
        <v>476.29465646955543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13.918965581853376</v>
      </c>
      <c r="AA200" s="23">
        <f>EXP(-LN(2)/25)*AA199+(1-EXP(-LN(2)/25))/(LN(2)/25)*Calculateur!V200*Calculateur!X200*VLOOKUP('Données projet'!$B$9,Paramètres!$A$1:$I$89,3,0)*0.475*44/12</f>
        <v>0.87195162576771923</v>
      </c>
      <c r="AB200" s="23">
        <f>EXP(-LN(2)/2)*AB199+(1-EXP(-LN(2)/2))/(LN(2)/2)*V200*Y200*VLOOKUP('Données projet'!$B$9,Paramètres!$A$1:$I$89,3,0)*0.475*44/12</f>
        <v>2.7783160157700374E-21</v>
      </c>
      <c r="AC200" s="24">
        <f t="shared" si="163"/>
        <v>14.790917207621096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320.35439652246674</v>
      </c>
      <c r="T201" s="62">
        <f t="shared" si="204"/>
        <v>476.29465646955543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13.646023156523945</v>
      </c>
      <c r="AA201" s="23">
        <f>EXP(-LN(2)/25)*AA200+(1-EXP(-LN(2)/25))/(LN(2)/25)*Calculateur!V201*Calculateur!X201*VLOOKUP('Données projet'!$B$9,Paramètres!$A$1:$I$89,3,0)*0.475*44/12</f>
        <v>0.84810806270715777</v>
      </c>
      <c r="AB201" s="23">
        <f>EXP(-LN(2)/2)*AB200+(1-EXP(-LN(2)/2))/(LN(2)/2)*V201*Y201*VLOOKUP('Données projet'!$B$9,Paramètres!$A$1:$I$89,3,0)*0.475*44/12</f>
        <v>1.9645660950301843E-21</v>
      </c>
      <c r="AC201" s="24">
        <f t="shared" si="163"/>
        <v>14.494131219231104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320.35439652246674</v>
      </c>
      <c r="T202" s="62">
        <f t="shared" si="204"/>
        <v>476.29465646955543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13.378432965676783</v>
      </c>
      <c r="AA202" s="23">
        <f>EXP(-LN(2)/25)*AA201+(1-EXP(-LN(2)/25))/(LN(2)/25)*Calculateur!V202*Calculateur!X202*VLOOKUP('Données projet'!$B$9,Paramètres!$A$1:$I$89,3,0)*0.475*44/12</f>
        <v>0.82491650313236586</v>
      </c>
      <c r="AB202" s="23">
        <f>EXP(-LN(2)/2)*AB201+(1-EXP(-LN(2)/2))/(LN(2)/2)*V202*Y202*VLOOKUP('Données projet'!$B$9,Paramètres!$A$1:$I$89,3,0)*0.475*44/12</f>
        <v>1.3891580078850187E-21</v>
      </c>
      <c r="AC202" s="24">
        <f t="shared" si="163"/>
        <v>14.203349468809149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6" thickBot="1" x14ac:dyDescent="0.2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320.35439652246674</v>
      </c>
      <c r="T203" s="62">
        <f t="shared" si="204"/>
        <v>476.29465646955543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13.116090055258233</v>
      </c>
      <c r="AA203" s="23">
        <f>EXP(-LN(2)/25)*AA202+(1-EXP(-LN(2)/25))/(LN(2)/25)*Calculateur!V203*Calculateur!X203*VLOOKUP('Données projet'!$B$9,Paramètres!$A$1:$I$89,3,0)*0.475*44/12</f>
        <v>0.80235911797373782</v>
      </c>
      <c r="AB203" s="23">
        <f>EXP(-LN(2)/2)*AB202+(1-EXP(-LN(2)/2))/(LN(2)/2)*V203*Y203*VLOOKUP('Données projet'!$B$9,Paramètres!$A$1:$I$89,3,0)*0.475*44/12</f>
        <v>9.8228304751509217E-22</v>
      </c>
      <c r="AC203" s="24">
        <f t="shared" si="163"/>
        <v>13.918449173231972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7" thickBot="1" x14ac:dyDescent="0.2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6" thickBot="1" x14ac:dyDescent="0.2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5" bestFit="1" customWidth="1"/>
    <col min="2" max="2" width="27.6640625" style="5" bestFit="1" customWidth="1"/>
    <col min="3" max="3" width="11.83203125" style="5" bestFit="1" customWidth="1"/>
    <col min="4" max="4" width="40" style="5" bestFit="1" customWidth="1"/>
    <col min="5" max="5" width="11.83203125" style="5" bestFit="1" customWidth="1"/>
    <col min="6" max="6" width="13.6640625" style="5" bestFit="1" customWidth="1"/>
    <col min="7" max="7" width="11.5" style="5" bestFit="1" customWidth="1"/>
    <col min="8" max="8" width="39" style="5" bestFit="1" customWidth="1"/>
    <col min="9" max="9" width="16.6640625" style="5" customWidth="1"/>
    <col min="10" max="14" width="11.5" style="5"/>
    <col min="15" max="15" width="23.5" style="5" bestFit="1" customWidth="1"/>
    <col min="16" max="16384" width="11.5" style="5"/>
  </cols>
  <sheetData>
    <row r="1" spans="1:16" ht="49" thickBot="1" x14ac:dyDescent="0.2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6" thickBot="1" x14ac:dyDescent="0.2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6" thickBot="1" x14ac:dyDescent="0.2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6" thickBot="1" x14ac:dyDescent="0.2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6" thickBot="1" x14ac:dyDescent="0.2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6" thickBot="1" x14ac:dyDescent="0.2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6" thickBot="1" x14ac:dyDescent="0.2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">
      <c r="A93" s="131" t="s">
        <v>208</v>
      </c>
    </row>
    <row r="94" spans="1:14" x14ac:dyDescent="0.2">
      <c r="A94" s="131" t="s">
        <v>209</v>
      </c>
    </row>
    <row r="95" spans="1:14" x14ac:dyDescent="0.2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5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3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6" thickBot="1" x14ac:dyDescent="0.2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65" thickBot="1" x14ac:dyDescent="0.2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">
      <c r="A6" s="154" t="str">
        <f>IF('Données projet'!$B$9="","",'Données projet'!$B$9)</f>
        <v>Douglas</v>
      </c>
      <c r="B6" s="155">
        <f>'Données projet'!D9</f>
        <v>2.8346</v>
      </c>
      <c r="C6" s="156">
        <f ca="1">IF(OR('Données projet'!B9="",'Données projet'!C9="",'Données projet'!C9=0%),0,Calculateur!S3)</f>
        <v>320.35439652246674</v>
      </c>
      <c r="D6" s="156">
        <f>IF(OR('Données projet'!B9="",'Données projet'!C9="",'Données projet'!C9=0%),0,Calculateur!T3)</f>
        <v>476.29465646955543</v>
      </c>
      <c r="E6" s="156">
        <f ca="1">MIN(C6,D6)</f>
        <v>320.35439652246674</v>
      </c>
      <c r="F6" s="156">
        <f ca="1">E6*B6</f>
        <v>908.07657238258423</v>
      </c>
      <c r="G6" s="156">
        <f ca="1">F6*(100%-'Données projet'!$C$24)*(100%-'Données projet'!$C$25)*(100%-'Données projet'!$C$26)*(100%-'Données projet'!$C$27)</f>
        <v>653.81513211546076</v>
      </c>
      <c r="H6" s="157">
        <f>IF(OR('Données projet'!B9="",'Données projet'!C9="",'Données projet'!C9=0%),0,AVERAGE(Calculateur!$AC$3:$AC$33)*B6)</f>
        <v>12.927914161879626</v>
      </c>
      <c r="I6" s="158">
        <f>H6*(100%-'Données projet'!$C$24)*(100%-'Données projet'!$C$25)*(100%-'Données projet'!$C$26)*(100%-'Données projet'!$C$27)</f>
        <v>9.3080981965533311</v>
      </c>
      <c r="J6" s="159">
        <f>IF(OR('Données projet'!B9="",'Données projet'!C9="",'Données projet'!C9=0%),0,SUM(Calculateur!$V$3:$V$33)*VLOOKUP('Données projet'!$B$9,Paramètres!$A$1:$I$89,9,0)*B6)</f>
        <v>131.638824</v>
      </c>
      <c r="K6" s="160">
        <f>J6*(100%-'Données projet'!$C$24)*(100%-'Données projet'!$C$25)*(100%-'Données projet'!$C$26)*(100%-'Données projet'!$C$27)</f>
        <v>94.779953280000001</v>
      </c>
      <c r="L6" s="161">
        <f ca="1">G6+I6+K6</f>
        <v>757.9031835920141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6" thickBot="1" x14ac:dyDescent="0.2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6" thickBot="1" x14ac:dyDescent="0.25">
      <c r="A16" s="226"/>
      <c r="B16" s="233"/>
      <c r="C16" s="234"/>
      <c r="D16" s="25"/>
      <c r="E16" s="25"/>
      <c r="F16" s="174">
        <f t="shared" ref="F16:L16" ca="1" si="3">SUM(F6:F15)</f>
        <v>908.07657238258423</v>
      </c>
      <c r="G16" s="175">
        <f t="shared" ca="1" si="3"/>
        <v>653.81513211546076</v>
      </c>
      <c r="H16" s="176">
        <f t="shared" si="3"/>
        <v>12.927914161879626</v>
      </c>
      <c r="I16" s="176">
        <f t="shared" si="3"/>
        <v>9.3080981965533311</v>
      </c>
      <c r="J16" s="177">
        <f t="shared" si="3"/>
        <v>131.638824</v>
      </c>
      <c r="K16" s="177">
        <f t="shared" si="3"/>
        <v>94.779953280000001</v>
      </c>
      <c r="L16" s="178">
        <f t="shared" ca="1" si="3"/>
        <v>757.9031835920141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6" thickBot="1" x14ac:dyDescent="0.2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6" thickBot="1" x14ac:dyDescent="0.25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6" thickBot="1" x14ac:dyDescent="0.2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6" thickBot="1" x14ac:dyDescent="0.2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6" thickBot="1" x14ac:dyDescent="0.2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6" thickBot="1" x14ac:dyDescent="0.2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6" thickBot="1" x14ac:dyDescent="0.2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6" thickBot="1" x14ac:dyDescent="0.2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6" thickBot="1" x14ac:dyDescent="0.2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6" thickBot="1" x14ac:dyDescent="0.2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6" thickBot="1" x14ac:dyDescent="0.2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6" thickBot="1" x14ac:dyDescent="0.2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6" thickBot="1" x14ac:dyDescent="0.2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6" thickBot="1" x14ac:dyDescent="0.2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6" thickBot="1" x14ac:dyDescent="0.2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6" thickBot="1" x14ac:dyDescent="0.2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6" thickBot="1" x14ac:dyDescent="0.2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6" thickBot="1" x14ac:dyDescent="0.2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6" thickBot="1" x14ac:dyDescent="0.2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6" thickBot="1" x14ac:dyDescent="0.2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O1" zoomScale="80" zoomScaleNormal="80" workbookViewId="0">
      <selection activeCell="N18" sqref="N1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3" customWidth="1"/>
    <col min="7" max="7" width="17.5" style="3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3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6" thickBot="1" x14ac:dyDescent="0.2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3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2.8346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ht="16" x14ac:dyDescent="0.2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ht="16" x14ac:dyDescent="0.2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ht="16" x14ac:dyDescent="0.2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ht="16" x14ac:dyDescent="0.2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">
      <c r="A24" s="192">
        <f>'Données projet'!A37</f>
        <v>25</v>
      </c>
      <c r="B24" s="193">
        <f>'Données projet'!D37</f>
        <v>54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">
      <c r="A25" s="192">
        <f>'Données projet'!A38</f>
        <v>30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">
      <c r="A26" s="192">
        <f>'Données projet'!A39</f>
        <v>35</v>
      </c>
      <c r="B26" s="193">
        <f>'Données projet'!D39</f>
        <v>69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">
      <c r="A27" s="192">
        <f>'Données projet'!A40</f>
        <v>40</v>
      </c>
      <c r="B27" s="193">
        <f>'Données projet'!D40</f>
        <v>72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">
      <c r="A28" s="192">
        <f>'Données projet'!A41</f>
        <v>45</v>
      </c>
      <c r="B28" s="193">
        <f>'Données projet'!D41</f>
        <v>66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">
      <c r="A29" s="192">
        <f>'Données projet'!A42</f>
        <v>50</v>
      </c>
      <c r="B29" s="193">
        <f>'Données projet'!D42</f>
        <v>629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ht="16" x14ac:dyDescent="0.2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ht="16" x14ac:dyDescent="0.2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ht="16" x14ac:dyDescent="0.2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ht="16" x14ac:dyDescent="0.2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16" x14ac:dyDescent="0.2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ht="16" x14ac:dyDescent="0.2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ht="16" x14ac:dyDescent="0.2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ht="16" x14ac:dyDescent="0.2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ht="16" x14ac:dyDescent="0.2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ht="16" x14ac:dyDescent="0.2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ht="16" x14ac:dyDescent="0.2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ht="16" x14ac:dyDescent="0.2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ht="16" x14ac:dyDescent="0.2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ht="16" x14ac:dyDescent="0.2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ht="16" x14ac:dyDescent="0.2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ht="16" x14ac:dyDescent="0.2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ht="16" x14ac:dyDescent="0.2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ht="16" x14ac:dyDescent="0.2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ht="16" x14ac:dyDescent="0.2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ht="16" x14ac:dyDescent="0.2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ht="16" x14ac:dyDescent="0.2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ht="16" x14ac:dyDescent="0.2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ht="16" x14ac:dyDescent="0.2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ht="16" x14ac:dyDescent="0.2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ht="16" x14ac:dyDescent="0.2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ht="16" x14ac:dyDescent="0.2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ht="16" x14ac:dyDescent="0.2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ht="16" x14ac:dyDescent="0.2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ht="16" x14ac:dyDescent="0.2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ht="16" x14ac:dyDescent="0.2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ht="16" x14ac:dyDescent="0.2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ht="16" x14ac:dyDescent="0.2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ht="16" x14ac:dyDescent="0.2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ht="16" x14ac:dyDescent="0.2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ht="16" x14ac:dyDescent="0.2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ht="16" x14ac:dyDescent="0.2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ht="16" x14ac:dyDescent="0.2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ht="16" x14ac:dyDescent="0.2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ht="16" x14ac:dyDescent="0.2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ht="16" x14ac:dyDescent="0.2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ht="16" x14ac:dyDescent="0.2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ht="16" x14ac:dyDescent="0.2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ht="16" x14ac:dyDescent="0.2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ht="16" x14ac:dyDescent="0.2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ht="16" x14ac:dyDescent="0.2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ht="16" x14ac:dyDescent="0.2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ht="16" x14ac:dyDescent="0.2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ht="16" x14ac:dyDescent="0.2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ht="16" x14ac:dyDescent="0.2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ht="16" x14ac:dyDescent="0.2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ht="16" x14ac:dyDescent="0.2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ht="16" x14ac:dyDescent="0.2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ht="16" x14ac:dyDescent="0.2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ht="16" x14ac:dyDescent="0.2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ht="16" x14ac:dyDescent="0.2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ht="16" x14ac:dyDescent="0.2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2023-04-07T12:30:07Z</dcterms:modified>
</cp:coreProperties>
</file>