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069-R-DUCHESNE-BFC(21)-CHARTREUSE-Locatelli-Montmançon/"/>
    </mc:Choice>
  </mc:AlternateContent>
  <xr:revisionPtr revIDLastSave="0" documentId="13_ncr:1_{E3506F23-5599-EE40-8EC2-7ECA16ABEB93}" xr6:coauthVersionLast="47" xr6:coauthVersionMax="47" xr10:uidLastSave="{00000000-0000-0000-0000-000000000000}"/>
  <bookViews>
    <workbookView xWindow="0" yWindow="760" windowWidth="30240" windowHeight="1888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6" l="1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23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V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G33" i="2"/>
  <c r="EB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FS38" i="2"/>
  <c r="EA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HI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X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V105" i="2"/>
  <c r="EA105" i="2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I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I130" i="2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A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EC140" i="2"/>
  <c r="EB140" i="2"/>
  <c r="HG140" i="2"/>
  <c r="FS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G145" i="2"/>
  <c r="HH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HH156" i="2"/>
  <c r="AB156" i="2"/>
  <c r="HG156" i="2"/>
  <c r="EB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HG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W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EB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S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DG167" i="2"/>
  <c r="EB167" i="2"/>
  <c r="FR167" i="2"/>
  <c r="EC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H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HH185" i="2"/>
  <c r="HG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G192" i="2" l="1"/>
  <c r="EB192" i="2"/>
  <c r="EW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W197" i="2"/>
  <c r="AA197" i="2"/>
  <c r="HH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B201" i="2" l="1"/>
  <c r="HH201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S203" i="2" l="1"/>
  <c r="HH203" i="2"/>
  <c r="DN56" i="2" a="1"/>
  <c r="DN56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<sst xmlns="http://schemas.openxmlformats.org/spreadsheetml/2006/main" count="1170" uniqueCount="324">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</sst>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159.39654402501074</c:v>
                </c:pt>
                <c:pt idx="22">
                  <c:v>171.18397278750874</c:v>
                </c:pt>
                <c:pt idx="23">
                  <c:v>182.95230030612535</c:v>
                </c:pt>
                <c:pt idx="24">
                  <c:v>194.7029293179402</c:v>
                </c:pt>
                <c:pt idx="25">
                  <c:v>206.43707921846078</c:v>
                </c:pt>
                <c:pt idx="26">
                  <c:v>213.47010944722004</c:v>
                </c:pt>
                <c:pt idx="27">
                  <c:v>220.49780325501729</c:v>
                </c:pt>
                <c:pt idx="28">
                  <c:v>227.5203549639734</c:v>
                </c:pt>
                <c:pt idx="29">
                  <c:v>234.5379459034672</c:v>
                </c:pt>
                <c:pt idx="30">
                  <c:v>241.55074565033257</c:v>
                </c:pt>
                <c:pt idx="31">
                  <c:v>208.00044644770722</c:v>
                </c:pt>
                <c:pt idx="32">
                  <c:v>229.08024217931521</c:v>
                </c:pt>
                <c:pt idx="33">
                  <c:v>250.11566977871595</c:v>
                </c:pt>
                <c:pt idx="34">
                  <c:v>271.11098488765975</c:v>
                </c:pt>
                <c:pt idx="35">
                  <c:v>292.06972985560304</c:v>
                </c:pt>
                <c:pt idx="36">
                  <c:v>259.45164815796983</c:v>
                </c:pt>
                <c:pt idx="37">
                  <c:v>281.2066016742919</c:v>
                </c:pt>
                <c:pt idx="38">
                  <c:v>302.92383728372153</c:v>
                </c:pt>
                <c:pt idx="39">
                  <c:v>324.60643807826494</c:v>
                </c:pt>
                <c:pt idx="40">
                  <c:v>346.2570416653702</c:v>
                </c:pt>
                <c:pt idx="41">
                  <c:v>314.15647495690456</c:v>
                </c:pt>
                <c:pt idx="42">
                  <c:v>336.20880231759605</c:v>
                </c:pt>
                <c:pt idx="43">
                  <c:v>358.22928558083078</c:v>
                </c:pt>
                <c:pt idx="44">
                  <c:v>380.22015624917958</c:v>
                </c:pt>
                <c:pt idx="45">
                  <c:v>402.18336673633206</c:v>
                </c:pt>
                <c:pt idx="46">
                  <c:v>369.42119511414552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432.96552861089225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439.50055712660463</c:v>
                </c:pt>
                <c:pt idx="53">
                  <c:v>459.0932798580705</c:v>
                </c:pt>
                <c:pt idx="54">
                  <c:v>478.66815678776123</c:v>
                </c:pt>
                <c:pt idx="55">
                  <c:v>498.22601991660628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583.56165301259614</c:v>
                </c:pt>
                <c:pt idx="82">
                  <c:v>596.16663396016577</c:v>
                </c:pt>
                <c:pt idx="83">
                  <c:v>608.76607282046439</c:v>
                </c:pt>
                <c:pt idx="84">
                  <c:v>621.36010041874772</c:v>
                </c:pt>
                <c:pt idx="85">
                  <c:v>633.94884184664033</c:v>
                </c:pt>
                <c:pt idx="86">
                  <c:v>646.53241682467024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696.8172765728691</c:v>
                </c:pt>
                <c:pt idx="91">
                  <c:v>601.51251958281762</c:v>
                </c:pt>
                <c:pt idx="92">
                  <c:v>612.96467697950231</c:v>
                </c:pt>
                <c:pt idx="93">
                  <c:v>624.41239729750248</c:v>
                </c:pt>
                <c:pt idx="94">
                  <c:v>635.85577332565367</c:v>
                </c:pt>
                <c:pt idx="95">
                  <c:v>647.29489424172516</c:v>
                </c:pt>
                <c:pt idx="96">
                  <c:v>658.72984581562707</c:v>
                </c:pt>
                <c:pt idx="97">
                  <c:v>670.1607105977813</c:v>
                </c:pt>
                <c:pt idx="98">
                  <c:v>681.58756809397642</c:v>
                </c:pt>
                <c:pt idx="99">
                  <c:v>693.01049492789434</c:v>
                </c:pt>
                <c:pt idx="100">
                  <c:v>704.42956499236789</c:v>
                </c:pt>
                <c:pt idx="101">
                  <c:v>607.62089481714213</c:v>
                </c:pt>
                <c:pt idx="102">
                  <c:v>617.54429227660466</c:v>
                </c:pt>
                <c:pt idx="103">
                  <c:v>627.46438526884424</c:v>
                </c:pt>
                <c:pt idx="104">
                  <c:v>637.38123339273886</c:v>
                </c:pt>
                <c:pt idx="105">
                  <c:v>647.29489424172505</c:v>
                </c:pt>
                <c:pt idx="106">
                  <c:v>657.20542350161418</c:v>
                </c:pt>
                <c:pt idx="107">
                  <c:v>667.11287504220093</c:v>
                </c:pt>
                <c:pt idx="108">
                  <c:v>677.01730100315046</c:v>
                </c:pt>
                <c:pt idx="109">
                  <c:v>686.91875187459902</c:v>
                </c:pt>
                <c:pt idx="110">
                  <c:v>696.81727657286876</c:v>
                </c:pt>
                <c:pt idx="111">
                  <c:v>608.19348941446788</c:v>
                </c:pt>
                <c:pt idx="112">
                  <c:v>616.78107210210919</c:v>
                </c:pt>
                <c:pt idx="113">
                  <c:v>625.36617664098867</c:v>
                </c:pt>
                <c:pt idx="114">
                  <c:v>633.94884184664033</c:v>
                </c:pt>
                <c:pt idx="115">
                  <c:v>642.52910539795516</c:v>
                </c:pt>
                <c:pt idx="116">
                  <c:v>651.10700388552539</c:v>
                </c:pt>
                <c:pt idx="117">
                  <c:v>659.68257285730954</c:v>
                </c:pt>
                <c:pt idx="118">
                  <c:v>668.25584686180002</c:v>
                </c:pt>
                <c:pt idx="119">
                  <c:v>676.82685948885785</c:v>
                </c:pt>
                <c:pt idx="120">
                  <c:v>685.39564340837842</c:v>
                </c:pt>
                <c:pt idx="121">
                  <c:v>603.61241826374226</c:v>
                </c:pt>
                <c:pt idx="122">
                  <c:v>611.43798109340639</c:v>
                </c:pt>
                <c:pt idx="123">
                  <c:v>619.26146622409794</c:v>
                </c:pt>
                <c:pt idx="124">
                  <c:v>627.08290360699982</c:v>
                </c:pt>
                <c:pt idx="125">
                  <c:v>634.90232238520082</c:v>
                </c:pt>
                <c:pt idx="126">
                  <c:v>642.71975092539594</c:v>
                </c:pt>
                <c:pt idx="127">
                  <c:v>650.53521684796408</c:v>
                </c:pt>
                <c:pt idx="128">
                  <c:v>658.34874705552954</c:v>
                </c:pt>
                <c:pt idx="129">
                  <c:v>666.16036776009116</c:v>
                </c:pt>
                <c:pt idx="130">
                  <c:v>673.97010450881908</c:v>
                </c:pt>
                <c:pt idx="131">
                  <c:v>597.50319847338164</c:v>
                </c:pt>
                <c:pt idx="132">
                  <c:v>604.94863836746242</c:v>
                </c:pt>
                <c:pt idx="133">
                  <c:v>612.39217527753362</c:v>
                </c:pt>
                <c:pt idx="134">
                  <c:v>619.83383559809056</c:v>
                </c:pt>
                <c:pt idx="135">
                  <c:v>627.27364503811225</c:v>
                </c:pt>
                <c:pt idx="136">
                  <c:v>634.71162864696203</c:v>
                </c:pt>
                <c:pt idx="137">
                  <c:v>642.14781083900868</c:v>
                </c:pt>
                <c:pt idx="138">
                  <c:v>649.58221541705086</c:v>
                </c:pt>
                <c:pt idx="139">
                  <c:v>657.01486559460966</c:v>
                </c:pt>
                <c:pt idx="140">
                  <c:v>664.4457840171641</c:v>
                </c:pt>
                <c:pt idx="141">
                  <c:v>592.92043173039872</c:v>
                </c:pt>
                <c:pt idx="142">
                  <c:v>599.60338857466729</c:v>
                </c:pt>
                <c:pt idx="143">
                  <c:v>606.28479716717118</c:v>
                </c:pt>
                <c:pt idx="144">
                  <c:v>612.96467697950209</c:v>
                </c:pt>
                <c:pt idx="145">
                  <c:v>619.64304702417792</c:v>
                </c:pt>
                <c:pt idx="146">
                  <c:v>626.31992587040475</c:v>
                </c:pt>
                <c:pt idx="147">
                  <c:v>632.99533165913192</c:v>
                </c:pt>
                <c:pt idx="148">
                  <c:v>639.66928211743925</c:v>
                </c:pt>
                <c:pt idx="149">
                  <c:v>646.34179457229243</c:v>
                </c:pt>
                <c:pt idx="150">
                  <c:v>653.0128859637008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4" zoomScale="80" zoomScaleNormal="80" workbookViewId="0">
      <selection activeCell="E36" sqref="E36:H37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4" t="s">
        <v>231</v>
      </c>
      <c r="B5" s="304"/>
      <c r="C5" s="26">
        <v>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14</v>
      </c>
      <c r="C9" s="35">
        <v>1</v>
      </c>
      <c r="D9" s="36">
        <f t="shared" ref="D9:D18" si="0">C9*$C$5</f>
        <v>5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20</v>
      </c>
      <c r="B36" s="63">
        <v>73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25</v>
      </c>
      <c r="B37" s="63">
        <v>103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30</v>
      </c>
      <c r="B38" s="63">
        <v>121</v>
      </c>
      <c r="C38" s="63">
        <v>3</v>
      </c>
      <c r="D38" s="63">
        <v>28</v>
      </c>
      <c r="E38" s="54">
        <v>0</v>
      </c>
      <c r="F38" s="54"/>
      <c r="G38" s="54"/>
      <c r="H38" s="54">
        <v>1</v>
      </c>
      <c r="I38" s="56">
        <f t="shared" si="1"/>
        <v>3.6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35</v>
      </c>
      <c r="B39" s="63">
        <v>147</v>
      </c>
      <c r="C39" s="63">
        <v>4</v>
      </c>
      <c r="D39" s="63">
        <v>28</v>
      </c>
      <c r="E39" s="54">
        <v>0</v>
      </c>
      <c r="F39" s="54"/>
      <c r="G39" s="54"/>
      <c r="H39" s="54">
        <v>1</v>
      </c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40</v>
      </c>
      <c r="B40" s="63">
        <v>175</v>
      </c>
      <c r="C40" s="63">
        <v>5</v>
      </c>
      <c r="D40" s="63">
        <v>28</v>
      </c>
      <c r="E40" s="54">
        <v>0.2</v>
      </c>
      <c r="F40" s="54"/>
      <c r="G40" s="54"/>
      <c r="H40" s="54">
        <v>0.8</v>
      </c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45</v>
      </c>
      <c r="B41" s="63">
        <v>204</v>
      </c>
      <c r="C41" s="63">
        <v>6</v>
      </c>
      <c r="D41" s="63">
        <v>28</v>
      </c>
      <c r="E41" s="54">
        <v>0.2</v>
      </c>
      <c r="F41" s="54"/>
      <c r="G41" s="54"/>
      <c r="H41" s="54">
        <v>0.8</v>
      </c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50</v>
      </c>
      <c r="B42" s="63">
        <v>231</v>
      </c>
      <c r="C42" s="63">
        <v>7</v>
      </c>
      <c r="D42" s="63">
        <v>28</v>
      </c>
      <c r="E42" s="54">
        <v>0.3</v>
      </c>
      <c r="F42" s="54"/>
      <c r="G42" s="54"/>
      <c r="H42" s="54">
        <v>0.7</v>
      </c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3">
        <v>55</v>
      </c>
      <c r="B43" s="63">
        <v>254</v>
      </c>
      <c r="C43" s="63">
        <v>8</v>
      </c>
      <c r="D43" s="63">
        <v>28</v>
      </c>
      <c r="E43" s="54">
        <v>0.3</v>
      </c>
      <c r="F43" s="54"/>
      <c r="G43" s="54"/>
      <c r="H43" s="54">
        <v>0.7</v>
      </c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3">
        <v>60</v>
      </c>
      <c r="B44" s="63">
        <v>273</v>
      </c>
      <c r="C44" s="63">
        <v>9</v>
      </c>
      <c r="D44" s="63">
        <v>28</v>
      </c>
      <c r="E44" s="54">
        <v>0.4</v>
      </c>
      <c r="F44" s="54"/>
      <c r="G44" s="54"/>
      <c r="H44" s="54">
        <v>0.6</v>
      </c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3">
        <v>65</v>
      </c>
      <c r="B45" s="63">
        <v>289</v>
      </c>
      <c r="C45" s="63">
        <v>10</v>
      </c>
      <c r="D45" s="63">
        <v>28</v>
      </c>
      <c r="E45" s="54">
        <v>0.4</v>
      </c>
      <c r="F45" s="54"/>
      <c r="G45" s="54"/>
      <c r="H45" s="54">
        <v>0.6</v>
      </c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3">
        <v>70</v>
      </c>
      <c r="B46" s="63">
        <v>302</v>
      </c>
      <c r="C46" s="63">
        <v>11</v>
      </c>
      <c r="D46" s="63">
        <v>28</v>
      </c>
      <c r="E46" s="54">
        <v>0.5</v>
      </c>
      <c r="F46" s="54"/>
      <c r="G46" s="54"/>
      <c r="H46" s="54">
        <v>0.5</v>
      </c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3">
        <v>75</v>
      </c>
      <c r="B47" s="63">
        <v>312</v>
      </c>
      <c r="C47" s="63">
        <v>12</v>
      </c>
      <c r="D47" s="63">
        <v>28</v>
      </c>
      <c r="E47" s="54">
        <v>0.5</v>
      </c>
      <c r="F47" s="54"/>
      <c r="G47" s="54"/>
      <c r="H47" s="54">
        <v>0.5</v>
      </c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3">
        <v>80</v>
      </c>
      <c r="B48" s="63">
        <v>320</v>
      </c>
      <c r="C48" s="63">
        <v>13</v>
      </c>
      <c r="D48" s="63">
        <v>28</v>
      </c>
      <c r="E48" s="54">
        <v>0.6</v>
      </c>
      <c r="F48" s="54"/>
      <c r="G48" s="54"/>
      <c r="H48" s="54">
        <v>0.4</v>
      </c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>
        <v>90</v>
      </c>
      <c r="B49" s="63">
        <v>358</v>
      </c>
      <c r="C49" s="63">
        <v>15</v>
      </c>
      <c r="D49" s="63">
        <v>56</v>
      </c>
      <c r="E49" s="54">
        <v>0.7</v>
      </c>
      <c r="F49" s="54"/>
      <c r="G49" s="54"/>
      <c r="H49" s="54">
        <v>0.3</v>
      </c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3">
        <v>100</v>
      </c>
      <c r="B50" s="53">
        <v>362</v>
      </c>
      <c r="C50" s="53">
        <v>17</v>
      </c>
      <c r="D50" s="53">
        <v>56</v>
      </c>
      <c r="E50" s="54">
        <v>0.8</v>
      </c>
      <c r="F50" s="54"/>
      <c r="G50" s="54"/>
      <c r="H50" s="54">
        <v>0.2</v>
      </c>
      <c r="I50" s="52">
        <f t="shared" si="1"/>
        <v>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3">
        <v>110</v>
      </c>
      <c r="B51" s="53">
        <v>358</v>
      </c>
      <c r="C51" s="53">
        <v>19</v>
      </c>
      <c r="D51" s="53">
        <v>51</v>
      </c>
      <c r="E51" s="54">
        <v>0.8</v>
      </c>
      <c r="F51" s="54"/>
      <c r="G51" s="54"/>
      <c r="H51" s="54">
        <v>0.2</v>
      </c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3">
        <v>120</v>
      </c>
      <c r="B52" s="53">
        <v>352</v>
      </c>
      <c r="C52" s="53">
        <v>21</v>
      </c>
      <c r="D52" s="53">
        <v>47</v>
      </c>
      <c r="E52" s="54">
        <v>0.9</v>
      </c>
      <c r="F52" s="54"/>
      <c r="G52" s="54"/>
      <c r="H52" s="54">
        <v>0.1</v>
      </c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3">
        <v>130</v>
      </c>
      <c r="B53" s="53">
        <v>346</v>
      </c>
      <c r="C53" s="53">
        <v>23</v>
      </c>
      <c r="D53" s="53">
        <v>44</v>
      </c>
      <c r="E53" s="54">
        <v>0.9</v>
      </c>
      <c r="F53" s="54"/>
      <c r="G53" s="54"/>
      <c r="H53" s="54">
        <v>0.1</v>
      </c>
      <c r="I53" s="52">
        <f t="shared" si="1"/>
        <v>4.0999999999999996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3">
        <v>140</v>
      </c>
      <c r="B54" s="53">
        <v>341</v>
      </c>
      <c r="C54" s="53">
        <v>25</v>
      </c>
      <c r="D54" s="53">
        <v>41</v>
      </c>
      <c r="E54" s="54">
        <v>0.9</v>
      </c>
      <c r="F54" s="54"/>
      <c r="G54" s="54"/>
      <c r="H54" s="54">
        <v>0.1</v>
      </c>
      <c r="I54" s="52">
        <f t="shared" si="1"/>
        <v>3.9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3">
        <v>150</v>
      </c>
      <c r="B55" s="53">
        <v>335</v>
      </c>
      <c r="C55" s="53">
        <v>27</v>
      </c>
      <c r="D55" s="53">
        <v>335</v>
      </c>
      <c r="E55" s="54">
        <v>0.9</v>
      </c>
      <c r="F55" s="54"/>
      <c r="G55" s="54"/>
      <c r="H55" s="54">
        <v>0.1</v>
      </c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3" sqref="G23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11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325.63563325457056</v>
      </c>
      <c r="T3" s="62">
        <f>IF('Données projet'!E9&gt;30,$R$33-$H$33,LOOKUP('Données projet'!$E$9,$A$3:$A$203,R3:R203)-LOOKUP('Données projet'!$E$9,$A$3:$A$203,$H$3:$H$203))</f>
        <v>183.60732291946579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0.84240000000000004</v>
      </c>
      <c r="D4" s="12">
        <f>IFERROR(EXP(-1.0587+0.8836*LN(C4)+0.284),0)</f>
        <v>0.3960409432098097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9.5598950002160752</v>
      </c>
      <c r="H4" s="70">
        <f t="shared" ref="H4:H67" si="1">(B4+E4+F4)*44/12+(C4+D4)*0.475*44/12</f>
        <v>295.49028464275705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296.17432310550635</v>
      </c>
      <c r="S4" s="62">
        <f ca="1">AVERAGE(OFFSET($R$3,0,0,'Données projet'!$E$9+1,1))-AVERAGE(OFFSET($H$3,0,0,'Données projet'!$E$9+1,1))</f>
        <v>325.63563325457056</v>
      </c>
      <c r="T4" s="62">
        <f>$T$3</f>
        <v>183.60732291946579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1.6848000000000001</v>
      </c>
      <c r="D5" s="12">
        <f t="shared" ref="D5:D68" si="32">IFERROR(EXP(-1.0587+0.8836*LN(C5)+0.284),0)</f>
        <v>0.7306849972750864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18.645849101772601</v>
      </c>
      <c r="H5" s="70">
        <f t="shared" si="1"/>
        <v>297.54030303692076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296.82694711009896</v>
      </c>
      <c r="S5" s="62">
        <f ca="1">AVERAGE(OFFSET($R$3,0,0,'Données projet'!$E$9+1,1))-AVERAGE(OFFSET($H$3,0,0,'Données projet'!$E$9+1,1))</f>
        <v>325.63563325457056</v>
      </c>
      <c r="T5" s="62">
        <f t="shared" ref="T5:T68" si="34">$T$3</f>
        <v>183.60732291946579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2.5272000000000001</v>
      </c>
      <c r="D6" s="12">
        <f t="shared" si="32"/>
        <v>1.0455009380777207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27.578744083406971</v>
      </c>
      <c r="H6" s="70">
        <f t="shared" si="1"/>
        <v>299.55578746715202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297.63006022433916</v>
      </c>
      <c r="S6" s="62">
        <f ca="1">AVERAGE(OFFSET($R$3,0,0,'Données projet'!$E$9+1,1))-AVERAGE(OFFSET($H$3,0,0,'Données projet'!$E$9+1,1))</f>
        <v>325.63563325457056</v>
      </c>
      <c r="T6" s="62">
        <f t="shared" si="34"/>
        <v>183.60732291946579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3.3696000000000002</v>
      </c>
      <c r="D7" s="12">
        <f t="shared" si="32"/>
        <v>1.3480943685159585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36.417289862228458</v>
      </c>
      <c r="H7" s="70">
        <f t="shared" si="1"/>
        <v>301.54998435849859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298.61848781128475</v>
      </c>
      <c r="S7" s="62">
        <f ca="1">AVERAGE(OFFSET($R$3,0,0,'Données projet'!$E$9+1,1))-AVERAGE(OFFSET($H$3,0,0,'Données projet'!$E$9+1,1))</f>
        <v>325.63563325457056</v>
      </c>
      <c r="T7" s="62">
        <f t="shared" si="34"/>
        <v>183.60732291946579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8" s="12">
        <f t="shared" si="32"/>
        <v>1.6419123971514347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45.188095697309329</v>
      </c>
      <c r="H8" s="70">
        <f t="shared" si="1"/>
        <v>303.52889742503874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299.83514117239878</v>
      </c>
      <c r="S8" s="62">
        <f ca="1">AVERAGE(OFFSET($R$3,0,0,'Données projet'!$E$9+1,1))-AVERAGE(OFFSET($H$3,0,0,'Données projet'!$E$9+1,1))</f>
        <v>325.63563325457056</v>
      </c>
      <c r="T8" s="62">
        <f t="shared" si="34"/>
        <v>183.60732291946579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5.0543999999999993</v>
      </c>
      <c r="D9" s="12">
        <f t="shared" si="32"/>
        <v>1.9289213986285076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53.906340620991983</v>
      </c>
      <c r="H9" s="70">
        <f t="shared" si="1"/>
        <v>305.49595143594462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301.33290077663611</v>
      </c>
      <c r="S9" s="62">
        <f ca="1">AVERAGE(OFFSET($R$3,0,0,'Données projet'!$E$9+1,1))-AVERAGE(OFFSET($H$3,0,0,'Données projet'!$E$9+1,1))</f>
        <v>325.63563325457056</v>
      </c>
      <c r="T9" s="62">
        <f t="shared" si="34"/>
        <v>183.60732291946579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5.8967999999999989</v>
      </c>
      <c r="D10" s="12">
        <f t="shared" si="32"/>
        <v>2.210389018649412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62.581809968521775</v>
      </c>
      <c r="H10" s="70">
        <f t="shared" si="1"/>
        <v>307.45335420748103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303.17693934275616</v>
      </c>
      <c r="S10" s="62">
        <f ca="1">AVERAGE(OFFSET($R$3,0,0,'Données projet'!$E$9+1,1))-AVERAGE(OFFSET($H$3,0,0,'Données projet'!$E$9+1,1))</f>
        <v>325.63563325457056</v>
      </c>
      <c r="T10" s="62">
        <f t="shared" si="34"/>
        <v>183.60732291946579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6.7391999999999985</v>
      </c>
      <c r="D11" s="12">
        <f t="shared" si="32"/>
        <v>2.4871982224923754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71.221319612221848</v>
      </c>
      <c r="H11" s="70">
        <f t="shared" si="1"/>
        <v>309.40264357084084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305.44758777557922</v>
      </c>
      <c r="S11" s="62">
        <f ca="1">AVERAGE(OFFSET($R$3,0,0,'Données projet'!$E$9+1,1))-AVERAGE(OFFSET($H$3,0,0,'Données projet'!$E$9+1,1))</f>
        <v>325.63563325457056</v>
      </c>
      <c r="T11" s="62">
        <f t="shared" si="34"/>
        <v>183.60732291946579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7.5815999999999981</v>
      </c>
      <c r="D12" s="12">
        <f t="shared" si="32"/>
        <v>2.7599980008691158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79.829879304954574</v>
      </c>
      <c r="H12" s="70">
        <f t="shared" si="1"/>
        <v>311.34494985151366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308.24387113376753</v>
      </c>
      <c r="S12" s="62">
        <f ca="1">AVERAGE(OFFSET($R$3,0,0,'Données projet'!$E$9+1,1))-AVERAGE(OFFSET($H$3,0,0,'Données projet'!$E$9+1,1))</f>
        <v>325.63563325457056</v>
      </c>
      <c r="T12" s="62">
        <f t="shared" si="34"/>
        <v>183.60732291946579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8.4239999999999977</v>
      </c>
      <c r="D13" s="12">
        <f t="shared" si="32"/>
        <v>3.0292846636388129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88.411320210545213</v>
      </c>
      <c r="H13" s="70">
        <f t="shared" si="1"/>
        <v>313.28113745583755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311.68787167067455</v>
      </c>
      <c r="S13" s="62">
        <f ca="1">AVERAGE(OFFSET($R$3,0,0,'Données projet'!$E$9+1,1))-AVERAGE(OFFSET($H$3,0,0,'Données projet'!$E$9+1,1))</f>
        <v>325.63563325457056</v>
      </c>
      <c r="T13" s="62">
        <f t="shared" si="34"/>
        <v>183.60732291946579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9.2663999999999973</v>
      </c>
      <c r="D14" s="12">
        <f t="shared" si="32"/>
        <v>3.2954495146637965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96.968662920211742</v>
      </c>
      <c r="H14" s="70">
        <f t="shared" si="1"/>
        <v>315.21188790470609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315.93011288122739</v>
      </c>
      <c r="S14" s="62">
        <f ca="1">AVERAGE(OFFSET($R$3,0,0,'Données projet'!$E$9+1,1))-AVERAGE(OFFSET($H$3,0,0,'Données projet'!$E$9+1,1))</f>
        <v>325.63563325457056</v>
      </c>
      <c r="T14" s="62">
        <f t="shared" si="34"/>
        <v>183.60732291946579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10.108799999999997</v>
      </c>
      <c r="D15" s="12">
        <f t="shared" si="32"/>
        <v>3.5588086309400957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105.50434732655511</v>
      </c>
      <c r="H15" s="70">
        <f t="shared" si="1"/>
        <v>317.13775169888731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321.15620406350808</v>
      </c>
      <c r="S15" s="62">
        <f ca="1">AVERAGE(OFFSET($R$3,0,0,'Données projet'!$E$9+1,1))-AVERAGE(OFFSET($H$3,0,0,'Données projet'!$E$9+1,1))</f>
        <v>325.63563325457056</v>
      </c>
      <c r="T15" s="62">
        <f t="shared" si="34"/>
        <v>183.60732291946579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10.951199999999996</v>
      </c>
      <c r="D16" s="12">
        <f t="shared" si="32"/>
        <v>3.8196224059570834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114.02038348458098</v>
      </c>
      <c r="H16" s="70">
        <f t="shared" si="1"/>
        <v>319.05918235704189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327.59504121177019</v>
      </c>
      <c r="S16" s="62">
        <f ca="1">AVERAGE(OFFSET($R$3,0,0,'Données projet'!$E$9+1,1))-AVERAGE(OFFSET($H$3,0,0,'Données projet'!$E$9+1,1))</f>
        <v>325.63563325457056</v>
      </c>
      <c r="T16" s="62">
        <f t="shared" si="34"/>
        <v>183.60732291946579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11.793599999999996</v>
      </c>
      <c r="D17" s="12">
        <f t="shared" si="32"/>
        <v>4.0781088969710364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122.51845464328517</v>
      </c>
      <c r="H17" s="70">
        <f t="shared" si="1"/>
        <v>320.97655966222453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335.52892963000164</v>
      </c>
      <c r="S17" s="62">
        <f ca="1">AVERAGE(OFFSET($R$3,0,0,'Données projet'!$E$9+1,1))-AVERAGE(OFFSET($H$3,0,0,'Données projet'!$E$9+1,1))</f>
        <v>325.63563325457056</v>
      </c>
      <c r="T17" s="62">
        <f t="shared" si="34"/>
        <v>183.60732291946579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12.635999999999996</v>
      </c>
      <c r="D18" s="12">
        <f t="shared" si="32"/>
        <v>4.3344532450369764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130.99998996168893</v>
      </c>
      <c r="H18" s="70">
        <f t="shared" si="1"/>
        <v>322.8902060684394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345.30607962204783</v>
      </c>
      <c r="S18" s="62">
        <f ca="1">AVERAGE(OFFSET($R$3,0,0,'Données projet'!$E$9+1,1))-AVERAGE(OFFSET($H$3,0,0,'Données projet'!$E$9+1,1))</f>
        <v>325.63563325457056</v>
      </c>
      <c r="T18" s="62">
        <f t="shared" si="34"/>
        <v>183.60732291946579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13.478399999999995</v>
      </c>
      <c r="D19" s="12">
        <f t="shared" si="32"/>
        <v>4.5888145091646821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139.46621726372734</v>
      </c>
      <c r="H19" s="70">
        <f t="shared" si="1"/>
        <v>324.80039860346182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357.3560328458579</v>
      </c>
      <c r="S19" s="62">
        <f ca="1">AVERAGE(OFFSET($R$3,0,0,'Données projet'!$E$9+1,1))-AVERAGE(OFFSET($H$3,0,0,'Données projet'!$E$9+1,1))</f>
        <v>325.63563325457056</v>
      </c>
      <c r="T19" s="62">
        <f t="shared" si="34"/>
        <v>183.60732291946579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14.320799999999995</v>
      </c>
      <c r="D20" s="12">
        <f t="shared" si="32"/>
        <v>4.8413307422321967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147.91820222073974</v>
      </c>
      <c r="H20" s="70">
        <f t="shared" si="1"/>
        <v>326.70737770938774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372.20870820074703</v>
      </c>
      <c r="S20" s="62">
        <f ca="1">AVERAGE(OFFSET($R$3,0,0,'Données projet'!$E$9+1,1))-AVERAGE(OFFSET($H$3,0,0,'Données projet'!$E$9+1,1))</f>
        <v>325.63563325457056</v>
      </c>
      <c r="T20" s="62">
        <f t="shared" si="34"/>
        <v>183.60732291946579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15.163199999999994</v>
      </c>
      <c r="D21" s="12">
        <f t="shared" si="32"/>
        <v>5.092122838107465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156.35687804854885</v>
      </c>
      <c r="H21" s="70">
        <f t="shared" si="1"/>
        <v>328.61135394303716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390.51791836449235</v>
      </c>
      <c r="S21" s="62">
        <f ca="1">AVERAGE(OFFSET($R$3,0,0,'Données projet'!$E$9+1,1))-AVERAGE(OFFSET($H$3,0,0,'Données projet'!$E$9+1,1))</f>
        <v>325.63563325457056</v>
      </c>
      <c r="T21" s="62">
        <f t="shared" si="34"/>
        <v>183.60732291946579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16.005599999999994</v>
      </c>
      <c r="D22" s="12">
        <f t="shared" si="32"/>
        <v>5.3412974993444138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164.78306841599192</v>
      </c>
      <c r="H22" s="70">
        <f t="shared" si="1"/>
        <v>330.51251314469147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413.0904086280766</v>
      </c>
      <c r="S22" s="62">
        <f ca="1">AVERAGE(OFFSET($R$3,0,0,'Données projet'!$E$9+1,1))-AVERAGE(OFFSET($H$3,0,0,'Données projet'!$E$9+1,1))</f>
        <v>325.63563325457056</v>
      </c>
      <c r="T22" s="62">
        <f t="shared" si="34"/>
        <v>183.60732291946579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16.847999999999995</v>
      </c>
      <c r="D23" s="12">
        <f t="shared" si="32"/>
        <v>5.5889495622773815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173.19750539301833</v>
      </c>
      <c r="H23" s="70">
        <f t="shared" si="1"/>
        <v>332.4110204876331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440.92171753768048</v>
      </c>
      <c r="S23" s="62">
        <f ca="1">AVERAGE(OFFSET($R$3,0,0,'Données projet'!$E$9+1,1))-AVERAGE(OFFSET($H$3,0,0,'Données projet'!$E$9+1,1))</f>
        <v>325.63563325457056</v>
      </c>
      <c r="T23" s="62">
        <f t="shared" si="34"/>
        <v>183.60732291946579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17.690399999999997</v>
      </c>
      <c r="D24" s="12">
        <f t="shared" si="32"/>
        <v>5.8351638438816122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181.60084370715629</v>
      </c>
      <c r="H24" s="70">
        <f t="shared" si="1"/>
        <v>334.30702369476046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</v>
      </c>
      <c r="N24" s="14">
        <f>IF('Données projet'!$A$36&gt;35,N23+M24-V23,IF(A24&lt;'Données projet'!$A$36,$K$205^A24,IF(A24='Données projet'!$A$36,'Données projet'!$B$36,N23+M24-V23)))</f>
        <v>79</v>
      </c>
      <c r="O24" s="14">
        <f>N24*VLOOKUP('Données projet'!$B$9,Paramètres!$A$1:$I$89,3,0)*VLOOKUP('Données projet'!$B$9,Paramètres!$A$1:$I$89,5,0)</f>
        <v>71.479200000000006</v>
      </c>
      <c r="P24" s="14">
        <f t="shared" si="33"/>
        <v>20.040346808618612</v>
      </c>
      <c r="Q24" s="22">
        <f t="shared" si="2"/>
        <v>159.39654402501074</v>
      </c>
      <c r="R24" s="62">
        <f t="shared" si="0"/>
        <v>452.72987735834408</v>
      </c>
      <c r="S24" s="62">
        <f ca="1">AVERAGE(OFFSET($R$3,0,0,'Données projet'!$E$9+1,1))-AVERAGE(OFFSET($H$3,0,0,'Données projet'!$E$9+1,1))</f>
        <v>325.63563325457056</v>
      </c>
      <c r="T24" s="62">
        <f t="shared" si="34"/>
        <v>183.60732291946579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18.532799999999998</v>
      </c>
      <c r="D25" s="12">
        <f t="shared" si="32"/>
        <v>6.0800166268835865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189.99367220752242</v>
      </c>
      <c r="H25" s="70">
        <f t="shared" si="1"/>
        <v>336.20065562515555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</v>
      </c>
      <c r="N25" s="14">
        <f>IF('Données projet'!$A$36&gt;35,N24+M25-V24,IF(A25&lt;'Données projet'!$A$36,$K$205^A25,IF(A25='Données projet'!$A$36,'Données projet'!$B$36,N24+M25-V24)))</f>
        <v>85</v>
      </c>
      <c r="O25" s="14">
        <f>N25*VLOOKUP('Données projet'!$B$9,Paramètres!$A$1:$I$89,3,0)*VLOOKUP('Données projet'!$B$9,Paramètres!$A$1:$I$89,5,0)</f>
        <v>76.908000000000001</v>
      </c>
      <c r="P25" s="14">
        <f t="shared" si="33"/>
        <v>21.379448490435635</v>
      </c>
      <c r="Q25" s="22">
        <f t="shared" si="2"/>
        <v>171.18397278750874</v>
      </c>
      <c r="R25" s="62">
        <f t="shared" si="0"/>
        <v>464.51730612084202</v>
      </c>
      <c r="S25" s="62">
        <f ca="1">AVERAGE(OFFSET($R$3,0,0,'Données projet'!$E$9+1,1))-AVERAGE(OFFSET($H$3,0,0,'Données projet'!$E$9+1,1))</f>
        <v>325.63563325457056</v>
      </c>
      <c r="T25" s="62">
        <f t="shared" si="34"/>
        <v>183.60732291946579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19.3752</v>
      </c>
      <c r="D26" s="12">
        <f t="shared" si="32"/>
        <v>6.3235768672184562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198.37652318554601</v>
      </c>
      <c r="H26" s="70">
        <f t="shared" si="1"/>
        <v>338.09203637707213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</v>
      </c>
      <c r="N26" s="14">
        <f>IF('Données projet'!$A$36&gt;35,N25+M26-V25,IF(A26&lt;'Données projet'!$A$36,$K$205^A26,IF(A26='Données projet'!$A$36,'Données projet'!$B$36,N25+M26-V25)))</f>
        <v>91</v>
      </c>
      <c r="O26" s="14">
        <f>N26*VLOOKUP('Données projet'!$B$9,Paramètres!$A$1:$I$89,3,0)*VLOOKUP('Données projet'!$B$9,Paramètres!$A$1:$I$89,5,0)</f>
        <v>82.336799999999997</v>
      </c>
      <c r="P26" s="14">
        <f t="shared" si="33"/>
        <v>22.707582950885364</v>
      </c>
      <c r="Q26" s="22">
        <f t="shared" si="2"/>
        <v>182.95230030612535</v>
      </c>
      <c r="R26" s="62">
        <f t="shared" si="0"/>
        <v>476.28563363945864</v>
      </c>
      <c r="S26" s="62">
        <f ca="1">AVERAGE(OFFSET($R$3,0,0,'Données projet'!$E$9+1,1))-AVERAGE(OFFSET($H$3,0,0,'Données projet'!$E$9+1,1))</f>
        <v>325.63563325457056</v>
      </c>
      <c r="T26" s="62">
        <f t="shared" si="34"/>
        <v>183.60732291946579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20.217600000000001</v>
      </c>
      <c r="D27" s="12">
        <f t="shared" si="32"/>
        <v>6.5659071855695155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206.74988002895768</v>
      </c>
      <c r="H27" s="70">
        <f t="shared" si="1"/>
        <v>339.98127501486687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</v>
      </c>
      <c r="N27" s="14">
        <f>IF('Données projet'!$A$36&gt;35,N26+M27-V26,IF(A27&lt;'Données projet'!$A$36,$K$205^A27,IF(A27='Données projet'!$A$36,'Données projet'!$B$36,N26+M27-V26)))</f>
        <v>97</v>
      </c>
      <c r="O27" s="14">
        <f>N27*VLOOKUP('Données projet'!$B$9,Paramètres!$A$1:$I$89,3,0)*VLOOKUP('Données projet'!$B$9,Paramètres!$A$1:$I$89,5,0)</f>
        <v>87.765600000000006</v>
      </c>
      <c r="P27" s="14">
        <f t="shared" si="33"/>
        <v>24.025555589247954</v>
      </c>
      <c r="Q27" s="22">
        <f t="shared" si="2"/>
        <v>194.7029293179402</v>
      </c>
      <c r="R27" s="62">
        <f t="shared" si="0"/>
        <v>488.03626265127355</v>
      </c>
      <c r="S27" s="62">
        <f ca="1">AVERAGE(OFFSET($R$3,0,0,'Données projet'!$E$9+1,1))-AVERAGE(OFFSET($H$3,0,0,'Données projet'!$E$9+1,1))</f>
        <v>325.63563325457056</v>
      </c>
      <c r="T27" s="62">
        <f t="shared" si="34"/>
        <v>183.60732291946579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21.060000000000002</v>
      </c>
      <c r="D28" s="12">
        <f t="shared" si="32"/>
        <v>6.8070646889944983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215.11418356416809</v>
      </c>
      <c r="H28" s="70">
        <f t="shared" si="1"/>
        <v>341.86847099999875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103</v>
      </c>
      <c r="L28" s="13">
        <f>VLOOKUP(A28,'Données projet'!$A$35:$I$55,9,0)</f>
        <v>6</v>
      </c>
      <c r="M28" s="13">
        <f t="array" ref="M28">INDEX(L:L,MIN(IF(ISNUMBER(L28:L224),ROW(L28:L224),"")))</f>
        <v>6</v>
      </c>
      <c r="N28" s="14">
        <f>IF('Données projet'!$A$36&gt;35,N27+M28-V27,IF(A28&lt;'Données projet'!$A$36,$K$205^A28,IF(A28='Données projet'!$A$36,'Données projet'!$B$36,N27+M28-V27)))</f>
        <v>103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499.7704125517941</v>
      </c>
      <c r="S28" s="62">
        <f ca="1">AVERAGE(OFFSET($R$3,0,0,'Données projet'!$E$9+1,1))-AVERAGE(OFFSET($H$3,0,0,'Données projet'!$E$9+1,1))</f>
        <v>325.63563325457056</v>
      </c>
      <c r="T28" s="62">
        <f t="shared" si="34"/>
        <v>183.60732291946579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21.902400000000004</v>
      </c>
      <c r="D29" s="12">
        <f t="shared" si="32"/>
        <v>7.0471016573911687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223.46983735530031</v>
      </c>
      <c r="H29" s="70">
        <f t="shared" si="1"/>
        <v>343.75371538662296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3.6</v>
      </c>
      <c r="N29" s="14">
        <f>IF('Données projet'!$A$36&gt;35,N28+M29-V28,IF(A29&lt;'Données projet'!$A$36,$K$205^A29,IF(A29='Données projet'!$A$36,'Données projet'!$B$36,N28+M29-V28)))</f>
        <v>106.6</v>
      </c>
      <c r="O29" s="14">
        <f>N29*VLOOKUP('Données projet'!$B$9,Paramètres!$A$1:$I$89,3,0)*VLOOKUP('Données projet'!$B$9,Paramètres!$A$1:$I$89,5,0)</f>
        <v>96.451679999999996</v>
      </c>
      <c r="P29" s="14">
        <f t="shared" si="33"/>
        <v>26.114890017542621</v>
      </c>
      <c r="Q29" s="22">
        <f t="shared" si="2"/>
        <v>213.47010944722004</v>
      </c>
      <c r="R29" s="62">
        <f t="shared" si="0"/>
        <v>506.80344278055338</v>
      </c>
      <c r="S29" s="62">
        <f ca="1">AVERAGE(OFFSET($R$3,0,0,'Données projet'!$E$9+1,1))-AVERAGE(OFFSET($H$3,0,0,'Données projet'!$E$9+1,1))</f>
        <v>325.63563325457056</v>
      </c>
      <c r="T29" s="62">
        <f t="shared" si="34"/>
        <v>183.60732291946579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22.744800000000005</v>
      </c>
      <c r="D30" s="12">
        <f t="shared" si="32"/>
        <v>7.2860661213823228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231.81721216505659</v>
      </c>
      <c r="H30" s="70">
        <f t="shared" si="1"/>
        <v>345.63709182807418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3.6</v>
      </c>
      <c r="N30" s="14">
        <f>IF('Données projet'!$A$36&gt;35,N29+M30-V29,IF(A30&lt;'Données projet'!$A$36,$K$205^A30,IF(A30='Données projet'!$A$36,'Données projet'!$B$36,N29+M30-V29)))</f>
        <v>110.19999999999999</v>
      </c>
      <c r="O30" s="14">
        <f>N30*VLOOKUP('Données projet'!$B$9,Paramètres!$A$1:$I$89,3,0)*VLOOKUP('Données projet'!$B$9,Paramètres!$A$1:$I$89,5,0)</f>
        <v>99.70895999999999</v>
      </c>
      <c r="P30" s="14">
        <f t="shared" si="33"/>
        <v>26.892649524411862</v>
      </c>
      <c r="Q30" s="22">
        <f t="shared" si="2"/>
        <v>220.49780325501729</v>
      </c>
      <c r="R30" s="62">
        <f t="shared" si="0"/>
        <v>513.83113658835055</v>
      </c>
      <c r="S30" s="62">
        <f ca="1">AVERAGE(OFFSET($R$3,0,0,'Données projet'!$E$9+1,1))-AVERAGE(OFFSET($H$3,0,0,'Données projet'!$E$9+1,1))</f>
        <v>325.63563325457056</v>
      </c>
      <c r="T30" s="62">
        <f t="shared" si="34"/>
        <v>183.60732291946579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23.587200000000006</v>
      </c>
      <c r="D31" s="12">
        <f t="shared" si="32"/>
        <v>7.5240023521815003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240.15664973613798</v>
      </c>
      <c r="H31" s="70">
        <f t="shared" si="1"/>
        <v>347.51867743004942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3.6</v>
      </c>
      <c r="N31" s="14">
        <f>IF('Données projet'!$A$36&gt;35,N30+M31-V30,IF(A31&lt;'Données projet'!$A$36,$K$205^A31,IF(A31='Données projet'!$A$36,'Données projet'!$B$36,N30+M31-V30)))</f>
        <v>113.79999999999998</v>
      </c>
      <c r="O31" s="14">
        <f>N31*VLOOKUP('Données projet'!$B$9,Paramètres!$A$1:$I$89,3,0)*VLOOKUP('Données projet'!$B$9,Paramètres!$A$1:$I$89,5,0)</f>
        <v>102.96623999999998</v>
      </c>
      <c r="P31" s="14">
        <f t="shared" si="33"/>
        <v>27.6674566300326</v>
      </c>
      <c r="Q31" s="22">
        <f t="shared" si="2"/>
        <v>227.5203549639734</v>
      </c>
      <c r="R31" s="62">
        <f t="shared" si="0"/>
        <v>520.85368829730669</v>
      </c>
      <c r="S31" s="62">
        <f ca="1">AVERAGE(OFFSET($R$3,0,0,'Données projet'!$E$9+1,1))-AVERAGE(OFFSET($H$3,0,0,'Données projet'!$E$9+1,1))</f>
        <v>325.63563325457056</v>
      </c>
      <c r="T31" s="62">
        <f t="shared" si="34"/>
        <v>183.60732291946579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24.429600000000008</v>
      </c>
      <c r="D32" s="12">
        <f t="shared" si="32"/>
        <v>7.7609512795113185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248.48846601728039</v>
      </c>
      <c r="H32" s="70">
        <f t="shared" si="1"/>
        <v>349.39854347848222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3.6</v>
      </c>
      <c r="N32" s="14">
        <f>IF('Données projet'!$A$36&gt;35,N31+M32-V31,IF(A32&lt;'Données projet'!$A$36,$K$205^A32,IF(A32='Données projet'!$A$36,'Données projet'!$B$36,N31+M32-V31)))</f>
        <v>117.39999999999998</v>
      </c>
      <c r="O32" s="14">
        <f>N32*VLOOKUP('Données projet'!$B$9,Paramètres!$A$1:$I$89,3,0)*VLOOKUP('Données projet'!$B$9,Paramètres!$A$1:$I$89,5,0)</f>
        <v>106.22351999999998</v>
      </c>
      <c r="P32" s="14">
        <f t="shared" si="33"/>
        <v>28.439415446966855</v>
      </c>
      <c r="Q32" s="22">
        <f t="shared" si="2"/>
        <v>234.5379459034672</v>
      </c>
      <c r="R32" s="62">
        <f t="shared" si="0"/>
        <v>527.87127923680055</v>
      </c>
      <c r="S32" s="62">
        <f ca="1">AVERAGE(OFFSET($R$3,0,0,'Données projet'!$E$9+1,1))-AVERAGE(OFFSET($H$3,0,0,'Données projet'!$E$9+1,1))</f>
        <v>325.63563325457056</v>
      </c>
      <c r="T32" s="62">
        <f t="shared" si="34"/>
        <v>183.60732291946579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25.272000000000009</v>
      </c>
      <c r="D33" s="12">
        <f t="shared" si="32"/>
        <v>7.9969508502584166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256.81295393181944</v>
      </c>
      <c r="H33" s="70">
        <f t="shared" si="1"/>
        <v>351.27675606420007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3.6</v>
      </c>
      <c r="M33" s="13">
        <f t="array" ref="M33">INDEX(L:L,MIN(IF(ISNUMBER(L33:L229),ROW(L33:L229),"")))</f>
        <v>3.6</v>
      </c>
      <c r="N33" s="14">
        <f>IF('Données projet'!$A$36&gt;35,N32+M33-V32,IF(A33&lt;'Données projet'!$A$36,$K$205^A33,IF(A33='Données projet'!$A$36,'Données projet'!$B$36,N32+M33-V32)))</f>
        <v>120.99999999999997</v>
      </c>
      <c r="O33" s="14">
        <f>N33*VLOOKUP('Données projet'!$B$9,Paramètres!$A$1:$I$89,3,0)*VLOOKUP('Données projet'!$B$9,Paramètres!$A$1:$I$89,5,0)</f>
        <v>109.48079999999997</v>
      </c>
      <c r="P33" s="14">
        <f t="shared" si="33"/>
        <v>29.208623339903898</v>
      </c>
      <c r="Q33" s="22">
        <f t="shared" si="2"/>
        <v>241.55074565033257</v>
      </c>
      <c r="R33" s="62">
        <f t="shared" si="0"/>
        <v>534.88407898366586</v>
      </c>
      <c r="S33" s="62">
        <f ca="1">AVERAGE(OFFSET($R$3,0,0,'Données projet'!$E$9+1,1))-AVERAGE(OFFSET($H$3,0,0,'Données projet'!$E$9+1,1))</f>
        <v>325.63563325457056</v>
      </c>
      <c r="T33" s="62">
        <f t="shared" si="34"/>
        <v>183.60732291946579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26.11440000000001</v>
      </c>
      <c r="D34" s="12">
        <f t="shared" si="32"/>
        <v>8.232036337964395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265.13038576674279</v>
      </c>
      <c r="H34" s="70">
        <f t="shared" si="1"/>
        <v>353.15337662195464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103.79999999999998</v>
      </c>
      <c r="O34" s="14">
        <f>N34*VLOOKUP('Données projet'!$B$9,Paramètres!$A$1:$I$89,3,0)*VLOOKUP('Données projet'!$B$9,Paramètres!$A$1:$I$89,5,0)</f>
        <v>93.918239999999983</v>
      </c>
      <c r="P34" s="14">
        <f t="shared" si="33"/>
        <v>25.507853654185997</v>
      </c>
      <c r="Q34" s="22">
        <f t="shared" si="2"/>
        <v>208.00044644770722</v>
      </c>
      <c r="R34" s="62">
        <f t="shared" si="0"/>
        <v>501.33377978104056</v>
      </c>
      <c r="S34" s="62">
        <f ca="1">AVERAGE(OFFSET($R$3,0,0,'Données projet'!$E$9+1,1))-AVERAGE(OFFSET($H$3,0,0,'Données projet'!$E$9+1,1))</f>
        <v>325.63563325457056</v>
      </c>
      <c r="T34" s="62">
        <f t="shared" si="34"/>
        <v>183.60732291946579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26.956800000000012</v>
      </c>
      <c r="D35" s="12">
        <f t="shared" si="32"/>
        <v>8.4662406112606785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273.44101524481937</v>
      </c>
      <c r="H35" s="70">
        <f t="shared" si="1"/>
        <v>355.02846239794565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114.59999999999998</v>
      </c>
      <c r="O35" s="14">
        <f>N35*VLOOKUP('Données projet'!$B$9,Paramètres!$A$1:$I$89,3,0)*VLOOKUP('Données projet'!$B$9,Paramètres!$A$1:$I$89,5,0)</f>
        <v>103.69007999999998</v>
      </c>
      <c r="P35" s="14">
        <f t="shared" si="33"/>
        <v>27.83924565319537</v>
      </c>
      <c r="Q35" s="22">
        <f t="shared" ref="Q35:Q66" si="53">(O35+P35)*0.475*44/12</f>
        <v>229.08024217931521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325.63563325457056</v>
      </c>
      <c r="T35" s="62">
        <f t="shared" si="34"/>
        <v>183.60732291946579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27.799200000000013</v>
      </c>
      <c r="D36" s="12">
        <f t="shared" si="32"/>
        <v>8.6995943678063394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281.74507933043503</v>
      </c>
      <c r="H36" s="70">
        <f t="shared" si="1"/>
        <v>356.9020668572627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125.39999999999998</v>
      </c>
      <c r="O36" s="14">
        <f>N36*VLOOKUP('Données projet'!$B$9,Paramètres!$A$1:$I$89,3,0)*VLOOKUP('Données projet'!$B$9,Paramètres!$A$1:$I$89,5,0)</f>
        <v>113.46191999999998</v>
      </c>
      <c r="P36" s="14">
        <f t="shared" si="33"/>
        <v>30.145163126535493</v>
      </c>
      <c r="Q36" s="22">
        <f t="shared" si="53"/>
        <v>250.11566977871595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325.63563325457056</v>
      </c>
      <c r="T36" s="62">
        <f t="shared" si="34"/>
        <v>183.60732291946579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28.641600000000015</v>
      </c>
      <c r="D37" s="12">
        <f t="shared" si="32"/>
        <v>8.9321263390731787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290.04279981038957</v>
      </c>
      <c r="H37" s="70">
        <f t="shared" si="1"/>
        <v>358.77424004055246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136.19999999999999</v>
      </c>
      <c r="O37" s="14">
        <f>N37*VLOOKUP('Données projet'!$B$9,Paramètres!$A$1:$I$89,3,0)*VLOOKUP('Données projet'!$B$9,Paramètres!$A$1:$I$89,5,0)</f>
        <v>123.23375999999998</v>
      </c>
      <c r="P37" s="14">
        <f t="shared" si="33"/>
        <v>32.428049504876462</v>
      </c>
      <c r="Q37" s="22">
        <f t="shared" si="53"/>
        <v>271.11098488765975</v>
      </c>
      <c r="R37" s="62">
        <f t="shared" si="0"/>
        <v>564.44431822099307</v>
      </c>
      <c r="S37" s="62">
        <f ca="1">AVERAGE(OFFSET($R$3,0,0,'Données projet'!$E$9+1,1))-AVERAGE(OFFSET($H$3,0,0,'Données projet'!$E$9+1,1))</f>
        <v>325.63563325457056</v>
      </c>
      <c r="T37" s="62">
        <f t="shared" si="34"/>
        <v>183.60732291946579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29.484000000000016</v>
      </c>
      <c r="D38" s="12">
        <f t="shared" si="32"/>
        <v>9.1638634703614414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298.33438468349198</v>
      </c>
      <c r="H38" s="70">
        <f t="shared" si="1"/>
        <v>360.64502887754617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</v>
      </c>
      <c r="O38" s="14">
        <f>N38*VLOOKUP('Données projet'!$B$9,Paramètres!$A$1:$I$89,3,0)*VLOOKUP('Données projet'!$B$9,Paramètres!$A$1:$I$89,5,0)</f>
        <v>133.00559999999999</v>
      </c>
      <c r="P38" s="14">
        <f t="shared" si="33"/>
        <v>34.689938673073549</v>
      </c>
      <c r="Q38" s="22">
        <f t="shared" si="53"/>
        <v>292.06972985560304</v>
      </c>
      <c r="R38" s="62">
        <f t="shared" si="0"/>
        <v>585.40306318893636</v>
      </c>
      <c r="S38" s="62">
        <f ca="1">AVERAGE(OFFSET($R$3,0,0,'Données projet'!$E$9+1,1))-AVERAGE(OFFSET($H$3,0,0,'Données projet'!$E$9+1,1))</f>
        <v>325.63563325457056</v>
      </c>
      <c r="T38" s="62">
        <f t="shared" si="34"/>
        <v>183.60732291946579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30.326400000000017</v>
      </c>
      <c r="D39" s="12">
        <f t="shared" si="32"/>
        <v>9.3948310796639891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306.62002938688005</v>
      </c>
      <c r="H39" s="70">
        <f t="shared" si="1"/>
        <v>362.51447746374811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130.19999999999999</v>
      </c>
      <c r="O39" s="14">
        <f>N39*VLOOKUP('Données projet'!$B$9,Paramètres!$A$1:$I$89,3,0)*VLOOKUP('Données projet'!$B$9,Paramètres!$A$1:$I$89,5,0)</f>
        <v>117.80495999999999</v>
      </c>
      <c r="P39" s="14">
        <f t="shared" si="33"/>
        <v>31.162493487829593</v>
      </c>
      <c r="Q39" s="22">
        <f t="shared" si="53"/>
        <v>259.45164815796983</v>
      </c>
      <c r="R39" s="62">
        <f t="shared" si="0"/>
        <v>552.78498149130314</v>
      </c>
      <c r="S39" s="62">
        <f ca="1">AVERAGE(OFFSET($R$3,0,0,'Données projet'!$E$9+1,1))-AVERAGE(OFFSET($H$3,0,0,'Données projet'!$E$9+1,1))</f>
        <v>325.63563325457056</v>
      </c>
      <c r="T39" s="62">
        <f t="shared" si="34"/>
        <v>183.60732291946579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31.168800000000019</v>
      </c>
      <c r="D40" s="12">
        <f t="shared" si="32"/>
        <v>9.6250529983827224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314.89991788225274</v>
      </c>
      <c r="H40" s="70">
        <f t="shared" si="1"/>
        <v>364.38262730551656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141.39999999999998</v>
      </c>
      <c r="O40" s="14">
        <f>N40*VLOOKUP('Données projet'!$B$9,Paramètres!$A$1:$I$89,3,0)*VLOOKUP('Données projet'!$B$9,Paramètres!$A$1:$I$89,5,0)</f>
        <v>127.93871999999999</v>
      </c>
      <c r="P40" s="14">
        <f t="shared" si="33"/>
        <v>33.519615889545641</v>
      </c>
      <c r="Q40" s="22">
        <f t="shared" si="53"/>
        <v>281.2066016742919</v>
      </c>
      <c r="R40" s="62">
        <f t="shared" si="0"/>
        <v>574.53993500762522</v>
      </c>
      <c r="S40" s="62">
        <f ca="1">AVERAGE(OFFSET($R$3,0,0,'Données projet'!$E$9+1,1))-AVERAGE(OFFSET($H$3,0,0,'Données projet'!$E$9+1,1))</f>
        <v>325.63563325457056</v>
      </c>
      <c r="T40" s="62">
        <f t="shared" si="34"/>
        <v>183.60732291946579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32.011200000000017</v>
      </c>
      <c r="D41" s="12">
        <f t="shared" si="32"/>
        <v>9.8545516964045827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323.17422362136887</v>
      </c>
      <c r="H41" s="70">
        <f t="shared" si="1"/>
        <v>366.24951753790464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152.59999999999997</v>
      </c>
      <c r="O41" s="14">
        <f>N41*VLOOKUP('Données projet'!$B$9,Paramètres!$A$1:$I$89,3,0)*VLOOKUP('Données projet'!$B$9,Paramètres!$A$1:$I$89,5,0)</f>
        <v>138.07247999999996</v>
      </c>
      <c r="P41" s="14">
        <f t="shared" si="33"/>
        <v>35.855082076777961</v>
      </c>
      <c r="Q41" s="22">
        <f t="shared" si="53"/>
        <v>302.92383728372153</v>
      </c>
      <c r="R41" s="62">
        <f t="shared" si="0"/>
        <v>596.25717061705484</v>
      </c>
      <c r="S41" s="62">
        <f ca="1">AVERAGE(OFFSET($R$3,0,0,'Données projet'!$E$9+1,1))-AVERAGE(OFFSET($H$3,0,0,'Données projet'!$E$9+1,1))</f>
        <v>325.63563325457056</v>
      </c>
      <c r="T41" s="62">
        <f t="shared" si="34"/>
        <v>183.60732291946579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32.853600000000014</v>
      </c>
      <c r="D42" s="12">
        <f t="shared" si="32"/>
        <v>10.083348393641282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331.4431104070556</v>
      </c>
      <c r="H42" s="70">
        <f t="shared" si="1"/>
        <v>368.11518511892524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163.79999999999995</v>
      </c>
      <c r="O42" s="14">
        <f>N42*VLOOKUP('Données projet'!$B$9,Paramètres!$A$1:$I$89,3,0)*VLOOKUP('Données projet'!$B$9,Paramètres!$A$1:$I$89,5,0)</f>
        <v>148.20623999999995</v>
      </c>
      <c r="P42" s="14">
        <f t="shared" si="33"/>
        <v>38.170662245893794</v>
      </c>
      <c r="Q42" s="22">
        <f t="shared" si="53"/>
        <v>324.60643807826494</v>
      </c>
      <c r="R42" s="62">
        <f t="shared" si="0"/>
        <v>617.93977141159826</v>
      </c>
      <c r="S42" s="62">
        <f ca="1">AVERAGE(OFFSET($R$3,0,0,'Données projet'!$E$9+1,1))-AVERAGE(OFFSET($H$3,0,0,'Données projet'!$E$9+1,1))</f>
        <v>325.63563325457056</v>
      </c>
      <c r="T42" s="62">
        <f t="shared" si="34"/>
        <v>183.60732291946579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43" s="12">
        <f t="shared" si="32"/>
        <v>10.311463159807191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339.70673316342402</v>
      </c>
      <c r="H43" s="70">
        <f t="shared" si="1"/>
        <v>369.97966500333087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174.99999999999994</v>
      </c>
      <c r="O43" s="14">
        <f>N43*VLOOKUP('Données projet'!$B$9,Paramètres!$A$1:$I$89,3,0)*VLOOKUP('Données projet'!$B$9,Paramètres!$A$1:$I$89,5,0)</f>
        <v>158.33999999999995</v>
      </c>
      <c r="P43" s="14">
        <f t="shared" si="33"/>
        <v>40.467870812652784</v>
      </c>
      <c r="Q43" s="22">
        <f t="shared" si="53"/>
        <v>346.2570416653702</v>
      </c>
      <c r="R43" s="62">
        <f t="shared" si="0"/>
        <v>639.59037499870351</v>
      </c>
      <c r="S43" s="62">
        <f ca="1">AVERAGE(OFFSET($R$3,0,0,'Données projet'!$E$9+1,1))-AVERAGE(OFFSET($H$3,0,0,'Données projet'!$E$9+1,1))</f>
        <v>325.63563325457056</v>
      </c>
      <c r="T43" s="62">
        <f t="shared" si="34"/>
        <v>183.60732291946579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8.6000000000000007E-2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2.4085528753586032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2.4085528753586032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34.53840000000001</v>
      </c>
      <c r="D44" s="12">
        <f t="shared" si="32"/>
        <v>10.538915003938563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347.96523862689429</v>
      </c>
      <c r="H44" s="70">
        <f t="shared" si="1"/>
        <v>371.84299029852633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158.39999999999995</v>
      </c>
      <c r="O44" s="14">
        <f>N44*VLOOKUP('Données projet'!$B$9,Paramètres!$A$1:$I$89,3,0)*VLOOKUP('Données projet'!$B$9,Paramètres!$A$1:$I$89,5,0)</f>
        <v>143.32031999999992</v>
      </c>
      <c r="P44" s="14">
        <f t="shared" si="33"/>
        <v>37.056603420232349</v>
      </c>
      <c r="Q44" s="22">
        <f t="shared" si="53"/>
        <v>314.15647495690456</v>
      </c>
      <c r="R44" s="62">
        <f t="shared" si="0"/>
        <v>607.48980829023787</v>
      </c>
      <c r="S44" s="62">
        <f ca="1">AVERAGE(OFFSET($R$3,0,0,'Données projet'!$E$9+1,1))-AVERAGE(OFFSET($H$3,0,0,'Données projet'!$E$9+1,1))</f>
        <v>325.63563325457056</v>
      </c>
      <c r="T44" s="62">
        <f t="shared" si="34"/>
        <v>183.60732291946579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2.3613226225450159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2.3613226225450159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35.380800000000008</v>
      </c>
      <c r="D45" s="12">
        <f t="shared" si="32"/>
        <v>10.765721954933246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356.21876596790588</v>
      </c>
      <c r="H45" s="70">
        <f t="shared" si="1"/>
        <v>373.70519240484208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169.79999999999995</v>
      </c>
      <c r="O45" s="14">
        <f>N45*VLOOKUP('Données projet'!$B$9,Paramètres!$A$1:$I$89,3,0)*VLOOKUP('Données projet'!$B$9,Paramètres!$A$1:$I$89,5,0)</f>
        <v>153.63503999999995</v>
      </c>
      <c r="P45" s="14">
        <f t="shared" si="33"/>
        <v>39.403506785222667</v>
      </c>
      <c r="Q45" s="22">
        <f t="shared" si="53"/>
        <v>336.20880231759605</v>
      </c>
      <c r="R45" s="62">
        <f t="shared" si="0"/>
        <v>629.54213565092937</v>
      </c>
      <c r="S45" s="62">
        <f ca="1">AVERAGE(OFFSET($R$3,0,0,'Données projet'!$E$9+1,1))-AVERAGE(OFFSET($H$3,0,0,'Données projet'!$E$9+1,1))</f>
        <v>325.63563325457056</v>
      </c>
      <c r="T45" s="62">
        <f t="shared" si="34"/>
        <v>183.60732291946579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2.3150185261814937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2.3150185261814937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36.223200000000006</v>
      </c>
      <c r="D46" s="12">
        <f t="shared" si="32"/>
        <v>10.991901134203907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364.46744735174957</v>
      </c>
      <c r="H46" s="70">
        <f t="shared" si="1"/>
        <v>375.56630114207178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181.19999999999996</v>
      </c>
      <c r="O46" s="14">
        <f>N46*VLOOKUP('Données projet'!$B$9,Paramètres!$A$1:$I$89,3,0)*VLOOKUP('Données projet'!$B$9,Paramètres!$A$1:$I$89,5,0)</f>
        <v>163.94975999999997</v>
      </c>
      <c r="P46" s="14">
        <f t="shared" si="33"/>
        <v>41.732126457893308</v>
      </c>
      <c r="Q46" s="22">
        <f t="shared" si="53"/>
        <v>358.22928558083078</v>
      </c>
      <c r="R46" s="62">
        <f t="shared" si="0"/>
        <v>651.56261891416409</v>
      </c>
      <c r="S46" s="62">
        <f ca="1">AVERAGE(OFFSET($R$3,0,0,'Données projet'!$E$9+1,1))-AVERAGE(OFFSET($H$3,0,0,'Données projet'!$E$9+1,1))</f>
        <v>325.63563325457056</v>
      </c>
      <c r="T46" s="62">
        <f t="shared" si="34"/>
        <v>183.60732291946579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2.2696224249049499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2.2696224249049499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37.065600000000003</v>
      </c>
      <c r="D47" s="12">
        <f t="shared" si="32"/>
        <v>11.217468821382386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372.71140844575876</v>
      </c>
      <c r="H47" s="70">
        <f t="shared" si="1"/>
        <v>377.42634486390762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192.59999999999997</v>
      </c>
      <c r="O47" s="14">
        <f>N47*VLOOKUP('Données projet'!$B$9,Paramètres!$A$1:$I$89,3,0)*VLOOKUP('Données projet'!$B$9,Paramètres!$A$1:$I$89,5,0)</f>
        <v>174.26447999999996</v>
      </c>
      <c r="P47" s="14">
        <f t="shared" si="33"/>
        <v>44.043743683739521</v>
      </c>
      <c r="Q47" s="22">
        <f t="shared" si="53"/>
        <v>380.22015624917958</v>
      </c>
      <c r="R47" s="62">
        <f t="shared" si="0"/>
        <v>673.55348958251284</v>
      </c>
      <c r="S47" s="62">
        <f ca="1">AVERAGE(OFFSET($R$3,0,0,'Données projet'!$E$9+1,1))-AVERAGE(OFFSET($H$3,0,0,'Données projet'!$E$9+1,1))</f>
        <v>325.63563325457056</v>
      </c>
      <c r="T47" s="62">
        <f t="shared" si="34"/>
        <v>183.60732291946579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2.2251165134855517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2.2251165134855517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37.908000000000001</v>
      </c>
      <c r="D48" s="12">
        <f t="shared" si="32"/>
        <v>11.442440513882531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380.95076887909323</v>
      </c>
      <c r="H48" s="70">
        <f t="shared" si="1"/>
        <v>379.28535056167874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203.99999999999997</v>
      </c>
      <c r="O48" s="14">
        <f>N48*VLOOKUP('Données projet'!$B$9,Paramètres!$A$1:$I$89,3,0)*VLOOKUP('Données projet'!$B$9,Paramètres!$A$1:$I$89,5,0)</f>
        <v>184.57919999999999</v>
      </c>
      <c r="P48" s="14">
        <f t="shared" si="33"/>
        <v>46.339479465836618</v>
      </c>
      <c r="Q48" s="22">
        <f t="shared" si="53"/>
        <v>402.18336673633206</v>
      </c>
      <c r="R48" s="62">
        <f t="shared" si="0"/>
        <v>695.51670006966538</v>
      </c>
      <c r="S48" s="62">
        <f ca="1">AVERAGE(OFFSET($R$3,0,0,'Données projet'!$E$9+1,1))-AVERAGE(OFFSET($H$3,0,0,'Données projet'!$E$9+1,1))</f>
        <v>325.63563325457056</v>
      </c>
      <c r="T48" s="62">
        <f t="shared" si="34"/>
        <v>183.60732291946579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8.6000000000000007E-2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4.590036211201765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4.590036211201765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38.750399999999999</v>
      </c>
      <c r="D49" s="12">
        <f t="shared" si="32"/>
        <v>11.666830981019302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389.18564266049992</v>
      </c>
      <c r="H49" s="70">
        <f t="shared" si="1"/>
        <v>381.14334395860857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186.99999999999997</v>
      </c>
      <c r="O49" s="14">
        <f>N49*VLOOKUP('Données projet'!$B$9,Paramètres!$A$1:$I$89,3,0)*VLOOKUP('Données projet'!$B$9,Paramètres!$A$1:$I$89,5,0)</f>
        <v>169.19759999999997</v>
      </c>
      <c r="P49" s="14">
        <f t="shared" si="33"/>
        <v>42.910263223432885</v>
      </c>
      <c r="Q49" s="22">
        <f t="shared" si="53"/>
        <v>369.42119511414552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325.63563325457056</v>
      </c>
      <c r="T49" s="62">
        <f t="shared" si="34"/>
        <v>183.60732291946579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4.5000284007457454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4.5000284007457454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39.592799999999997</v>
      </c>
      <c r="D50" s="12">
        <f t="shared" si="32"/>
        <v>11.890654313289097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397.41613855872288</v>
      </c>
      <c r="H50" s="70">
        <f t="shared" si="1"/>
        <v>383.00034959564516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197.99999999999997</v>
      </c>
      <c r="O50" s="14">
        <f>N50*VLOOKUP('Données projet'!$B$9,Paramètres!$A$1:$I$89,3,0)*VLOOKUP('Données projet'!$B$9,Paramètres!$A$1:$I$89,5,0)</f>
        <v>179.15039999999996</v>
      </c>
      <c r="P50" s="14">
        <f t="shared" si="33"/>
        <v>45.133113803437304</v>
      </c>
      <c r="Q50" s="22">
        <f t="shared" si="53"/>
        <v>390.62711987431993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325.63563325457056</v>
      </c>
      <c r="T50" s="62">
        <f t="shared" si="34"/>
        <v>183.60732291946579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4.4117855885534247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4.4117855885534247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40.435199999999995</v>
      </c>
      <c r="D51" s="12">
        <f t="shared" si="32"/>
        <v>12.113923967337671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405.64236044962405</v>
      </c>
      <c r="H51" s="70">
        <f t="shared" si="1"/>
        <v>384.85639090977975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208.99999999999997</v>
      </c>
      <c r="O51" s="14">
        <f>N51*VLOOKUP('Données projet'!$B$9,Paramètres!$A$1:$I$89,3,0)*VLOOKUP('Données projet'!$B$9,Paramètres!$A$1:$I$89,5,0)</f>
        <v>189.10319999999996</v>
      </c>
      <c r="P51" s="14">
        <f t="shared" si="33"/>
        <v>47.34162854278712</v>
      </c>
      <c r="Q51" s="22">
        <f t="shared" si="53"/>
        <v>411.80807637868747</v>
      </c>
      <c r="R51" s="62">
        <f t="shared" si="0"/>
        <v>705.14140971202073</v>
      </c>
      <c r="S51" s="62">
        <f ca="1">AVERAGE(OFFSET($R$3,0,0,'Données projet'!$E$9+1,1))-AVERAGE(OFFSET($H$3,0,0,'Données projet'!$E$9+1,1))</f>
        <v>325.63563325457056</v>
      </c>
      <c r="T51" s="62">
        <f t="shared" si="34"/>
        <v>183.60732291946579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4.3252731640853943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4.3252731640853943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41.277599999999993</v>
      </c>
      <c r="D52" s="12">
        <f t="shared" si="32"/>
        <v>12.336652807074945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413.86440763356092</v>
      </c>
      <c r="H52" s="70">
        <f t="shared" si="1"/>
        <v>386.7114903056555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219.99999999999997</v>
      </c>
      <c r="O52" s="14">
        <f>N52*VLOOKUP('Données projet'!$B$9,Paramètres!$A$1:$I$89,3,0)*VLOOKUP('Données projet'!$B$9,Paramètres!$A$1:$I$89,5,0)</f>
        <v>199.05599999999998</v>
      </c>
      <c r="P52" s="14">
        <f t="shared" si="33"/>
        <v>49.536648006253934</v>
      </c>
      <c r="Q52" s="22">
        <f t="shared" si="53"/>
        <v>432.96552861089225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325.63563325457056</v>
      </c>
      <c r="T52" s="62">
        <f t="shared" si="34"/>
        <v>183.60732291946579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4.2404571954938133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4.2404571954938133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42.11999999999999</v>
      </c>
      <c r="D53" s="12">
        <f t="shared" si="32"/>
        <v>12.558853141338753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422.08237512612362</v>
      </c>
      <c r="H53" s="70">
        <f t="shared" si="1"/>
        <v>388.56566922116497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230.99999999999997</v>
      </c>
      <c r="O53" s="14">
        <f>N53*VLOOKUP('Données projet'!$B$9,Paramètres!$A$1:$I$89,3,0)*VLOOKUP('Données projet'!$B$9,Paramètres!$A$1:$I$89,5,0)</f>
        <v>209.00879999999995</v>
      </c>
      <c r="P53" s="14">
        <f t="shared" si="33"/>
        <v>51.718923953824202</v>
      </c>
      <c r="Q53" s="22">
        <f t="shared" si="53"/>
        <v>454.10078588624361</v>
      </c>
      <c r="R53" s="62">
        <f t="shared" si="0"/>
        <v>747.43411921957693</v>
      </c>
      <c r="S53" s="62">
        <f ca="1">AVERAGE(OFFSET($R$3,0,0,'Données projet'!$E$9+1,1))-AVERAGE(OFFSET($H$3,0,0,'Données projet'!$E$9+1,1))</f>
        <v>325.63563325457056</v>
      </c>
      <c r="T53" s="62">
        <f t="shared" si="34"/>
        <v>183.60732291946579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0.129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7.7701337293515849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7.7701337293515849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42.962399999999988</v>
      </c>
      <c r="D54" s="12">
        <f t="shared" si="32"/>
        <v>12.780536758460318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430.29635392495675</v>
      </c>
      <c r="H54" s="70">
        <f t="shared" si="1"/>
        <v>390.41894818765167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213.19999999999996</v>
      </c>
      <c r="O54" s="14">
        <f>N54*VLOOKUP('Données projet'!$B$9,Paramètres!$A$1:$I$89,3,0)*VLOOKUP('Données projet'!$B$9,Paramètres!$A$1:$I$89,5,0)</f>
        <v>192.90335999999994</v>
      </c>
      <c r="P54" s="14">
        <f t="shared" si="33"/>
        <v>48.181276881765257</v>
      </c>
      <c r="Q54" s="22">
        <f t="shared" si="53"/>
        <v>419.88907590240768</v>
      </c>
      <c r="R54" s="62">
        <f t="shared" si="0"/>
        <v>713.222409235741</v>
      </c>
      <c r="S54" s="62">
        <f ca="1">AVERAGE(OFFSET($R$3,0,0,'Données projet'!$E$9+1,1))-AVERAGE(OFFSET($H$3,0,0,'Données projet'!$E$9+1,1))</f>
        <v>325.63563325457056</v>
      </c>
      <c r="T54" s="62">
        <f t="shared" si="34"/>
        <v>183.60732291946579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7.6177661462326069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7.6177661462326069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43.804799999999986</v>
      </c>
      <c r="D55" s="12">
        <f t="shared" si="32"/>
        <v>13.001714958042184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438.50643125506241</v>
      </c>
      <c r="H55" s="70">
        <f t="shared" si="1"/>
        <v>392.27134688525678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223.39999999999995</v>
      </c>
      <c r="O55" s="14">
        <f>N55*VLOOKUP('Données projet'!$B$9,Paramètres!$A$1:$I$89,3,0)*VLOOKUP('Données projet'!$B$9,Paramètres!$A$1:$I$89,5,0)</f>
        <v>202.13231999999996</v>
      </c>
      <c r="P55" s="14">
        <f t="shared" si="33"/>
        <v>50.212497488959627</v>
      </c>
      <c r="Q55" s="22">
        <f t="shared" si="53"/>
        <v>439.50055712660463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325.63563325457056</v>
      </c>
      <c r="T55" s="62">
        <f t="shared" si="34"/>
        <v>183.60732291946579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7.4683863984835428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7.4683863984835428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44.647199999999984</v>
      </c>
      <c r="D56" s="12">
        <f t="shared" si="32"/>
        <v>13.222398580222531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446.71269079470017</v>
      </c>
      <c r="H56" s="70">
        <f t="shared" si="1"/>
        <v>394.1228841938875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233.59999999999994</v>
      </c>
      <c r="O56" s="14">
        <f>N56*VLOOKUP('Données projet'!$B$9,Paramètres!$A$1:$I$89,3,0)*VLOOKUP('Données projet'!$B$9,Paramètres!$A$1:$I$89,5,0)</f>
        <v>211.36127999999991</v>
      </c>
      <c r="P56" s="14">
        <f t="shared" si="33"/>
        <v>52.232947669705631</v>
      </c>
      <c r="Q56" s="22">
        <f t="shared" si="53"/>
        <v>459.0932798580705</v>
      </c>
      <c r="R56" s="62">
        <f t="shared" si="0"/>
        <v>752.42661319140382</v>
      </c>
      <c r="S56" s="62">
        <f ca="1">AVERAGE(OFFSET($R$3,0,0,'Données projet'!$E$9+1,1))-AVERAGE(OFFSET($H$3,0,0,'Données projet'!$E$9+1,1))</f>
        <v>325.63563325457056</v>
      </c>
      <c r="T56" s="62">
        <f t="shared" si="34"/>
        <v>183.60732291946579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7.3219358964751882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7.3219358964751882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45.489599999999982</v>
      </c>
      <c r="D57" s="12">
        <f t="shared" si="32"/>
        <v>13.442598032668434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454.91521288375628</v>
      </c>
      <c r="H57" s="70">
        <f t="shared" si="1"/>
        <v>395.97357824023078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243.79999999999993</v>
      </c>
      <c r="O57" s="14">
        <f>N57*VLOOKUP('Données projet'!$B$9,Paramètres!$A$1:$I$89,3,0)*VLOOKUP('Données projet'!$B$9,Paramètres!$A$1:$I$89,5,0)</f>
        <v>220.59023999999991</v>
      </c>
      <c r="P57" s="14">
        <f t="shared" si="33"/>
        <v>54.243151457087848</v>
      </c>
      <c r="Q57" s="22">
        <f t="shared" si="53"/>
        <v>478.66815678776123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325.63563325457056</v>
      </c>
      <c r="T57" s="62">
        <f t="shared" si="34"/>
        <v>183.60732291946579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7.178357199485232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7.178357199485232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46.331999999999979</v>
      </c>
      <c r="D58" s="12">
        <f t="shared" si="32"/>
        <v>13.662323315513055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463.11407471624102</v>
      </c>
      <c r="H58" s="70">
        <f t="shared" si="1"/>
        <v>397.82344644118518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253.99999999999991</v>
      </c>
      <c r="O58" s="14">
        <f>N58*VLOOKUP('Données projet'!$B$9,Paramètres!$A$1:$I$89,3,0)*VLOOKUP('Données projet'!$B$9,Paramètres!$A$1:$I$89,5,0)</f>
        <v>229.81919999999991</v>
      </c>
      <c r="P58" s="14">
        <f t="shared" si="33"/>
        <v>56.243586554989342</v>
      </c>
      <c r="Q58" s="22">
        <f t="shared" si="53"/>
        <v>498.22601991660628</v>
      </c>
      <c r="R58" s="62">
        <f t="shared" si="0"/>
        <v>791.55935324993959</v>
      </c>
      <c r="S58" s="62">
        <f ca="1">AVERAGE(OFFSET($R$3,0,0,'Données projet'!$E$9+1,1))-AVERAGE(OFFSET($H$3,0,0,'Données projet'!$E$9+1,1))</f>
        <v>325.63563325457056</v>
      </c>
      <c r="T58" s="62">
        <f t="shared" si="34"/>
        <v>183.60732291946579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0.129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10.650423306206795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10.650423306206795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47.174399999999977</v>
      </c>
      <c r="D59" s="12">
        <f t="shared" si="32"/>
        <v>13.881584044427926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471.30935051839083</v>
      </c>
      <c r="H59" s="70">
        <f t="shared" si="1"/>
        <v>399.67250554404524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235.39999999999992</v>
      </c>
      <c r="O59" s="14">
        <f>N59*VLOOKUP('Données projet'!$B$9,Paramètres!$A$1:$I$89,3,0)*VLOOKUP('Données projet'!$B$9,Paramètres!$A$1:$I$89,5,0)</f>
        <v>212.98991999999993</v>
      </c>
      <c r="P59" s="14">
        <f t="shared" si="33"/>
        <v>52.588419883221121</v>
      </c>
      <c r="Q59" s="22">
        <f t="shared" si="53"/>
        <v>462.5489419632766</v>
      </c>
      <c r="R59" s="62">
        <f t="shared" si="0"/>
        <v>755.88227529660992</v>
      </c>
      <c r="S59" s="62">
        <f ca="1">AVERAGE(OFFSET($R$3,0,0,'Données projet'!$E$9+1,1))-AVERAGE(OFFSET($H$3,0,0,'Données projet'!$E$9+1,1))</f>
        <v>325.63563325457056</v>
      </c>
      <c r="T59" s="62">
        <f t="shared" si="34"/>
        <v>183.60732291946579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10.441575001288859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10.441575001288859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48.016799999999975</v>
      </c>
      <c r="D60" s="12">
        <f t="shared" si="32"/>
        <v>14.100389472000543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479.50111171368826</v>
      </c>
      <c r="H60" s="70">
        <f t="shared" si="1"/>
        <v>401.52077166373419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244.79999999999993</v>
      </c>
      <c r="O60" s="14">
        <f>N60*VLOOKUP('Données projet'!$B$9,Paramètres!$A$1:$I$89,3,0)*VLOOKUP('Données projet'!$B$9,Paramètres!$A$1:$I$89,5,0)</f>
        <v>221.49503999999993</v>
      </c>
      <c r="P60" s="14">
        <f t="shared" si="33"/>
        <v>54.439697086174412</v>
      </c>
      <c r="Q60" s="22">
        <f t="shared" si="53"/>
        <v>480.58633375842027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325.63563325457056</v>
      </c>
      <c r="T60" s="62">
        <f t="shared" si="34"/>
        <v>183.60732291946579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10.236822084245475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10.236822084245475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48.859199999999973</v>
      </c>
      <c r="D61" s="12">
        <f t="shared" si="32"/>
        <v>14.318748507569309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487.68942707597347</v>
      </c>
      <c r="H61" s="70">
        <f t="shared" si="1"/>
        <v>403.36826031734978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254.19999999999993</v>
      </c>
      <c r="O61" s="14">
        <f>N61*VLOOKUP('Données projet'!$B$9,Paramètres!$A$1:$I$89,3,0)*VLOOKUP('Données projet'!$B$9,Paramètres!$A$1:$I$89,5,0)</f>
        <v>230.00015999999994</v>
      </c>
      <c r="P61" s="14">
        <f t="shared" si="33"/>
        <v>56.282716126880423</v>
      </c>
      <c r="Q61" s="22">
        <f t="shared" si="53"/>
        <v>498.60934258764996</v>
      </c>
      <c r="R61" s="62">
        <f t="shared" si="0"/>
        <v>791.94267592098322</v>
      </c>
      <c r="S61" s="62">
        <f ca="1">AVERAGE(OFFSET($R$3,0,0,'Données projet'!$E$9+1,1))-AVERAGE(OFFSET($H$3,0,0,'Données projet'!$E$9+1,1))</f>
        <v>325.63563325457056</v>
      </c>
      <c r="T61" s="62">
        <f t="shared" si="34"/>
        <v>183.60732291946579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10.036084247018364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10.036084247018364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49.701599999999971</v>
      </c>
      <c r="D62" s="12">
        <f t="shared" si="32"/>
        <v>14.536669735651788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495.87436287169777</v>
      </c>
      <c r="H62" s="70">
        <f t="shared" si="1"/>
        <v>405.21498645626014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263.59999999999991</v>
      </c>
      <c r="O62" s="14">
        <f>N62*VLOOKUP('Données projet'!$B$9,Paramètres!$A$1:$I$89,3,0)*VLOOKUP('Données projet'!$B$9,Paramètres!$A$1:$I$89,5,0)</f>
        <v>238.50527999999991</v>
      </c>
      <c r="P62" s="14">
        <f t="shared" si="33"/>
        <v>58.117817352909881</v>
      </c>
      <c r="Q62" s="22">
        <f t="shared" si="53"/>
        <v>516.61856122298445</v>
      </c>
      <c r="R62" s="62">
        <f t="shared" si="0"/>
        <v>809.95189455631771</v>
      </c>
      <c r="S62" s="62">
        <f ca="1">AVERAGE(OFFSET($R$3,0,0,'Données projet'!$E$9+1,1))-AVERAGE(OFFSET($H$3,0,0,'Données projet'!$E$9+1,1))</f>
        <v>325.63563325457056</v>
      </c>
      <c r="T62" s="62">
        <f t="shared" si="34"/>
        <v>183.60732291946579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9.8392827563412855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9.8392827563412855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50.543999999999969</v>
      </c>
      <c r="D63" s="12">
        <f t="shared" si="32"/>
        <v>14.754161433088246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504.05598299225989</v>
      </c>
      <c r="H63" s="70">
        <f t="shared" si="1"/>
        <v>407.06096449596197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272.99999999999989</v>
      </c>
      <c r="O63" s="14">
        <f>N63*VLOOKUP('Données projet'!$B$9,Paramètres!$A$1:$I$89,3,0)*VLOOKUP('Données projet'!$B$9,Paramètres!$A$1:$I$89,5,0)</f>
        <v>247.01039999999989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325.63563325457056</v>
      </c>
      <c r="T63" s="62">
        <f t="shared" si="34"/>
        <v>183.60732291946579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0.17200000000000001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14.463446173576536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14.463446173576536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51.386399999999966</v>
      </c>
      <c r="D64" s="12">
        <f t="shared" si="32"/>
        <v>14.971231585009825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512.23434907726858</v>
      </c>
      <c r="H64" s="70">
        <f t="shared" si="1"/>
        <v>408.90620834389205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</v>
      </c>
      <c r="O64" s="14">
        <f>N64*VLOOKUP('Données projet'!$B$9,Paramètres!$A$1:$I$89,3,0)*VLOOKUP('Données projet'!$B$9,Paramètres!$A$1:$I$89,5,0)</f>
        <v>229.63823999999988</v>
      </c>
      <c r="P64" s="14">
        <f t="shared" si="33"/>
        <v>56.204453396569633</v>
      </c>
      <c r="Q64" s="22">
        <f t="shared" si="53"/>
        <v>497.84269099902525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325.63563325457056</v>
      </c>
      <c r="T64" s="62">
        <f t="shared" si="34"/>
        <v>183.60732291946579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14.179826815943782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14.179826815943782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52.228799999999964</v>
      </c>
      <c r="D65" s="12">
        <f t="shared" si="32"/>
        <v>15.187887899729997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520.40952062949441</v>
      </c>
      <c r="H65" s="70">
        <f t="shared" si="1"/>
        <v>410.75073142536297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262.59999999999991</v>
      </c>
      <c r="O65" s="14">
        <f>N65*VLOOKUP('Données projet'!$B$9,Paramètres!$A$1:$I$89,3,0)*VLOOKUP('Données projet'!$B$9,Paramètres!$A$1:$I$89,5,0)</f>
        <v>237.60047999999992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325.63563325457056</v>
      </c>
      <c r="T65" s="62">
        <f t="shared" si="34"/>
        <v>183.60732291946579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13.901769060923479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13.901769060923479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53.071199999999962</v>
      </c>
      <c r="D66" s="12">
        <f t="shared" si="32"/>
        <v>15.404137822648002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528.5815551221948</v>
      </c>
      <c r="H66" s="70">
        <f t="shared" si="1"/>
        <v>412.59454670777848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271.39999999999992</v>
      </c>
      <c r="O66" s="14">
        <f>N66*VLOOKUP('Données projet'!$B$9,Paramètres!$A$1:$I$89,3,0)*VLOOKUP('Données projet'!$B$9,Paramètres!$A$1:$I$89,5,0)</f>
        <v>245.56271999999993</v>
      </c>
      <c r="P66" s="14">
        <f t="shared" si="33"/>
        <v>59.634776048276898</v>
      </c>
      <c r="Q66" s="22">
        <f t="shared" si="53"/>
        <v>531.55230561741553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325.63563325457056</v>
      </c>
      <c r="T66" s="62">
        <f t="shared" si="34"/>
        <v>183.60732291946579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13.629163848880642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13.629163848880642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53.91359999999996</v>
      </c>
      <c r="D67" s="12">
        <f t="shared" si="32"/>
        <v>15.619988549244528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536.75050809943116</v>
      </c>
      <c r="H67" s="70">
        <f t="shared" si="1"/>
        <v>414.43766672326745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280.19999999999993</v>
      </c>
      <c r="O67" s="14">
        <f>N67*VLOOKUP('Données projet'!$B$9,Paramètres!$A$1:$I$89,3,0)*VLOOKUP('Données projet'!$B$9,Paramètres!$A$1:$I$89,5,0)</f>
        <v>253.52495999999996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325.63563325457056</v>
      </c>
      <c r="T67" s="62">
        <f t="shared" si="34"/>
        <v>183.60732291946579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13.361904258773203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13.361904258773203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54.755999999999958</v>
      </c>
      <c r="D68" s="12">
        <f t="shared" si="32"/>
        <v>15.83544703724203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544.91643326993824</v>
      </c>
      <c r="H68" s="70">
        <f t="shared" ref="H68:H131" si="56">(B68+E68+F68)*44/12+(C68+D68)*0.475*44/12</f>
        <v>416.28010358986313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288.99999999999994</v>
      </c>
      <c r="O68" s="14">
        <f>N68*VLOOKUP('Données projet'!$B$9,Paramètres!$A$1:$I$89,3,0)*VLOOKUP('Données projet'!$B$9,Paramètres!$A$1:$I$89,5,0)</f>
        <v>261.48719999999992</v>
      </c>
      <c r="P68" s="14">
        <f t="shared" si="33"/>
        <v>63.039283586802391</v>
      </c>
      <c r="Q68" s="22">
        <f t="shared" si="54"/>
        <v>565.21695891368074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325.63563325457056</v>
      </c>
      <c r="T68" s="62">
        <f t="shared" si="34"/>
        <v>183.60732291946579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0.17200000000000001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17.916991216932722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17.916991216932722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55.598399999999955</v>
      </c>
      <c r="D69" s="12">
        <f t="shared" ref="D69:D132" si="86">IFERROR(EXP(-1.0587+0.8836*LN(C69)+0.284),0)</f>
        <v>16.05052001799563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553.07938259505363</v>
      </c>
      <c r="H69" s="70">
        <f t="shared" si="56"/>
        <v>418.12186903134227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269.19999999999993</v>
      </c>
      <c r="O69" s="14">
        <f>N69*VLOOKUP('Données projet'!$B$9,Paramètres!$A$1:$I$89,3,0)*VLOOKUP('Données projet'!$B$9,Paramètres!$A$1:$I$89,5,0)</f>
        <v>243.57215999999991</v>
      </c>
      <c r="P69" s="14">
        <f t="shared" ref="P69:P132" si="87">EXP(-1.0587+0.8836*LN(O69)+0.284)</f>
        <v>59.207435995642292</v>
      </c>
      <c r="Q69" s="22">
        <f t="shared" si="54"/>
        <v>527.34112969241005</v>
      </c>
      <c r="R69" s="62">
        <f t="shared" si="55"/>
        <v>820.67446302574331</v>
      </c>
      <c r="S69" s="62">
        <f ca="1">AVERAGE(OFFSET($R$3,0,0,'Données projet'!$E$9+1,1))-AVERAGE(OFFSET($H$3,0,0,'Données projet'!$E$9+1,1))</f>
        <v>325.63563325457056</v>
      </c>
      <c r="T69" s="62">
        <f t="shared" ref="T69:T132" si="88">$T$3</f>
        <v>183.60732291946579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17.565649947454236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17.565649947454236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56.440799999999953</v>
      </c>
      <c r="D70" s="12">
        <f t="shared" si="86"/>
        <v>16.265214007173896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561.23940637116664</v>
      </c>
      <c r="H70" s="70">
        <f t="shared" si="56"/>
        <v>419.96297439582776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277.39999999999992</v>
      </c>
      <c r="O70" s="14">
        <f>N70*VLOOKUP('Données projet'!$B$9,Paramètres!$A$1:$I$89,3,0)*VLOOKUP('Données projet'!$B$9,Paramètres!$A$1:$I$89,5,0)</f>
        <v>250.99151999999992</v>
      </c>
      <c r="P70" s="14">
        <f t="shared" si="87"/>
        <v>60.798211000769349</v>
      </c>
      <c r="Q70" s="22">
        <f t="shared" si="54"/>
        <v>543.03378149300647</v>
      </c>
      <c r="R70" s="62">
        <f t="shared" si="55"/>
        <v>836.36711482633973</v>
      </c>
      <c r="S70" s="62">
        <f ca="1">AVERAGE(OFFSET($R$3,0,0,'Données projet'!$E$9+1,1))-AVERAGE(OFFSET($H$3,0,0,'Données projet'!$E$9+1,1))</f>
        <v>325.63563325457056</v>
      </c>
      <c r="T70" s="62">
        <f t="shared" si="88"/>
        <v>183.60732291946579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17.221198265973207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17.221198265973207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57.283199999999951</v>
      </c>
      <c r="D71" s="12">
        <f t="shared" si="86"/>
        <v>16.479535314783966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569.396553307104</v>
      </c>
      <c r="H71" s="70">
        <f t="shared" si="56"/>
        <v>421.80343067324861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285.59999999999991</v>
      </c>
      <c r="O71" s="14">
        <f>N71*VLOOKUP('Données projet'!$B$9,Paramètres!$A$1:$I$89,3,0)*VLOOKUP('Données projet'!$B$9,Paramètres!$A$1:$I$89,5,0)</f>
        <v>258.41087999999991</v>
      </c>
      <c r="P71" s="14">
        <f t="shared" si="87"/>
        <v>62.383521020316756</v>
      </c>
      <c r="Q71" s="22">
        <f t="shared" si="54"/>
        <v>558.71691511038478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325.63563325457056</v>
      </c>
      <c r="T71" s="62">
        <f t="shared" si="88"/>
        <v>183.60732291946579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16.88350107187124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16.88350107187124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58.125599999999949</v>
      </c>
      <c r="D72" s="12">
        <f t="shared" si="86"/>
        <v>16.693490054590146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577.55087059683581</v>
      </c>
      <c r="H72" s="70">
        <f t="shared" si="56"/>
        <v>423.64324851174439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</v>
      </c>
      <c r="O72" s="14">
        <f>N72*VLOOKUP('Données projet'!$B$9,Paramètres!$A$1:$I$89,3,0)*VLOOKUP('Données projet'!$B$9,Paramètres!$A$1:$I$89,5,0)</f>
        <v>265.83023999999989</v>
      </c>
      <c r="P72" s="14">
        <f t="shared" si="87"/>
        <v>63.963540982526439</v>
      </c>
      <c r="Q72" s="22">
        <f t="shared" si="54"/>
        <v>574.39083521123325</v>
      </c>
      <c r="R72" s="62">
        <f t="shared" si="55"/>
        <v>867.72416854456651</v>
      </c>
      <c r="S72" s="62">
        <f ca="1">AVERAGE(OFFSET($R$3,0,0,'Données projet'!$E$9+1,1))-AVERAGE(OFFSET($H$3,0,0,'Données projet'!$E$9+1,1))</f>
        <v>325.63563325457056</v>
      </c>
      <c r="T72" s="62">
        <f t="shared" si="88"/>
        <v>183.60732291946579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16.552425913770666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16.552425913770666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73" s="12">
        <f t="shared" si="86"/>
        <v>16.907084152971102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585.70240398784688</v>
      </c>
      <c r="H73" s="70">
        <f t="shared" si="56"/>
        <v>425.48243823309122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301.99999999999989</v>
      </c>
      <c r="O73" s="14">
        <f>N73*VLOOKUP('Données projet'!$B$9,Paramètres!$A$1:$I$89,3,0)*VLOOKUP('Données projet'!$B$9,Paramètres!$A$1:$I$89,5,0)</f>
        <v>273.24959999999987</v>
      </c>
      <c r="P73" s="14">
        <f t="shared" si="87"/>
        <v>65.538435495514321</v>
      </c>
      <c r="Q73" s="22">
        <f t="shared" si="54"/>
        <v>590.05582848802044</v>
      </c>
      <c r="R73" s="62">
        <f t="shared" si="55"/>
        <v>883.38916182135381</v>
      </c>
      <c r="S73" s="62">
        <f ca="1">AVERAGE(OFFSET($R$3,0,0,'Données projet'!$E$9+1,1))-AVERAGE(OFFSET($H$3,0,0,'Données projet'!$E$9+1,1))</f>
        <v>325.63563325457056</v>
      </c>
      <c r="T73" s="62">
        <f t="shared" si="88"/>
        <v>183.60732291946579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0.215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22.249225125981042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22.249225125981042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59.810399999999944</v>
      </c>
      <c r="D74" s="12">
        <f t="shared" si="86"/>
        <v>17.120323357256371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593.85119784548738</v>
      </c>
      <c r="H74" s="70">
        <f t="shared" si="56"/>
        <v>427.32100984722138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281.59999999999991</v>
      </c>
      <c r="O74" s="14">
        <f>N74*VLOOKUP('Données projet'!$B$9,Paramètres!$A$1:$I$89,3,0)*VLOOKUP('Données projet'!$B$9,Paramètres!$A$1:$I$89,5,0)</f>
        <v>254.79167999999993</v>
      </c>
      <c r="P74" s="14">
        <f t="shared" si="87"/>
        <v>61.610870508448471</v>
      </c>
      <c r="Q74" s="22">
        <f t="shared" si="54"/>
        <v>551.06777546888088</v>
      </c>
      <c r="R74" s="62">
        <f t="shared" si="55"/>
        <v>844.40110880221414</v>
      </c>
      <c r="S74" s="62">
        <f ca="1">AVERAGE(OFFSET($R$3,0,0,'Données projet'!$E$9+1,1))-AVERAGE(OFFSET($H$3,0,0,'Données projet'!$E$9+1,1))</f>
        <v>325.63563325457056</v>
      </c>
      <c r="T74" s="62">
        <f t="shared" si="88"/>
        <v>183.60732291946579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21.812931391947885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21.812931391947885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60.652799999999942</v>
      </c>
      <c r="D75" s="12">
        <f t="shared" si="86"/>
        <v>17.333213243579955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601.99729521359916</v>
      </c>
      <c r="H75" s="70">
        <f t="shared" si="56"/>
        <v>429.15897306590159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289.19999999999993</v>
      </c>
      <c r="O75" s="14">
        <f>N75*VLOOKUP('Données projet'!$B$9,Paramètres!$A$1:$I$89,3,0)*VLOOKUP('Données projet'!$B$9,Paramètres!$A$1:$I$89,5,0)</f>
        <v>261.66815999999994</v>
      </c>
      <c r="P75" s="14">
        <f t="shared" si="87"/>
        <v>63.077829793082856</v>
      </c>
      <c r="Q75" s="22">
        <f t="shared" si="54"/>
        <v>565.59926555628579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325.63563325457056</v>
      </c>
      <c r="T75" s="62">
        <f t="shared" si="88"/>
        <v>183.60732291946579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21.385193111926217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21.385193111926217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61.49519999999994</v>
      </c>
      <c r="D76" s="12">
        <f t="shared" si="86"/>
        <v>17.545759224285252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610.14073787167513</v>
      </c>
      <c r="H76" s="70">
        <f t="shared" si="56"/>
        <v>430.99633731563006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296.79999999999995</v>
      </c>
      <c r="O76" s="14">
        <f>N76*VLOOKUP('Données projet'!$B$9,Paramètres!$A$1:$I$89,3,0)*VLOOKUP('Données projet'!$B$9,Paramètres!$A$1:$I$89,5,0)</f>
        <v>268.5446399999999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325.63563325457056</v>
      </c>
      <c r="T76" s="62">
        <f t="shared" si="88"/>
        <v>183.60732291946579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20.965842518681185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20.965842518681185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62.337599999999938</v>
      </c>
      <c r="D77" s="12">
        <f t="shared" si="86"/>
        <v>17.757966554912581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618.28156638879841</v>
      </c>
      <c r="H77" s="70">
        <f t="shared" si="56"/>
        <v>432.83311174980599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304.39999999999998</v>
      </c>
      <c r="O77" s="14">
        <f>N77*VLOOKUP('Données projet'!$B$9,Paramètres!$A$1:$I$89,3,0)*VLOOKUP('Données projet'!$B$9,Paramètres!$A$1:$I$89,5,0)</f>
        <v>275.42111999999997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325.63563325457056</v>
      </c>
      <c r="T77" s="62">
        <f t="shared" si="88"/>
        <v>183.60732291946579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20.554715134791085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20.554715134791085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63.179999999999936</v>
      </c>
      <c r="D78" s="12">
        <f t="shared" si="86"/>
        <v>17.96984034079836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626.41982017458338</v>
      </c>
      <c r="H78" s="70">
        <f t="shared" si="56"/>
        <v>434.66930526022367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</v>
      </c>
      <c r="O78" s="14">
        <f>N78*VLOOKUP('Données projet'!$B$9,Paramètres!$A$1:$I$89,3,0)*VLOOKUP('Données projet'!$B$9,Paramètres!$A$1:$I$89,5,0)</f>
        <v>282.29759999999999</v>
      </c>
      <c r="P78" s="14">
        <f t="shared" si="87"/>
        <v>67.452326629470178</v>
      </c>
      <c r="Q78" s="22">
        <f t="shared" si="54"/>
        <v>609.14778887966042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325.63563325457056</v>
      </c>
      <c r="T78" s="62">
        <f t="shared" si="88"/>
        <v>183.60732291946579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0.215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26.173031896532631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26.173031896532631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64.022399999999934</v>
      </c>
      <c r="D79" s="12">
        <f t="shared" si="86"/>
        <v>18.181385543312224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634.55553752732203</v>
      </c>
      <c r="H79" s="70">
        <f t="shared" si="56"/>
        <v>436.50492648793534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</v>
      </c>
      <c r="O79" s="14">
        <f>N79*VLOOKUP('Données projet'!$B$9,Paramètres!$A$1:$I$89,3,0)*VLOOKUP('Données projet'!$B$9,Paramètres!$A$1:$I$89,5,0)</f>
        <v>263.47775999999999</v>
      </c>
      <c r="P79" s="14">
        <f t="shared" si="87"/>
        <v>63.46312159763346</v>
      </c>
      <c r="Q79" s="22">
        <f t="shared" si="54"/>
        <v>569.42203544921153</v>
      </c>
      <c r="R79" s="62">
        <f t="shared" si="55"/>
        <v>862.75536878254479</v>
      </c>
      <c r="S79" s="62">
        <f ca="1">AVERAGE(OFFSET($R$3,0,0,'Données projet'!$E$9+1,1))-AVERAGE(OFFSET($H$3,0,0,'Données projet'!$E$9+1,1))</f>
        <v>325.63563325457056</v>
      </c>
      <c r="T79" s="62">
        <f t="shared" si="88"/>
        <v>183.60732291946579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25.659794705014772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25.659794705014772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64.864799999999931</v>
      </c>
      <c r="D80" s="12">
        <f t="shared" si="86"/>
        <v>18.392606985756601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642.68875567952421</v>
      </c>
      <c r="H80" s="70">
        <f t="shared" si="56"/>
        <v>438.33998383352593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298.39999999999998</v>
      </c>
      <c r="O80" s="14">
        <f>N80*VLOOKUP('Données projet'!$B$9,Paramètres!$A$1:$I$89,3,0)*VLOOKUP('Données projet'!$B$9,Paramètres!$A$1:$I$89,5,0)</f>
        <v>269.99231999999995</v>
      </c>
      <c r="P80" s="14">
        <f t="shared" si="87"/>
        <v>64.847639395310239</v>
      </c>
      <c r="Q80" s="22">
        <f t="shared" si="54"/>
        <v>583.17959594683191</v>
      </c>
      <c r="R80" s="62">
        <f t="shared" si="55"/>
        <v>876.51292928016528</v>
      </c>
      <c r="S80" s="62">
        <f ca="1">AVERAGE(OFFSET($R$3,0,0,'Données projet'!$E$9+1,1))-AVERAGE(OFFSET($H$3,0,0,'Données projet'!$E$9+1,1))</f>
        <v>325.63563325457056</v>
      </c>
      <c r="T80" s="62">
        <f t="shared" si="88"/>
        <v>183.60732291946579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25.156621781778799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25.156621781778799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65.707199999999929</v>
      </c>
      <c r="D81" s="12">
        <f t="shared" si="86"/>
        <v>18.603509358951104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650.81951084102559</v>
      </c>
      <c r="H81" s="70">
        <f t="shared" si="56"/>
        <v>440.17448546683966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305.59999999999997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325.63563325457056</v>
      </c>
      <c r="T81" s="62">
        <f t="shared" si="88"/>
        <v>183.60732291946579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24.663315772662308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24.663315772662308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66.549599999999927</v>
      </c>
      <c r="D82" s="12">
        <f t="shared" si="86"/>
        <v>18.814097226522264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658.9478382398205</v>
      </c>
      <c r="H82" s="70">
        <f t="shared" si="56"/>
        <v>442.00843933619274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312.79999999999995</v>
      </c>
      <c r="O82" s="14">
        <f>N82*VLOOKUP('Données projet'!$B$9,Paramètres!$A$1:$I$89,3,0)*VLOOKUP('Données projet'!$B$9,Paramètres!$A$1:$I$89,5,0)</f>
        <v>283.02143999999993</v>
      </c>
      <c r="P82" s="14">
        <f t="shared" si="87"/>
        <v>67.605126603830598</v>
      </c>
      <c r="Q82" s="22">
        <f t="shared" si="54"/>
        <v>610.67460350167141</v>
      </c>
      <c r="R82" s="62">
        <f t="shared" si="55"/>
        <v>904.00793683500478</v>
      </c>
      <c r="S82" s="62">
        <f ca="1">AVERAGE(OFFSET($R$3,0,0,'Données projet'!$E$9+1,1))-AVERAGE(OFFSET($H$3,0,0,'Données projet'!$E$9+1,1))</f>
        <v>325.63563325457056</v>
      </c>
      <c r="T82" s="62">
        <f t="shared" si="88"/>
        <v>183.60732291946579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24.179683193497635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24.179683193497635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67.391999999999925</v>
      </c>
      <c r="D83" s="12">
        <f t="shared" si="86"/>
        <v>19.024375029917962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667.07377216076964</v>
      </c>
      <c r="H83" s="70">
        <f t="shared" si="56"/>
        <v>443.84185317710694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319.99999999999994</v>
      </c>
      <c r="O83" s="14">
        <f>N83*VLOOKUP('Données projet'!$B$9,Paramètres!$A$1:$I$89,3,0)*VLOOKUP('Données projet'!$B$9,Paramètres!$A$1:$I$89,5,0)</f>
        <v>289.53599999999994</v>
      </c>
      <c r="P83" s="14">
        <f t="shared" si="87"/>
        <v>68.97829509904436</v>
      </c>
      <c r="Q83" s="22">
        <f t="shared" si="54"/>
        <v>624.41239729750214</v>
      </c>
      <c r="R83" s="62">
        <f t="shared" si="55"/>
        <v>917.7457306308354</v>
      </c>
      <c r="S83" s="62">
        <f ca="1">AVERAGE(OFFSET($R$3,0,0,'Données projet'!$E$9+1,1))-AVERAGE(OFFSET($H$3,0,0,'Données projet'!$E$9+1,1))</f>
        <v>325.63563325457056</v>
      </c>
      <c r="T83" s="62">
        <f t="shared" si="88"/>
        <v>183.60732291946579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0.25800000000000001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30.931192980299443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30.931192980299443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68.234399999999923</v>
      </c>
      <c r="D84" s="12">
        <f t="shared" si="86"/>
        <v>19.23434709316394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675.19734598231764</v>
      </c>
      <c r="H84" s="70">
        <f t="shared" si="56"/>
        <v>445.67473452059369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298.59999999999997</v>
      </c>
      <c r="O84" s="14">
        <f>N84*VLOOKUP('Données projet'!$B$9,Paramètres!$A$1:$I$89,3,0)*VLOOKUP('Données projet'!$B$9,Paramètres!$A$1:$I$89,5,0)</f>
        <v>270.17327999999992</v>
      </c>
      <c r="P84" s="14">
        <f t="shared" si="87"/>
        <v>64.886042303882988</v>
      </c>
      <c r="Q84" s="22">
        <f t="shared" si="54"/>
        <v>583.56165301259614</v>
      </c>
      <c r="R84" s="62">
        <f t="shared" si="55"/>
        <v>876.89498634592951</v>
      </c>
      <c r="S84" s="62">
        <f ca="1">AVERAGE(OFFSET($R$3,0,0,'Données projet'!$E$9+1,1))-AVERAGE(OFFSET($H$3,0,0,'Données projet'!$E$9+1,1))</f>
        <v>325.63563325457056</v>
      </c>
      <c r="T84" s="62">
        <f t="shared" si="88"/>
        <v>183.60732291946579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30.324651152120609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30.324651152120609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69.07679999999992</v>
      </c>
      <c r="D85" s="12">
        <f t="shared" si="86"/>
        <v>19.444017627378649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683.31859221134334</v>
      </c>
      <c r="H85" s="70">
        <f t="shared" si="56"/>
        <v>447.50709070101766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305.2</v>
      </c>
      <c r="O85" s="14">
        <f>N85*VLOOKUP('Données projet'!$B$9,Paramètres!$A$1:$I$89,3,0)*VLOOKUP('Données projet'!$B$9,Paramètres!$A$1:$I$89,5,0)</f>
        <v>276.14495999999997</v>
      </c>
      <c r="P85" s="14">
        <f t="shared" si="87"/>
        <v>66.151671938851194</v>
      </c>
      <c r="Q85" s="22">
        <f t="shared" si="54"/>
        <v>596.16663396016577</v>
      </c>
      <c r="R85" s="62">
        <f t="shared" si="55"/>
        <v>889.49996729349914</v>
      </c>
      <c r="S85" s="62">
        <f ca="1">AVERAGE(OFFSET($R$3,0,0,'Données projet'!$E$9+1,1))-AVERAGE(OFFSET($H$3,0,0,'Données projet'!$E$9+1,1))</f>
        <v>325.63563325457056</v>
      </c>
      <c r="T85" s="62">
        <f t="shared" si="88"/>
        <v>183.60732291946579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29.730003239238378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29.730003239238378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69.919199999999918</v>
      </c>
      <c r="D86" s="12">
        <f t="shared" si="86"/>
        <v>19.653390735061713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691.43754251626524</v>
      </c>
      <c r="H86" s="70">
        <f t="shared" si="56"/>
        <v>449.33892886356563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311.8</v>
      </c>
      <c r="O86" s="14">
        <f>N86*VLOOKUP('Données projet'!$B$9,Paramètres!$A$1:$I$89,3,0)*VLOOKUP('Données projet'!$B$9,Paramètres!$A$1:$I$89,5,0)</f>
        <v>282.11664000000002</v>
      </c>
      <c r="P86" s="14">
        <f t="shared" si="87"/>
        <v>67.414119514142243</v>
      </c>
      <c r="Q86" s="22">
        <f t="shared" si="54"/>
        <v>608.76607282046439</v>
      </c>
      <c r="R86" s="62">
        <f t="shared" si="55"/>
        <v>902.09940615379764</v>
      </c>
      <c r="S86" s="62">
        <f ca="1">AVERAGE(OFFSET($R$3,0,0,'Données projet'!$E$9+1,1))-AVERAGE(OFFSET($H$3,0,0,'Données projet'!$E$9+1,1))</f>
        <v>325.63563325457056</v>
      </c>
      <c r="T86" s="62">
        <f t="shared" si="88"/>
        <v>183.60732291946579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29.147016009228356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29.147016009228356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70.761599999999916</v>
      </c>
      <c r="D87" s="12">
        <f t="shared" si="86"/>
        <v>19.862470414169749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699.55422775850275</v>
      </c>
      <c r="H87" s="70">
        <f t="shared" si="56"/>
        <v>451.17025597134545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318.40000000000003</v>
      </c>
      <c r="O87" s="14">
        <f>N87*VLOOKUP('Données projet'!$B$9,Paramètres!$A$1:$I$89,3,0)*VLOOKUP('Données projet'!$B$9,Paramètres!$A$1:$I$89,5,0)</f>
        <v>288.08832000000001</v>
      </c>
      <c r="P87" s="14">
        <f t="shared" si="87"/>
        <v>68.673460144735557</v>
      </c>
      <c r="Q87" s="22">
        <f t="shared" si="54"/>
        <v>621.36010041874772</v>
      </c>
      <c r="R87" s="62">
        <f t="shared" si="55"/>
        <v>914.69343375208109</v>
      </c>
      <c r="S87" s="62">
        <f ca="1">AVERAGE(OFFSET($R$3,0,0,'Données projet'!$E$9+1,1))-AVERAGE(OFFSET($H$3,0,0,'Données projet'!$E$9+1,1))</f>
        <v>325.63563325457056</v>
      </c>
      <c r="T87" s="62">
        <f t="shared" si="88"/>
        <v>183.60732291946579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28.57546080321173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28.57546080321173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71.603999999999914</v>
      </c>
      <c r="D88" s="12">
        <f t="shared" si="86"/>
        <v>20.071260561992577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707.66867802239813</v>
      </c>
      <c r="H88" s="70">
        <f t="shared" si="56"/>
        <v>453.00107881213694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325.00000000000006</v>
      </c>
      <c r="O88" s="14">
        <f>N88*VLOOKUP('Données projet'!$B$9,Paramètres!$A$1:$I$89,3,0)*VLOOKUP('Données projet'!$B$9,Paramètres!$A$1:$I$89,5,0)</f>
        <v>294.06000000000006</v>
      </c>
      <c r="P88" s="14">
        <f t="shared" si="87"/>
        <v>69.929765653573369</v>
      </c>
      <c r="Q88" s="22">
        <f t="shared" si="54"/>
        <v>633.94884184664033</v>
      </c>
      <c r="R88" s="62">
        <f t="shared" si="55"/>
        <v>927.28217517997359</v>
      </c>
      <c r="S88" s="62">
        <f ca="1">AVERAGE(OFFSET($R$3,0,0,'Données projet'!$E$9+1,1))-AVERAGE(OFFSET($H$3,0,0,'Données projet'!$E$9+1,1))</f>
        <v>325.63563325457056</v>
      </c>
      <c r="T88" s="62">
        <f t="shared" si="88"/>
        <v>183.60732291946579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28.015113446170837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28.015113446170837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72.446399999999912</v>
      </c>
      <c r="D89" s="12">
        <f t="shared" si="86"/>
        <v>20.279764978841854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715.78092264369081</v>
      </c>
      <c r="H89" s="70">
        <f t="shared" si="56"/>
        <v>454.83140400481602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331.60000000000008</v>
      </c>
      <c r="O89" s="14">
        <f>N89*VLOOKUP('Données projet'!$B$9,Paramètres!$A$1:$I$89,3,0)*VLOOKUP('Données projet'!$B$9,Paramètres!$A$1:$I$89,5,0)</f>
        <v>300.03168000000005</v>
      </c>
      <c r="P89" s="14">
        <f t="shared" si="87"/>
        <v>71.183104779714938</v>
      </c>
      <c r="Q89" s="22">
        <f t="shared" si="54"/>
        <v>646.53241682467024</v>
      </c>
      <c r="R89" s="62">
        <f t="shared" si="55"/>
        <v>939.86575015800349</v>
      </c>
      <c r="S89" s="62">
        <f ca="1">AVERAGE(OFFSET($R$3,0,0,'Données projet'!$E$9+1,1))-AVERAGE(OFFSET($H$3,0,0,'Données projet'!$E$9+1,1))</f>
        <v>325.63563325457056</v>
      </c>
      <c r="T89" s="62">
        <f t="shared" si="88"/>
        <v>183.60732291946579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27.465754159023376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27.465754159023376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73.28879999999991</v>
      </c>
      <c r="D90" s="12">
        <f t="shared" si="86"/>
        <v>20.487987371563197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723.89099023662754</v>
      </c>
      <c r="H90" s="70">
        <f t="shared" si="56"/>
        <v>456.66123800547234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338.2000000000001</v>
      </c>
      <c r="O90" s="14">
        <f>N90*VLOOKUP('Données projet'!$B$9,Paramètres!$A$1:$I$89,3,0)*VLOOKUP('Données projet'!$B$9,Paramètres!$A$1:$I$89,5,0)</f>
        <v>306.00336000000004</v>
      </c>
      <c r="P90" s="14">
        <f t="shared" si="87"/>
        <v>72.433543369450447</v>
      </c>
      <c r="Q90" s="22">
        <f t="shared" si="54"/>
        <v>659.11094003512619</v>
      </c>
      <c r="R90" s="62">
        <f t="shared" si="55"/>
        <v>952.44427336845956</v>
      </c>
      <c r="S90" s="62">
        <f ca="1">AVERAGE(OFFSET($R$3,0,0,'Données projet'!$E$9+1,1))-AVERAGE(OFFSET($H$3,0,0,'Données projet'!$E$9+1,1))</f>
        <v>325.63563325457056</v>
      </c>
      <c r="T90" s="62">
        <f t="shared" si="88"/>
        <v>183.60732291946579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26.927167472420798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26.927167472420798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74.131199999999907</v>
      </c>
      <c r="D91" s="12">
        <f t="shared" si="86"/>
        <v>20.695931356882308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731.99890871979267</v>
      </c>
      <c r="H91" s="70">
        <f t="shared" si="56"/>
        <v>458.49058711323653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344.80000000000013</v>
      </c>
      <c r="O91" s="14">
        <f>N91*VLOOKUP('Données projet'!$B$9,Paramètres!$A$1:$I$89,3,0)*VLOOKUP('Données projet'!$B$9,Paramètres!$A$1:$I$89,5,0)</f>
        <v>311.97504000000009</v>
      </c>
      <c r="P91" s="14">
        <f t="shared" si="87"/>
        <v>73.681144552074599</v>
      </c>
      <c r="Q91" s="22">
        <f t="shared" si="54"/>
        <v>671.68452142819672</v>
      </c>
      <c r="R91" s="62">
        <f t="shared" si="55"/>
        <v>965.01785476153009</v>
      </c>
      <c r="S91" s="62">
        <f ca="1">AVERAGE(OFFSET($R$3,0,0,'Données projet'!$E$9+1,1))-AVERAGE(OFFSET($H$3,0,0,'Données projet'!$E$9+1,1))</f>
        <v>325.63563325457056</v>
      </c>
      <c r="T91" s="62">
        <f t="shared" si="88"/>
        <v>183.60732291946579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26.399142142237054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26.399142142237054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74.973599999999905</v>
      </c>
      <c r="D92" s="12">
        <f t="shared" si="86"/>
        <v>20.903600464594543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740.1047053407292</v>
      </c>
      <c r="H92" s="70">
        <f t="shared" si="56"/>
        <v>460.31945747583529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351.40000000000015</v>
      </c>
      <c r="O92" s="14">
        <f>N92*VLOOKUP('Données projet'!$B$9,Paramètres!$A$1:$I$89,3,0)*VLOOKUP('Données projet'!$B$9,Paramètres!$A$1:$I$89,5,0)</f>
        <v>317.94672000000014</v>
      </c>
      <c r="P92" s="14">
        <f t="shared" si="87"/>
        <v>74.925968901822259</v>
      </c>
      <c r="Q92" s="22">
        <f t="shared" si="54"/>
        <v>684.25326650400723</v>
      </c>
      <c r="R92" s="62">
        <f t="shared" si="55"/>
        <v>977.5865998373406</v>
      </c>
      <c r="S92" s="62">
        <f ca="1">AVERAGE(OFFSET($R$3,0,0,'Données projet'!$E$9+1,1))-AVERAGE(OFFSET($H$3,0,0,'Données projet'!$E$9+1,1))</f>
        <v>325.63563325457056</v>
      </c>
      <c r="T92" s="62">
        <f t="shared" si="88"/>
        <v>183.60732291946579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25.881471066714564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25.881471066714564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75.815999999999903</v>
      </c>
      <c r="D93" s="12">
        <f t="shared" si="86"/>
        <v>21.110998140607126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748.20840669942265</v>
      </c>
      <c r="H93" s="70">
        <f t="shared" si="56"/>
        <v>462.14785509489053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358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358.00000000000017</v>
      </c>
      <c r="O93" s="14">
        <f>N93*VLOOKUP('Données projet'!$B$9,Paramètres!$A$1:$I$89,3,0)*VLOOKUP('Données projet'!$B$9,Paramètres!$A$1:$I$89,5,0)</f>
        <v>323.91840000000013</v>
      </c>
      <c r="P93" s="14">
        <f t="shared" si="87"/>
        <v>76.168074587293162</v>
      </c>
      <c r="Q93" s="22">
        <f t="shared" si="54"/>
        <v>696.8172765728691</v>
      </c>
      <c r="R93" s="62">
        <f t="shared" si="55"/>
        <v>990.15060990620236</v>
      </c>
      <c r="S93" s="62">
        <f ca="1">AVERAGE(OFFSET($R$3,0,0,'Données projet'!$E$9+1,1))-AVERAGE(OFFSET($H$3,0,0,'Données projet'!$E$9+1,1))</f>
        <v>325.63563325457056</v>
      </c>
      <c r="T93" s="62">
        <f t="shared" si="88"/>
        <v>183.60732291946579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56</v>
      </c>
      <c r="W93" s="17">
        <f>IF(ISNA(VLOOKUP(A93,'Données projet'!$A$35:$I$55,5,0)),0%,VLOOKUP(A93,'Données projet'!$A$35:$I$55,5,0)*VLOOKUP('Données projet'!$B$9,Paramètres!$A$1:$I$89,7,0))</f>
        <v>0.30099999999999999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42.233821332745109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42.233821332745109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76.658399999999901</v>
      </c>
      <c r="D94" s="12">
        <f t="shared" si="86"/>
        <v>21.318127749842336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756.31003877071191</v>
      </c>
      <c r="H94" s="70">
        <f t="shared" si="56"/>
        <v>463.97578583097516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308.00000000000017</v>
      </c>
      <c r="O94" s="14">
        <f>N94*VLOOKUP('Données projet'!$B$9,Paramètres!$A$1:$I$89,3,0)*VLOOKUP('Données projet'!$B$9,Paramètres!$A$1:$I$89,5,0)</f>
        <v>278.67840000000018</v>
      </c>
      <c r="P94" s="14">
        <f t="shared" si="87"/>
        <v>66.687639951856809</v>
      </c>
      <c r="Q94" s="22">
        <f t="shared" si="54"/>
        <v>601.51251958281762</v>
      </c>
      <c r="R94" s="62">
        <f t="shared" si="55"/>
        <v>894.84585291615099</v>
      </c>
      <c r="S94" s="62">
        <f ca="1">AVERAGE(OFFSET($R$3,0,0,'Données projet'!$E$9+1,1))-AVERAGE(OFFSET($H$3,0,0,'Données projet'!$E$9+1,1))</f>
        <v>325.63563325457056</v>
      </c>
      <c r="T94" s="62">
        <f t="shared" si="88"/>
        <v>183.60732291946579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41.40564185649739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41.40564185649739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77.500799999999899</v>
      </c>
      <c r="D95" s="12">
        <f t="shared" si="86"/>
        <v>21.524992579009236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764.40962692568462</v>
      </c>
      <c r="H95" s="70">
        <f t="shared" si="56"/>
        <v>465.80325540844092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314.00000000000017</v>
      </c>
      <c r="O95" s="14">
        <f>N95*VLOOKUP('Données projet'!$B$9,Paramètres!$A$1:$I$89,3,0)*VLOOKUP('Données projet'!$B$9,Paramètres!$A$1:$I$89,5,0)</f>
        <v>284.10720000000015</v>
      </c>
      <c r="P95" s="14">
        <f t="shared" si="87"/>
        <v>67.834241327943772</v>
      </c>
      <c r="Q95" s="22">
        <f t="shared" si="54"/>
        <v>612.96467697950231</v>
      </c>
      <c r="R95" s="62">
        <f t="shared" si="55"/>
        <v>906.29801031283569</v>
      </c>
      <c r="S95" s="62">
        <f ca="1">AVERAGE(OFFSET($R$3,0,0,'Données projet'!$E$9+1,1))-AVERAGE(OFFSET($H$3,0,0,'Données projet'!$E$9+1,1))</f>
        <v>325.63563325457056</v>
      </c>
      <c r="T95" s="62">
        <f t="shared" si="88"/>
        <v>183.60732291946579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40.593702474639286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40.593702474639286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78.343199999999896</v>
      </c>
      <c r="D96" s="12">
        <f t="shared" si="86"/>
        <v>21.731595839251778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772.50719595211831</v>
      </c>
      <c r="H96" s="70">
        <f t="shared" si="56"/>
        <v>467.63026942003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320.00000000000017</v>
      </c>
      <c r="O96" s="14">
        <f>N96*VLOOKUP('Données projet'!$B$9,Paramètres!$A$1:$I$89,3,0)*VLOOKUP('Données projet'!$B$9,Paramètres!$A$1:$I$89,5,0)</f>
        <v>289.53600000000012</v>
      </c>
      <c r="P96" s="14">
        <f t="shared" si="87"/>
        <v>68.978295099044416</v>
      </c>
      <c r="Q96" s="22">
        <f t="shared" si="54"/>
        <v>624.41239729750248</v>
      </c>
      <c r="R96" s="62">
        <f t="shared" si="55"/>
        <v>917.74573063083585</v>
      </c>
      <c r="S96" s="62">
        <f ca="1">AVERAGE(OFFSET($R$3,0,0,'Données projet'!$E$9+1,1))-AVERAGE(OFFSET($H$3,0,0,'Données projet'!$E$9+1,1))</f>
        <v>325.63563325457056</v>
      </c>
      <c r="T96" s="62">
        <f t="shared" si="88"/>
        <v>183.60732291946579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39.797684728825303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39.797684728825303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79.185599999999894</v>
      </c>
      <c r="D97" s="12">
        <f t="shared" si="86"/>
        <v>21.937940668679385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780.60277007401555</v>
      </c>
      <c r="H97" s="70">
        <f t="shared" si="56"/>
        <v>469.45683333128306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326.00000000000017</v>
      </c>
      <c r="O97" s="14">
        <f>N97*VLOOKUP('Données projet'!$B$9,Paramètres!$A$1:$I$89,3,0)*VLOOKUP('Données projet'!$B$9,Paramètres!$A$1:$I$89,5,0)</f>
        <v>294.96480000000014</v>
      </c>
      <c r="P97" s="14">
        <f t="shared" si="87"/>
        <v>70.119854541045058</v>
      </c>
      <c r="Q97" s="22">
        <f t="shared" si="54"/>
        <v>635.85577332565367</v>
      </c>
      <c r="R97" s="62">
        <f t="shared" si="55"/>
        <v>929.18910665898693</v>
      </c>
      <c r="S97" s="62">
        <f ca="1">AVERAGE(OFFSET($R$3,0,0,'Données projet'!$E$9+1,1))-AVERAGE(OFFSET($H$3,0,0,'Données projet'!$E$9+1,1))</f>
        <v>325.63563325457056</v>
      </c>
      <c r="T97" s="62">
        <f t="shared" si="88"/>
        <v>183.60732291946579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39.017276405483848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39.017276405483848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80.027999999999892</v>
      </c>
      <c r="D98" s="12">
        <f t="shared" si="86"/>
        <v>22.144030134787116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788.69637297028567</v>
      </c>
      <c r="H98" s="70">
        <f t="shared" si="56"/>
        <v>471.28295248475399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332.00000000000017</v>
      </c>
      <c r="O98" s="14">
        <f>N98*VLOOKUP('Données projet'!$B$9,Paramètres!$A$1:$I$89,3,0)*VLOOKUP('Données projet'!$B$9,Paramètres!$A$1:$I$89,5,0)</f>
        <v>300.39360000000016</v>
      </c>
      <c r="P98" s="14">
        <f t="shared" si="87"/>
        <v>71.258970856492738</v>
      </c>
      <c r="Q98" s="22">
        <f t="shared" si="54"/>
        <v>647.29489424172516</v>
      </c>
      <c r="R98" s="62">
        <f t="shared" si="55"/>
        <v>940.62822757505842</v>
      </c>
      <c r="S98" s="62">
        <f ca="1">AVERAGE(OFFSET($R$3,0,0,'Données projet'!$E$9+1,1))-AVERAGE(OFFSET($H$3,0,0,'Données projet'!$E$9+1,1))</f>
        <v>325.63563325457056</v>
      </c>
      <c r="T98" s="62">
        <f t="shared" si="88"/>
        <v>183.60732291946579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38.25217141336104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38.25217141336104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80.87039999999989</v>
      </c>
      <c r="D99" s="12">
        <f t="shared" si="86"/>
        <v>22.34986723677077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796.78802779261571</v>
      </c>
      <c r="H99" s="70">
        <f t="shared" si="56"/>
        <v>473.10863210404221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6</v>
      </c>
      <c r="N99" s="14">
        <f>IF('Données projet'!$A$36&gt;35,N98+M99-V98,IF(A99&lt;'Données projet'!$A$36,$K$205^A99,IF(A99='Données projet'!$A$36,'Données projet'!$B$36,N98+M99-V98)))</f>
        <v>338.00000000000017</v>
      </c>
      <c r="O99" s="14">
        <f>N99*VLOOKUP('Données projet'!$B$9,Paramètres!$A$1:$I$89,3,0)*VLOOKUP('Données projet'!$B$9,Paramètres!$A$1:$I$89,5,0)</f>
        <v>305.82240000000013</v>
      </c>
      <c r="P99" s="14">
        <f t="shared" si="87"/>
        <v>72.395693291268998</v>
      </c>
      <c r="Q99" s="22">
        <f t="shared" ref="Q99:Q130" si="107">(O99+P99)*0.475*44/12</f>
        <v>658.72984581562707</v>
      </c>
      <c r="R99" s="62">
        <f t="shared" si="55"/>
        <v>952.06317914896044</v>
      </c>
      <c r="S99" s="62">
        <f ca="1">AVERAGE(OFFSET($R$3,0,0,'Données projet'!$E$9+1,1))-AVERAGE(OFFSET($H$3,0,0,'Données projet'!$E$9+1,1))</f>
        <v>325.63563325457056</v>
      </c>
      <c r="T99" s="62">
        <f t="shared" si="88"/>
        <v>183.60732291946579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37.502069663465797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37.502069663465797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81.712799999999888</v>
      </c>
      <c r="D100" s="12">
        <f t="shared" si="86"/>
        <v>22.555454907742881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804.87775718257581</v>
      </c>
      <c r="H100" s="70">
        <f t="shared" si="56"/>
        <v>474.93387729765197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6</v>
      </c>
      <c r="N100" s="14">
        <f>IF('Données projet'!$A$36&gt;35,N99+M100-V99,IF(A100&lt;'Données projet'!$A$36,$K$205^A100,IF(A100='Données projet'!$A$36,'Données projet'!$B$36,N99+M100-V99)))</f>
        <v>344.00000000000017</v>
      </c>
      <c r="O100" s="14">
        <f>N100*VLOOKUP('Données projet'!$B$9,Paramètres!$A$1:$I$89,3,0)*VLOOKUP('Données projet'!$B$9,Paramètres!$A$1:$I$89,5,0)</f>
        <v>311.25120000000015</v>
      </c>
      <c r="P100" s="14">
        <f t="shared" si="87"/>
        <v>73.530069242745114</v>
      </c>
      <c r="Q100" s="22">
        <f t="shared" si="107"/>
        <v>670.1607105977813</v>
      </c>
      <c r="R100" s="62">
        <f t="shared" si="55"/>
        <v>963.49404393111467</v>
      </c>
      <c r="S100" s="62">
        <f ca="1">AVERAGE(OFFSET($R$3,0,0,'Données projet'!$E$9+1,1))-AVERAGE(OFFSET($H$3,0,0,'Données projet'!$E$9+1,1))</f>
        <v>325.63563325457056</v>
      </c>
      <c r="T100" s="62">
        <f t="shared" si="88"/>
        <v>183.60732291946579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36.766676951369107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36.766676951369107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82.555199999999886</v>
      </c>
      <c r="D101" s="12">
        <f t="shared" si="86"/>
        <v>22.760796016854759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812.96558328800074</v>
      </c>
      <c r="H101" s="70">
        <f t="shared" si="56"/>
        <v>476.75869306268845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6</v>
      </c>
      <c r="N101" s="14">
        <f>IF('Données projet'!$A$36&gt;35,N100+M101-V100,IF(A101&lt;'Données projet'!$A$36,$K$205^A101,IF(A101='Données projet'!$A$36,'Données projet'!$B$36,N100+M101-V100)))</f>
        <v>350.00000000000017</v>
      </c>
      <c r="O101" s="14">
        <f>N101*VLOOKUP('Données projet'!$B$9,Paramètres!$A$1:$I$89,3,0)*VLOOKUP('Données projet'!$B$9,Paramètres!$A$1:$I$89,5,0)</f>
        <v>316.68000000000012</v>
      </c>
      <c r="P101" s="14">
        <f t="shared" si="87"/>
        <v>74.662144360177763</v>
      </c>
      <c r="Q101" s="22">
        <f t="shared" si="107"/>
        <v>681.58756809397642</v>
      </c>
      <c r="R101" s="62">
        <f t="shared" si="55"/>
        <v>974.92090142730967</v>
      </c>
      <c r="S101" s="62">
        <f ca="1">AVERAGE(OFFSET($R$3,0,0,'Données projet'!$E$9+1,1))-AVERAGE(OFFSET($H$3,0,0,'Données projet'!$E$9+1,1))</f>
        <v>325.63563325457056</v>
      </c>
      <c r="T101" s="62">
        <f t="shared" si="88"/>
        <v>183.60732291946579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36.045704841811371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36.045704841811371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83.397599999999883</v>
      </c>
      <c r="D102" s="12">
        <f t="shared" si="86"/>
        <v>22.965893371329273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821.05152777868125</v>
      </c>
      <c r="H102" s="70">
        <f t="shared" si="56"/>
        <v>478.58308428839825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6</v>
      </c>
      <c r="N102" s="14">
        <f>IF('Données projet'!$A$36&gt;35,N101+M102-V101,IF(A102&lt;'Données projet'!$A$36,$K$205^A102,IF(A102='Données projet'!$A$36,'Données projet'!$B$36,N101+M102-V101)))</f>
        <v>356.00000000000017</v>
      </c>
      <c r="O102" s="14">
        <f>N102*VLOOKUP('Données projet'!$B$9,Paramètres!$A$1:$I$89,3,0)*VLOOKUP('Données projet'!$B$9,Paramètres!$A$1:$I$89,5,0)</f>
        <v>322.10880000000014</v>
      </c>
      <c r="P102" s="14">
        <f t="shared" si="87"/>
        <v>75.791962638025339</v>
      </c>
      <c r="Q102" s="22">
        <f t="shared" si="107"/>
        <v>693.01049492789434</v>
      </c>
      <c r="R102" s="62">
        <f t="shared" si="55"/>
        <v>986.3438282612276</v>
      </c>
      <c r="S102" s="62">
        <f ca="1">AVERAGE(OFFSET($R$3,0,0,'Données projet'!$E$9+1,1))-AVERAGE(OFFSET($H$3,0,0,'Données projet'!$E$9+1,1))</f>
        <v>325.63563325457056</v>
      </c>
      <c r="T102" s="62">
        <f t="shared" si="88"/>
        <v>183.60732291946579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35.338870555572498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35.338870555572498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84.239999999999881</v>
      </c>
      <c r="D103" s="12">
        <f t="shared" si="86"/>
        <v>23.170749718409446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829.13561186140532</v>
      </c>
      <c r="H103" s="70">
        <f t="shared" si="56"/>
        <v>480.40705575956292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362</v>
      </c>
      <c r="L103" s="13">
        <f>VLOOKUP(A103,'Données projet'!$A$35:$I$55,9,0)</f>
        <v>6</v>
      </c>
      <c r="M103" s="13">
        <f t="array" ref="M103">INDEX(L:L,MIN(IF(ISNUMBER(L103:L299),ROW(L103:L299),"")))</f>
        <v>6</v>
      </c>
      <c r="N103" s="14">
        <f>IF('Données projet'!$A$36&gt;35,N102+M103-V102,IF(A103&lt;'Données projet'!$A$36,$K$205^A103,IF(A103='Données projet'!$A$36,'Données projet'!$B$36,N102+M103-V102)))</f>
        <v>362.00000000000017</v>
      </c>
      <c r="O103" s="14">
        <f>N103*VLOOKUP('Données projet'!$B$9,Paramètres!$A$1:$I$89,3,0)*VLOOKUP('Données projet'!$B$9,Paramètres!$A$1:$I$89,5,0)</f>
        <v>327.53760000000017</v>
      </c>
      <c r="P103" s="14">
        <f t="shared" si="87"/>
        <v>76.919566502794808</v>
      </c>
      <c r="Q103" s="22">
        <f t="shared" si="107"/>
        <v>704.42956499236789</v>
      </c>
      <c r="R103" s="62">
        <f t="shared" si="55"/>
        <v>997.76289832570114</v>
      </c>
      <c r="S103" s="62">
        <f ca="1">AVERAGE(OFFSET($R$3,0,0,'Données projet'!$E$9+1,1))-AVERAGE(OFFSET($H$3,0,0,'Données projet'!$E$9+1,1))</f>
        <v>325.63563325457056</v>
      </c>
      <c r="T103" s="62">
        <f t="shared" si="88"/>
        <v>183.60732291946579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56</v>
      </c>
      <c r="W103" s="17">
        <f>IF(ISNA(VLOOKUP(A103,'Données projet'!$A$35:$I$55,5,0)),0%,VLOOKUP(A103,'Données projet'!$A$35:$I$55,5,0)*VLOOKUP('Données projet'!$B$9,Paramètres!$A$1:$I$89,7,0))</f>
        <v>0.34400000000000003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53.914319861429249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53.914319861429249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85.082399999999879</v>
      </c>
      <c r="D104" s="12">
        <f t="shared" si="86"/>
        <v>23.375367747226495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837.21785629437909</v>
      </c>
      <c r="H104" s="70">
        <f t="shared" si="56"/>
        <v>482.23061215975258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311.20000000000016</v>
      </c>
      <c r="O104" s="14">
        <f>N104*VLOOKUP('Données projet'!$B$9,Paramètres!$A$1:$I$89,3,0)*VLOOKUP('Données projet'!$B$9,Paramètres!$A$1:$I$89,5,0)</f>
        <v>281.57376000000011</v>
      </c>
      <c r="P104" s="14">
        <f t="shared" si="87"/>
        <v>67.299481043335049</v>
      </c>
      <c r="Q104" s="22">
        <f t="shared" si="107"/>
        <v>607.62089481714213</v>
      </c>
      <c r="R104" s="62">
        <f t="shared" si="55"/>
        <v>900.9542281504755</v>
      </c>
      <c r="S104" s="62">
        <f ca="1">AVERAGE(OFFSET($R$3,0,0,'Données projet'!$E$9+1,1))-AVERAGE(OFFSET($H$3,0,0,'Données projet'!$E$9+1,1))</f>
        <v>325.63563325457056</v>
      </c>
      <c r="T104" s="62">
        <f t="shared" si="88"/>
        <v>183.60732291946579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52.857092933434664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52.857092933434664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85.924799999999877</v>
      </c>
      <c r="D105" s="12">
        <f t="shared" si="86"/>
        <v>23.57975009059216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845.29828140106144</v>
      </c>
      <c r="H105" s="70">
        <f t="shared" si="56"/>
        <v>484.05375807444773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316.40000000000015</v>
      </c>
      <c r="O105" s="14">
        <f>N105*VLOOKUP('Données projet'!$B$9,Paramètres!$A$1:$I$89,3,0)*VLOOKUP('Données projet'!$B$9,Paramètres!$A$1:$I$89,5,0)</f>
        <v>286.27872000000013</v>
      </c>
      <c r="P105" s="14">
        <f t="shared" si="87"/>
        <v>68.292165517667613</v>
      </c>
      <c r="Q105" s="22">
        <f t="shared" si="107"/>
        <v>617.54429227660466</v>
      </c>
      <c r="R105" s="62">
        <f t="shared" si="55"/>
        <v>910.87762560993792</v>
      </c>
      <c r="S105" s="62">
        <f ca="1">AVERAGE(OFFSET($R$3,0,0,'Données projet'!$E$9+1,1))-AVERAGE(OFFSET($H$3,0,0,'Données projet'!$E$9+1,1))</f>
        <v>325.63563325457056</v>
      </c>
      <c r="T105" s="62">
        <f t="shared" si="88"/>
        <v>183.60732291946579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51.820597580653299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51.820597580653299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86.767199999999875</v>
      </c>
      <c r="D106" s="12">
        <f t="shared" si="86"/>
        <v>23.783899326718423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853.37690708343951</v>
      </c>
      <c r="H106" s="70">
        <f t="shared" si="56"/>
        <v>485.87649799403437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321.60000000000014</v>
      </c>
      <c r="O106" s="14">
        <f>N106*VLOOKUP('Données projet'!$B$9,Paramètres!$A$1:$I$89,3,0)*VLOOKUP('Données projet'!$B$9,Paramètres!$A$1:$I$89,5,0)</f>
        <v>290.98368000000011</v>
      </c>
      <c r="P106" s="14">
        <f t="shared" si="87"/>
        <v>69.282952690245423</v>
      </c>
      <c r="Q106" s="22">
        <f t="shared" si="107"/>
        <v>627.46438526884424</v>
      </c>
      <c r="R106" s="62">
        <f t="shared" si="55"/>
        <v>920.79771860217761</v>
      </c>
      <c r="S106" s="62">
        <f ca="1">AVERAGE(OFFSET($R$3,0,0,'Données projet'!$E$9+1,1))-AVERAGE(OFFSET($H$3,0,0,'Données projet'!$E$9+1,1))</f>
        <v>325.63563325457056</v>
      </c>
      <c r="T106" s="62">
        <f t="shared" si="88"/>
        <v>183.60732291946579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50.804427269540234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50.804427269540234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87.609599999999872</v>
      </c>
      <c r="D107" s="12">
        <f t="shared" si="86"/>
        <v>23.987817980868755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861.4537528347754</v>
      </c>
      <c r="H107" s="70">
        <f t="shared" si="56"/>
        <v>487.69883631667949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326.80000000000013</v>
      </c>
      <c r="O107" s="14">
        <f>N107*VLOOKUP('Données projet'!$B$9,Paramètres!$A$1:$I$89,3,0)*VLOOKUP('Données projet'!$B$9,Paramètres!$A$1:$I$89,5,0)</f>
        <v>295.68864000000013</v>
      </c>
      <c r="P107" s="14">
        <f t="shared" si="87"/>
        <v>70.271876780519804</v>
      </c>
      <c r="Q107" s="22">
        <f t="shared" si="107"/>
        <v>637.38123339273886</v>
      </c>
      <c r="R107" s="62">
        <f t="shared" si="55"/>
        <v>930.71456672607223</v>
      </c>
      <c r="S107" s="62">
        <f ca="1">AVERAGE(OFFSET($R$3,0,0,'Données projet'!$E$9+1,1))-AVERAGE(OFFSET($H$3,0,0,'Données projet'!$E$9+1,1))</f>
        <v>325.63563325457056</v>
      </c>
      <c r="T107" s="62">
        <f t="shared" si="88"/>
        <v>183.60732291946579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49.808183438425409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49.808183438425409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88.45199999999987</v>
      </c>
      <c r="D108" s="12">
        <f t="shared" si="86"/>
        <v>24.191508526943913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869.52883775184671</v>
      </c>
      <c r="H108" s="70">
        <f t="shared" si="56"/>
        <v>489.52077735109373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332.00000000000011</v>
      </c>
      <c r="O108" s="14">
        <f>N108*VLOOKUP('Données projet'!$B$9,Paramètres!$A$1:$I$89,3,0)*VLOOKUP('Données projet'!$B$9,Paramètres!$A$1:$I$89,5,0)</f>
        <v>300.39360000000011</v>
      </c>
      <c r="P108" s="14">
        <f t="shared" si="87"/>
        <v>71.258970856492738</v>
      </c>
      <c r="Q108" s="22">
        <f t="shared" si="107"/>
        <v>647.29489424172505</v>
      </c>
      <c r="R108" s="62">
        <f t="shared" si="55"/>
        <v>940.62822757505842</v>
      </c>
      <c r="S108" s="62">
        <f ca="1">AVERAGE(OFFSET($R$3,0,0,'Données projet'!$E$9+1,1))-AVERAGE(OFFSET($H$3,0,0,'Données projet'!$E$9+1,1))</f>
        <v>325.63563325457056</v>
      </c>
      <c r="T108" s="62">
        <f t="shared" si="88"/>
        <v>183.60732291946579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48.831475341190007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48.831475341190007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89.294399999999868</v>
      </c>
      <c r="D109" s="12">
        <f t="shared" si="86"/>
        <v>24.394973389005632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877.60218054670906</v>
      </c>
      <c r="H109" s="70">
        <f t="shared" si="56"/>
        <v>491.34232531918451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337.2000000000001</v>
      </c>
      <c r="O109" s="14">
        <f>N109*VLOOKUP('Données projet'!$B$9,Paramètres!$A$1:$I$89,3,0)*VLOOKUP('Données projet'!$B$9,Paramètres!$A$1:$I$89,5,0)</f>
        <v>305.09856000000008</v>
      </c>
      <c r="P109" s="14">
        <f t="shared" si="87"/>
        <v>72.244266890878862</v>
      </c>
      <c r="Q109" s="22">
        <f t="shared" si="107"/>
        <v>657.20542350161418</v>
      </c>
      <c r="R109" s="62">
        <f t="shared" si="55"/>
        <v>950.53875683494743</v>
      </c>
      <c r="S109" s="62">
        <f ca="1">AVERAGE(OFFSET($R$3,0,0,'Données projet'!$E$9+1,1))-AVERAGE(OFFSET($H$3,0,0,'Données projet'!$E$9+1,1))</f>
        <v>325.63563325457056</v>
      </c>
      <c r="T109" s="62">
        <f t="shared" si="88"/>
        <v>183.60732291946579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47.873919894008274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47.873919894008274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90.136799999999866</v>
      </c>
      <c r="D110" s="12">
        <f t="shared" si="86"/>
        <v>24.598214942741151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885.67379955800095</v>
      </c>
      <c r="H110" s="70">
        <f t="shared" si="56"/>
        <v>493.16348435860726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342.40000000000009</v>
      </c>
      <c r="O110" s="14">
        <f>N110*VLOOKUP('Données projet'!$B$9,Paramètres!$A$1:$I$89,3,0)*VLOOKUP('Données projet'!$B$9,Paramètres!$A$1:$I$89,5,0)</f>
        <v>309.80352000000005</v>
      </c>
      <c r="P110" s="14">
        <f t="shared" si="87"/>
        <v>73.227795813703821</v>
      </c>
      <c r="Q110" s="22">
        <f t="shared" si="107"/>
        <v>667.11287504220093</v>
      </c>
      <c r="R110" s="62">
        <f t="shared" si="55"/>
        <v>960.4462083755343</v>
      </c>
      <c r="S110" s="62">
        <f ca="1">AVERAGE(OFFSET($R$3,0,0,'Données projet'!$E$9+1,1))-AVERAGE(OFFSET($H$3,0,0,'Données projet'!$E$9+1,1))</f>
        <v>325.63563325457056</v>
      </c>
      <c r="T110" s="62">
        <f t="shared" si="88"/>
        <v>183.60732291946579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46.935141525094629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46.935141525094629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90.979199999999864</v>
      </c>
      <c r="D111" s="12">
        <f t="shared" si="86"/>
        <v>24.801235516871465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893.74371276181375</v>
      </c>
      <c r="H111" s="70">
        <f t="shared" si="56"/>
        <v>494.98425852521757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347.60000000000008</v>
      </c>
      <c r="O111" s="14">
        <f>N111*VLOOKUP('Données projet'!$B$9,Paramètres!$A$1:$I$89,3,0)*VLOOKUP('Données projet'!$B$9,Paramètres!$A$1:$I$89,5,0)</f>
        <v>314.50848000000008</v>
      </c>
      <c r="P111" s="14">
        <f t="shared" si="87"/>
        <v>74.20958756161744</v>
      </c>
      <c r="Q111" s="22">
        <f t="shared" si="107"/>
        <v>677.01730100315046</v>
      </c>
      <c r="R111" s="62">
        <f t="shared" si="55"/>
        <v>970.35063433648384</v>
      </c>
      <c r="S111" s="62">
        <f ca="1">AVERAGE(OFFSET($R$3,0,0,'Données projet'!$E$9+1,1))-AVERAGE(OFFSET($H$3,0,0,'Données projet'!$E$9+1,1))</f>
        <v>325.63563325457056</v>
      </c>
      <c r="T111" s="62">
        <f t="shared" si="88"/>
        <v>183.60732291946579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46.014772027397115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46.014772027397115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91.821599999999862</v>
      </c>
      <c r="D112" s="12">
        <f t="shared" si="86"/>
        <v>25.004037394505936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901.81193778215027</v>
      </c>
      <c r="H112" s="70">
        <f t="shared" si="56"/>
        <v>496.80465179543091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352.80000000000007</v>
      </c>
      <c r="O112" s="14">
        <f>N112*VLOOKUP('Données projet'!$B$9,Paramètres!$A$1:$I$89,3,0)*VLOOKUP('Données projet'!$B$9,Paramètres!$A$1:$I$89,5,0)</f>
        <v>319.21344000000005</v>
      </c>
      <c r="P112" s="14">
        <f t="shared" si="87"/>
        <v>75.18967112417171</v>
      </c>
      <c r="Q112" s="22">
        <f t="shared" si="107"/>
        <v>686.91875187459902</v>
      </c>
      <c r="R112" s="62">
        <f t="shared" si="55"/>
        <v>980.2520852079324</v>
      </c>
      <c r="S112" s="62">
        <f ca="1">AVERAGE(OFFSET($R$3,0,0,'Données projet'!$E$9+1,1))-AVERAGE(OFFSET($H$3,0,0,'Données projet'!$E$9+1,1))</f>
        <v>325.63563325457056</v>
      </c>
      <c r="T112" s="62">
        <f t="shared" si="88"/>
        <v>183.60732291946579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45.112450414179484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45.112450414179484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92.663999999999859</v>
      </c>
      <c r="D113" s="12">
        <f t="shared" si="86"/>
        <v>25.206622814445748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909.8784919009837</v>
      </c>
      <c r="H113" s="70">
        <f t="shared" si="56"/>
        <v>498.62466806849272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358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358.00000000000006</v>
      </c>
      <c r="O113" s="14">
        <f>N113*VLOOKUP('Données projet'!$B$9,Paramètres!$A$1:$I$89,3,0)*VLOOKUP('Données projet'!$B$9,Paramètres!$A$1:$I$89,5,0)</f>
        <v>323.91840000000002</v>
      </c>
      <c r="P113" s="14">
        <f t="shared" si="87"/>
        <v>76.168074587293091</v>
      </c>
      <c r="Q113" s="22">
        <f t="shared" si="107"/>
        <v>696.81727657286876</v>
      </c>
      <c r="R113" s="62">
        <f t="shared" si="55"/>
        <v>990.15060990620213</v>
      </c>
      <c r="S113" s="62">
        <f ca="1">AVERAGE(OFFSET($R$3,0,0,'Données projet'!$E$9+1,1))-AVERAGE(OFFSET($H$3,0,0,'Données projet'!$E$9+1,1))</f>
        <v>325.63563325457056</v>
      </c>
      <c r="T113" s="62">
        <f t="shared" si="88"/>
        <v>183.60732291946579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51</v>
      </c>
      <c r="W113" s="17">
        <f>IF(ISNA(VLOOKUP(A113,'Données projet'!$A$35:$I$55,5,0)),0%,VLOOKUP(A113,'Données projet'!$A$35:$I$55,5,0)*VLOOKUP('Données projet'!$B$9,Paramètres!$A$1:$I$89,7,0))</f>
        <v>0.34400000000000003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61.775850869333603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61.775850869333603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93.506399999999857</v>
      </c>
      <c r="D114" s="12">
        <f t="shared" si="86"/>
        <v>25.408993972438445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917.94339206794484</v>
      </c>
      <c r="H114" s="70">
        <f t="shared" si="56"/>
        <v>500.44431116866338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311.50000000000006</v>
      </c>
      <c r="O114" s="14">
        <f>N114*VLOOKUP('Données projet'!$B$9,Paramètres!$A$1:$I$89,3,0)*VLOOKUP('Données projet'!$B$9,Paramètres!$A$1:$I$89,5,0)</f>
        <v>281.84520000000003</v>
      </c>
      <c r="P114" s="14">
        <f t="shared" si="87"/>
        <v>67.356803491560484</v>
      </c>
      <c r="Q114" s="22">
        <f t="shared" si="107"/>
        <v>608.19348941446788</v>
      </c>
      <c r="R114" s="62">
        <f t="shared" si="55"/>
        <v>901.52682274780113</v>
      </c>
      <c r="S114" s="62">
        <f ca="1">AVERAGE(OFFSET($R$3,0,0,'Données projet'!$E$9+1,1))-AVERAGE(OFFSET($H$3,0,0,'Données projet'!$E$9+1,1))</f>
        <v>325.63563325457056</v>
      </c>
      <c r="T114" s="62">
        <f t="shared" si="88"/>
        <v>183.60732291946579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60.564464113334452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60.564464113334452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94.348799999999855</v>
      </c>
      <c r="D115" s="12">
        <f t="shared" si="86"/>
        <v>25.611153022386418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926.00665490964855</v>
      </c>
      <c r="H115" s="70">
        <f t="shared" si="56"/>
        <v>502.2635848473227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316.00000000000006</v>
      </c>
      <c r="O115" s="14">
        <f>N115*VLOOKUP('Données projet'!$B$9,Paramètres!$A$1:$I$89,3,0)*VLOOKUP('Données projet'!$B$9,Paramètres!$A$1:$I$89,5,0)</f>
        <v>285.91680000000008</v>
      </c>
      <c r="P115" s="14">
        <f t="shared" si="87"/>
        <v>68.215872977287546</v>
      </c>
      <c r="Q115" s="22">
        <f t="shared" si="107"/>
        <v>616.78107210210919</v>
      </c>
      <c r="R115" s="62">
        <f t="shared" si="55"/>
        <v>910.11440543544245</v>
      </c>
      <c r="S115" s="62">
        <f ca="1">AVERAGE(OFFSET($R$3,0,0,'Données projet'!$E$9+1,1))-AVERAGE(OFFSET($H$3,0,0,'Données projet'!$E$9+1,1))</f>
        <v>325.63563325457056</v>
      </c>
      <c r="T115" s="62">
        <f t="shared" si="88"/>
        <v>183.60732291946579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59.376831912747484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59.376831912747484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95.191199999999853</v>
      </c>
      <c r="D116" s="12">
        <f t="shared" si="86"/>
        <v>25.813102077510454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934.06829673867605</v>
      </c>
      <c r="H116" s="70">
        <f t="shared" si="56"/>
        <v>504.0824927849971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320.50000000000006</v>
      </c>
      <c r="O116" s="14">
        <f>N116*VLOOKUP('Données projet'!$B$9,Paramètres!$A$1:$I$89,3,0)*VLOOKUP('Données projet'!$B$9,Paramètres!$A$1:$I$89,5,0)</f>
        <v>289.98840000000001</v>
      </c>
      <c r="P116" s="14">
        <f t="shared" si="87"/>
        <v>69.073519602481582</v>
      </c>
      <c r="Q116" s="22">
        <f t="shared" si="107"/>
        <v>625.36617664098867</v>
      </c>
      <c r="R116" s="62">
        <f t="shared" si="55"/>
        <v>918.69950997432193</v>
      </c>
      <c r="S116" s="62">
        <f ca="1">AVERAGE(OFFSET($R$3,0,0,'Données projet'!$E$9+1,1))-AVERAGE(OFFSET($H$3,0,0,'Données projet'!$E$9+1,1))</f>
        <v>325.63563325457056</v>
      </c>
      <c r="T116" s="62">
        <f t="shared" si="88"/>
        <v>183.60732291946579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58.212488455229909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58.212488455229909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96.033599999999851</v>
      </c>
      <c r="D117" s="12">
        <f t="shared" si="86"/>
        <v>26.014843211471206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942.12833356223257</v>
      </c>
      <c r="H117" s="70">
        <f t="shared" si="56"/>
        <v>505.90103859331208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325.00000000000006</v>
      </c>
      <c r="O117" s="14">
        <f>N117*VLOOKUP('Données projet'!$B$9,Paramètres!$A$1:$I$89,3,0)*VLOOKUP('Données projet'!$B$9,Paramètres!$A$1:$I$89,5,0)</f>
        <v>294.06000000000006</v>
      </c>
      <c r="P117" s="14">
        <f t="shared" si="87"/>
        <v>69.929765653573369</v>
      </c>
      <c r="Q117" s="22">
        <f t="shared" si="107"/>
        <v>633.94884184664033</v>
      </c>
      <c r="R117" s="62">
        <f t="shared" si="55"/>
        <v>927.28217517997359</v>
      </c>
      <c r="S117" s="62">
        <f ca="1">AVERAGE(OFFSET($R$3,0,0,'Données projet'!$E$9+1,1))-AVERAGE(OFFSET($H$3,0,0,'Données projet'!$E$9+1,1))</f>
        <v>325.63563325457056</v>
      </c>
      <c r="T117" s="62">
        <f t="shared" si="88"/>
        <v>183.60732291946579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57.070977062734869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57.070977062734869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96.875999999999848</v>
      </c>
      <c r="D118" s="12">
        <f t="shared" si="86"/>
        <v>26.216378459450194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950.18678109049176</v>
      </c>
      <c r="H118" s="70">
        <f t="shared" si="56"/>
        <v>507.71922581687545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329.50000000000006</v>
      </c>
      <c r="O118" s="14">
        <f>N118*VLOOKUP('Données projet'!$B$9,Paramètres!$A$1:$I$89,3,0)*VLOOKUP('Données projet'!$B$9,Paramètres!$A$1:$I$89,5,0)</f>
        <v>298.13160000000005</v>
      </c>
      <c r="P118" s="14">
        <f t="shared" si="87"/>
        <v>70.784632764376099</v>
      </c>
      <c r="Q118" s="22">
        <f t="shared" si="107"/>
        <v>642.52910539795516</v>
      </c>
      <c r="R118" s="62">
        <f t="shared" si="55"/>
        <v>935.86243873128842</v>
      </c>
      <c r="S118" s="62">
        <f ca="1">AVERAGE(OFFSET($R$3,0,0,'Données projet'!$E$9+1,1))-AVERAGE(OFFSET($H$3,0,0,'Données projet'!$E$9+1,1))</f>
        <v>325.63563325457056</v>
      </c>
      <c r="T118" s="62">
        <f t="shared" si="88"/>
        <v>183.60732291946579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55.951850012393457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55.951850012393457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97.718399999999846</v>
      </c>
      <c r="D119" s="12">
        <f t="shared" si="86"/>
        <v>26.417709819192172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958.24365474464003</v>
      </c>
      <c r="H119" s="70">
        <f t="shared" si="56"/>
        <v>509.53705793509272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334.00000000000006</v>
      </c>
      <c r="O119" s="14">
        <f>N119*VLOOKUP('Données projet'!$B$9,Paramètres!$A$1:$I$89,3,0)*VLOOKUP('Données projet'!$B$9,Paramètres!$A$1:$I$89,5,0)</f>
        <v>302.20320000000004</v>
      </c>
      <c r="P119" s="14">
        <f t="shared" si="87"/>
        <v>71.638141943842299</v>
      </c>
      <c r="Q119" s="22">
        <f t="shared" si="107"/>
        <v>651.10700388552539</v>
      </c>
      <c r="R119" s="62">
        <f t="shared" si="55"/>
        <v>944.44033721885876</v>
      </c>
      <c r="S119" s="62">
        <f ca="1">AVERAGE(OFFSET($R$3,0,0,'Données projet'!$E$9+1,1))-AVERAGE(OFFSET($H$3,0,0,'Données projet'!$E$9+1,1))</f>
        <v>325.63563325457056</v>
      </c>
      <c r="T119" s="62">
        <f t="shared" si="88"/>
        <v>183.60732291946579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54.854668360909145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54.854668360909145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98.560799999999844</v>
      </c>
      <c r="D120" s="12">
        <f t="shared" si="86"/>
        <v>26.618839252010197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966.29896966463912</v>
      </c>
      <c r="H120" s="70">
        <f t="shared" si="56"/>
        <v>511.35453836391747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338.50000000000006</v>
      </c>
      <c r="O120" s="14">
        <f>N120*VLOOKUP('Données projet'!$B$9,Paramètres!$A$1:$I$89,3,0)*VLOOKUP('Données projet'!$B$9,Paramètres!$A$1:$I$89,5,0)</f>
        <v>306.27480000000003</v>
      </c>
      <c r="P120" s="14">
        <f t="shared" si="87"/>
        <v>72.490313602283052</v>
      </c>
      <c r="Q120" s="22">
        <f t="shared" si="107"/>
        <v>659.68257285730954</v>
      </c>
      <c r="R120" s="62">
        <f t="shared" si="55"/>
        <v>953.01590619064291</v>
      </c>
      <c r="S120" s="62">
        <f ca="1">AVERAGE(OFFSET($R$3,0,0,'Données projet'!$E$9+1,1))-AVERAGE(OFFSET($H$3,0,0,'Données projet'!$E$9+1,1))</f>
        <v>325.63563325457056</v>
      </c>
      <c r="T120" s="62">
        <f t="shared" si="88"/>
        <v>183.60732291946579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53.779001772395709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53.779001772395709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99.403199999999842</v>
      </c>
      <c r="D121" s="12">
        <f t="shared" si="86"/>
        <v>26.819768683755761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974.35274071670995</v>
      </c>
      <c r="H121" s="70">
        <f t="shared" si="56"/>
        <v>513.17167045754104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343.00000000000006</v>
      </c>
      <c r="O121" s="14">
        <f>N121*VLOOKUP('Données projet'!$B$9,Paramètres!$A$1:$I$89,3,0)*VLOOKUP('Données projet'!$B$9,Paramètres!$A$1:$I$89,5,0)</f>
        <v>310.34640000000007</v>
      </c>
      <c r="P121" s="14">
        <f t="shared" si="87"/>
        <v>73.341167576153055</v>
      </c>
      <c r="Q121" s="22">
        <f t="shared" si="107"/>
        <v>668.25584686180002</v>
      </c>
      <c r="R121" s="62">
        <f t="shared" si="55"/>
        <v>961.58918019513339</v>
      </c>
      <c r="S121" s="62">
        <f ca="1">AVERAGE(OFFSET($R$3,0,0,'Données projet'!$E$9+1,1))-AVERAGE(OFFSET($H$3,0,0,'Données projet'!$E$9+1,1))</f>
        <v>325.63563325457056</v>
      </c>
      <c r="T121" s="62">
        <f t="shared" si="88"/>
        <v>183.60732291946579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52.724428349591186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52.724428349591186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100.24559999999984</v>
      </c>
      <c r="D122" s="12">
        <f t="shared" si="86"/>
        <v>27.020500005754911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982.40498250056305</v>
      </c>
      <c r="H122" s="70">
        <f t="shared" si="56"/>
        <v>514.98845751002284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347.50000000000006</v>
      </c>
      <c r="O122" s="14">
        <f>N122*VLOOKUP('Données projet'!$B$9,Paramètres!$A$1:$I$89,3,0)*VLOOKUP('Données projet'!$B$9,Paramètres!$A$1:$I$89,5,0)</f>
        <v>314.41800000000001</v>
      </c>
      <c r="P122" s="14">
        <f t="shared" si="87"/>
        <v>74.190723151497338</v>
      </c>
      <c r="Q122" s="22">
        <f t="shared" si="107"/>
        <v>676.82685948885785</v>
      </c>
      <c r="R122" s="62">
        <f t="shared" si="55"/>
        <v>970.16019282219122</v>
      </c>
      <c r="S122" s="62">
        <f ca="1">AVERAGE(OFFSET($R$3,0,0,'Données projet'!$E$9+1,1))-AVERAGE(OFFSET($H$3,0,0,'Données projet'!$E$9+1,1))</f>
        <v>325.63563325457056</v>
      </c>
      <c r="T122" s="62">
        <f t="shared" si="88"/>
        <v>183.60732291946579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51.690534468381585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51.690534468381585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101.08799999999984</v>
      </c>
      <c r="D123" s="12">
        <f t="shared" si="86"/>
        <v>27.221035075711917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990.45570935637159</v>
      </c>
      <c r="H123" s="70">
        <f t="shared" si="56"/>
        <v>516.80490275686464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352.00000000000006</v>
      </c>
      <c r="O123" s="14">
        <f>N123*VLOOKUP('Données projet'!$B$9,Paramètres!$A$1:$I$89,3,0)*VLOOKUP('Données projet'!$B$9,Paramètres!$A$1:$I$89,5,0)</f>
        <v>318.48960000000005</v>
      </c>
      <c r="P123" s="14">
        <f t="shared" si="87"/>
        <v>75.038999086150298</v>
      </c>
      <c r="Q123" s="22">
        <f t="shared" si="107"/>
        <v>685.39564340837842</v>
      </c>
      <c r="R123" s="62">
        <f t="shared" si="55"/>
        <v>978.72897674171168</v>
      </c>
      <c r="S123" s="62">
        <f ca="1">AVERAGE(OFFSET($R$3,0,0,'Données projet'!$E$9+1,1))-AVERAGE(OFFSET($H$3,0,0,'Données projet'!$E$9+1,1))</f>
        <v>325.63563325457056</v>
      </c>
      <c r="T123" s="62">
        <f t="shared" si="88"/>
        <v>183.60732291946579</v>
      </c>
      <c r="U123" s="16">
        <f>IF(ISNA(VLOOKUP(A123,'Données projet'!$A$35:$I$55,3,0)),0,VLOOKUP(A123,'Données projet'!$A$35:$I$55,3,0))</f>
        <v>21</v>
      </c>
      <c r="V123" s="16">
        <f>IF(ISNA(VLOOKUP(A123,'Données projet'!$A$35:$I$55,4,0)),0,VLOOKUP(A123,'Données projet'!$A$35:$I$55,4,0))</f>
        <v>47</v>
      </c>
      <c r="W123" s="17">
        <f>IF(ISNA(VLOOKUP(A123,'Données projet'!$A$35:$I$55,5,0)),0%,VLOOKUP(A123,'Données projet'!$A$35:$I$55,5,0)*VLOOKUP('Données projet'!$B$9,Paramètres!$A$1:$I$89,7,0))</f>
        <v>0.38700000000000001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68.870090799081808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68.870090799081808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101.93039999999984</v>
      </c>
      <c r="D124" s="12">
        <f t="shared" si="86"/>
        <v>27.421375718582134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998.50493537150987</v>
      </c>
      <c r="H124" s="70">
        <f t="shared" si="56"/>
        <v>518.6210093765302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4.0999999999999996</v>
      </c>
      <c r="N124" s="14">
        <f>IF('Données projet'!$A$36&gt;35,N123+M124-V123,IF(A124&lt;'Données projet'!$A$36,$K$205^A124,IF(A124='Données projet'!$A$36,'Données projet'!$B$36,N123+M124-V123)))</f>
        <v>309.10000000000008</v>
      </c>
      <c r="O124" s="14">
        <f>N124*VLOOKUP('Données projet'!$B$9,Paramètres!$A$1:$I$89,3,0)*VLOOKUP('Données projet'!$B$9,Paramètres!$A$1:$I$89,5,0)</f>
        <v>279.67368000000005</v>
      </c>
      <c r="P124" s="14">
        <f t="shared" si="87"/>
        <v>66.898043405019465</v>
      </c>
      <c r="Q124" s="22">
        <f t="shared" si="107"/>
        <v>603.61241826374226</v>
      </c>
      <c r="R124" s="62">
        <f t="shared" si="55"/>
        <v>896.94575159707551</v>
      </c>
      <c r="S124" s="62">
        <f ca="1">AVERAGE(OFFSET($R$3,0,0,'Données projet'!$E$9+1,1))-AVERAGE(OFFSET($H$3,0,0,'Données projet'!$E$9+1,1))</f>
        <v>325.63563325457056</v>
      </c>
      <c r="T124" s="62">
        <f t="shared" si="88"/>
        <v>183.60732291946579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67.519590325119395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67.519590325119395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102.77279999999983</v>
      </c>
      <c r="D125" s="12">
        <f t="shared" si="86"/>
        <v>27.62152372741502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1006.552674387062</v>
      </c>
      <c r="H125" s="70">
        <f t="shared" si="56"/>
        <v>520.43678049191419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4.0999999999999996</v>
      </c>
      <c r="N125" s="14">
        <f>IF('Données projet'!$A$36&gt;35,N124+M125-V124,IF(A125&lt;'Données projet'!$A$36,$K$205^A125,IF(A125='Données projet'!$A$36,'Données projet'!$B$36,N124+M125-V124)))</f>
        <v>313.2000000000001</v>
      </c>
      <c r="O125" s="14">
        <f>N125*VLOOKUP('Données projet'!$B$9,Paramètres!$A$1:$I$89,3,0)*VLOOKUP('Données projet'!$B$9,Paramètres!$A$1:$I$89,5,0)</f>
        <v>283.38336000000004</v>
      </c>
      <c r="P125" s="14">
        <f t="shared" si="87"/>
        <v>67.681509527314645</v>
      </c>
      <c r="Q125" s="22">
        <f t="shared" si="107"/>
        <v>611.43798109340639</v>
      </c>
      <c r="R125" s="62">
        <f t="shared" si="55"/>
        <v>904.77131442673976</v>
      </c>
      <c r="S125" s="62">
        <f ca="1">AVERAGE(OFFSET($R$3,0,0,'Données projet'!$E$9+1,1))-AVERAGE(OFFSET($H$3,0,0,'Données projet'!$E$9+1,1))</f>
        <v>325.63563325457056</v>
      </c>
      <c r="T125" s="62">
        <f t="shared" si="88"/>
        <v>183.60732291946579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66.195572341727427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66.195572341727427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103.61519999999983</v>
      </c>
      <c r="D126" s="12">
        <f t="shared" si="86"/>
        <v>27.821480864168862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1014.5989400041094</v>
      </c>
      <c r="H126" s="70">
        <f t="shared" si="56"/>
        <v>522.25221917176043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4.0999999999999996</v>
      </c>
      <c r="N126" s="14">
        <f>IF('Données projet'!$A$36&gt;35,N125+M126-V125,IF(A126&lt;'Données projet'!$A$36,$K$205^A126,IF(A126='Données projet'!$A$36,'Données projet'!$B$36,N125+M126-V125)))</f>
        <v>317.30000000000013</v>
      </c>
      <c r="O126" s="14">
        <f>N126*VLOOKUP('Données projet'!$B$9,Paramètres!$A$1:$I$89,3,0)*VLOOKUP('Données projet'!$B$9,Paramètres!$A$1:$I$89,5,0)</f>
        <v>287.09304000000009</v>
      </c>
      <c r="P126" s="14">
        <f t="shared" si="87"/>
        <v>68.463782712400615</v>
      </c>
      <c r="Q126" s="22">
        <f t="shared" si="107"/>
        <v>619.26146622409794</v>
      </c>
      <c r="R126" s="62">
        <f t="shared" si="55"/>
        <v>912.59479955743132</v>
      </c>
      <c r="S126" s="62">
        <f ca="1">AVERAGE(OFFSET($R$3,0,0,'Données projet'!$E$9+1,1))-AVERAGE(OFFSET($H$3,0,0,'Données projet'!$E$9+1,1))</f>
        <v>325.63563325457056</v>
      </c>
      <c r="T126" s="62">
        <f t="shared" si="88"/>
        <v>183.60732291946579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64.897517543418545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64.897517543418545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104.45759999999983</v>
      </c>
      <c r="D127" s="12">
        <f t="shared" si="86"/>
        <v>28.021248860498222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1022.6437455898098</v>
      </c>
      <c r="H127" s="70">
        <f t="shared" si="56"/>
        <v>524.06732843203406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4.0999999999999996</v>
      </c>
      <c r="N127" s="14">
        <f>IF('Données projet'!$A$36&gt;35,N126+M127-V126,IF(A127&lt;'Données projet'!$A$36,$K$205^A127,IF(A127='Données projet'!$A$36,'Données projet'!$B$36,N126+M127-V126)))</f>
        <v>321.40000000000015</v>
      </c>
      <c r="O127" s="14">
        <f>N127*VLOOKUP('Données projet'!$B$9,Paramètres!$A$1:$I$89,3,0)*VLOOKUP('Données projet'!$B$9,Paramètres!$A$1:$I$89,5,0)</f>
        <v>290.80272000000014</v>
      </c>
      <c r="P127" s="14">
        <f t="shared" si="87"/>
        <v>69.244880157128961</v>
      </c>
      <c r="Q127" s="22">
        <f t="shared" si="107"/>
        <v>627.08290360699982</v>
      </c>
      <c r="R127" s="62">
        <f t="shared" si="55"/>
        <v>920.41623694033319</v>
      </c>
      <c r="S127" s="62">
        <f ca="1">AVERAGE(OFFSET($R$3,0,0,'Données projet'!$E$9+1,1))-AVERAGE(OFFSET($H$3,0,0,'Données projet'!$E$9+1,1))</f>
        <v>325.63563325457056</v>
      </c>
      <c r="T127" s="62">
        <f t="shared" si="88"/>
        <v>183.60732291946579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63.624916807969257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63.624916807969257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105.29999999999983</v>
      </c>
      <c r="D128" s="12">
        <f t="shared" si="86"/>
        <v>28.220829418514981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1030.6871042832722</v>
      </c>
      <c r="H128" s="70">
        <f t="shared" si="56"/>
        <v>525.88211123724659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4.0999999999999996</v>
      </c>
      <c r="N128" s="14">
        <f>IF('Données projet'!$A$36&gt;35,N127+M128-V127,IF(A128&lt;'Données projet'!$A$36,$K$205^A128,IF(A128='Données projet'!$A$36,'Données projet'!$B$36,N127+M128-V127)))</f>
        <v>325.50000000000017</v>
      </c>
      <c r="O128" s="14">
        <f>N128*VLOOKUP('Données projet'!$B$9,Paramètres!$A$1:$I$89,3,0)*VLOOKUP('Données projet'!$B$9,Paramètres!$A$1:$I$89,5,0)</f>
        <v>294.51240000000013</v>
      </c>
      <c r="P128" s="14">
        <f t="shared" si="87"/>
        <v>70.024818594373571</v>
      </c>
      <c r="Q128" s="22">
        <f t="shared" si="107"/>
        <v>634.90232238520082</v>
      </c>
      <c r="R128" s="62">
        <f t="shared" si="55"/>
        <v>928.23565571853419</v>
      </c>
      <c r="S128" s="62">
        <f ca="1">AVERAGE(OFFSET($R$3,0,0,'Données projet'!$E$9+1,1))-AVERAGE(OFFSET($H$3,0,0,'Données projet'!$E$9+1,1))</f>
        <v>325.63563325457056</v>
      </c>
      <c r="T128" s="62">
        <f t="shared" si="88"/>
        <v>183.60732291946579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62.377270996732321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62.377270996732321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106.14239999999982</v>
      </c>
      <c r="D129" s="12">
        <f t="shared" si="86"/>
        <v>28.420224211524925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1038.7290290012436</v>
      </c>
      <c r="H129" s="70">
        <f t="shared" si="56"/>
        <v>527.69657050173896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4.0999999999999996</v>
      </c>
      <c r="N129" s="14">
        <f>IF('Données projet'!$A$36&gt;35,N128+M129-V128,IF(A129&lt;'Données projet'!$A$36,$K$205^A129,IF(A129='Données projet'!$A$36,'Données projet'!$B$36,N128+M129-V128)))</f>
        <v>329.60000000000019</v>
      </c>
      <c r="O129" s="14">
        <f>N129*VLOOKUP('Données projet'!$B$9,Paramètres!$A$1:$I$89,3,0)*VLOOKUP('Données projet'!$B$9,Paramètres!$A$1:$I$89,5,0)</f>
        <v>298.22208000000018</v>
      </c>
      <c r="P129" s="14">
        <f t="shared" si="87"/>
        <v>70.803614311231911</v>
      </c>
      <c r="Q129" s="22">
        <f t="shared" si="107"/>
        <v>642.71975092539594</v>
      </c>
      <c r="R129" s="62">
        <f t="shared" si="55"/>
        <v>936.05308425872931</v>
      </c>
      <c r="S129" s="62">
        <f ca="1">AVERAGE(OFFSET($R$3,0,0,'Données projet'!$E$9+1,1))-AVERAGE(OFFSET($H$3,0,0,'Données projet'!$E$9+1,1))</f>
        <v>325.63563325457056</v>
      </c>
      <c r="T129" s="62">
        <f t="shared" si="88"/>
        <v>183.60732291946579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61.154090758864939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61.154090758864939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106.98479999999982</v>
      </c>
      <c r="D130" s="12">
        <f t="shared" si="86"/>
        <v>28.619434884739569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1046.7695324436022</v>
      </c>
      <c r="H130" s="70">
        <f t="shared" si="56"/>
        <v>529.51070909092107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4.0999999999999996</v>
      </c>
      <c r="N130" s="14">
        <f>IF('Données projet'!$A$36&gt;35,N129+M130-V129,IF(A130&lt;'Données projet'!$A$36,$K$205^A130,IF(A130='Données projet'!$A$36,'Données projet'!$B$36,N129+M130-V129)))</f>
        <v>333.70000000000022</v>
      </c>
      <c r="O130" s="14">
        <f>N130*VLOOKUP('Données projet'!$B$9,Paramètres!$A$1:$I$89,3,0)*VLOOKUP('Données projet'!$B$9,Paramètres!$A$1:$I$89,5,0)</f>
        <v>301.93176000000017</v>
      </c>
      <c r="P130" s="14">
        <f t="shared" si="87"/>
        <v>71.581283166295037</v>
      </c>
      <c r="Q130" s="22">
        <f t="shared" si="107"/>
        <v>650.53521684796408</v>
      </c>
      <c r="R130" s="62">
        <f t="shared" si="55"/>
        <v>943.86855018129745</v>
      </c>
      <c r="S130" s="62">
        <f ca="1">AVERAGE(OFFSET($R$3,0,0,'Données projet'!$E$9+1,1))-AVERAGE(OFFSET($H$3,0,0,'Données projet'!$E$9+1,1))</f>
        <v>325.63563325457056</v>
      </c>
      <c r="T130" s="62">
        <f t="shared" si="88"/>
        <v>183.60732291946579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59.954896339395859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59.954896339395859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107.82719999999982</v>
      </c>
      <c r="D131" s="12">
        <f t="shared" si="86"/>
        <v>28.818463055965431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1054.8086270986794</v>
      </c>
      <c r="H131" s="70">
        <f t="shared" si="56"/>
        <v>531.32452982247275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4.0999999999999996</v>
      </c>
      <c r="N131" s="14">
        <f>IF('Données projet'!$A$36&gt;35,N130+M131-V130,IF(A131&lt;'Données projet'!$A$36,$K$205^A131,IF(A131='Données projet'!$A$36,'Données projet'!$B$36,N130+M131-V130)))</f>
        <v>337.80000000000024</v>
      </c>
      <c r="O131" s="14">
        <f>N131*VLOOKUP('Données projet'!$B$9,Paramètres!$A$1:$I$89,3,0)*VLOOKUP('Données projet'!$B$9,Paramètres!$A$1:$I$89,5,0)</f>
        <v>305.64144000000022</v>
      </c>
      <c r="P131" s="14">
        <f t="shared" si="87"/>
        <v>72.357840606045428</v>
      </c>
      <c r="Q131" s="22">
        <f t="shared" ref="Q131:Q153" si="108">(O131+P131)*0.475*44/12</f>
        <v>658.34874705552954</v>
      </c>
      <c r="R131" s="62">
        <f t="shared" ref="R131:R194" si="109">Q131+(I131+J131)*44/12</f>
        <v>951.68208038886291</v>
      </c>
      <c r="S131" s="62">
        <f ca="1">AVERAGE(OFFSET($R$3,0,0,'Données projet'!$E$9+1,1))-AVERAGE(OFFSET($H$3,0,0,'Données projet'!$E$9+1,1))</f>
        <v>325.63563325457056</v>
      </c>
      <c r="T131" s="62">
        <f t="shared" si="88"/>
        <v>183.60732291946579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58.7792173910562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58.7792173910562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108.66959999999982</v>
      </c>
      <c r="D132" s="12">
        <f t="shared" si="86"/>
        <v>29.017310316271054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1062.8463252484069</v>
      </c>
      <c r="H132" s="70">
        <f t="shared" ref="H132:H195" si="110">(B132+E132+F132)*44/12+(C132+D132)*0.475*44/12</f>
        <v>533.13803546750512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4.0999999999999996</v>
      </c>
      <c r="N132" s="14">
        <f>IF('Données projet'!$A$36&gt;35,N131+M132-V131,IF(A132&lt;'Données projet'!$A$36,$K$205^A132,IF(A132='Données projet'!$A$36,'Données projet'!$B$36,N131+M132-V131)))</f>
        <v>341.90000000000026</v>
      </c>
      <c r="O132" s="14">
        <f>N132*VLOOKUP('Données projet'!$B$9,Paramètres!$A$1:$I$89,3,0)*VLOOKUP('Données projet'!$B$9,Paramètres!$A$1:$I$89,5,0)</f>
        <v>309.35112000000021</v>
      </c>
      <c r="P132" s="14">
        <f t="shared" si="87"/>
        <v>73.133301680434883</v>
      </c>
      <c r="Q132" s="22">
        <f t="shared" si="108"/>
        <v>666.16036776009116</v>
      </c>
      <c r="R132" s="62">
        <f t="shared" si="109"/>
        <v>959.49370109342453</v>
      </c>
      <c r="S132" s="62">
        <f ca="1">AVERAGE(OFFSET($R$3,0,0,'Données projet'!$E$9+1,1))-AVERAGE(OFFSET($H$3,0,0,'Données projet'!$E$9+1,1))</f>
        <v>325.63563325457056</v>
      </c>
      <c r="T132" s="62">
        <f t="shared" si="88"/>
        <v>183.60732291946579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57.626592789800128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57.626592789800128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109.51199999999982</v>
      </c>
      <c r="D133" s="12">
        <f t="shared" ref="D133:D196" si="140">IFERROR(EXP(-1.0587+0.8836*LN(C133)+0.284),0)</f>
        <v>29.215978230632501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1070.8826389733022</v>
      </c>
      <c r="H133" s="70">
        <f t="shared" si="110"/>
        <v>534.95122875168454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346</v>
      </c>
      <c r="L133" s="13">
        <f>VLOOKUP(A133,'Données projet'!$A$35:$I$55,9,0)</f>
        <v>4.0999999999999996</v>
      </c>
      <c r="M133" s="13">
        <f t="array" ref="M133">INDEX(L:L,MIN(IF(ISNUMBER(L133:L329),ROW(L133:L329),"")))</f>
        <v>4.0999999999999996</v>
      </c>
      <c r="N133" s="14">
        <f>IF('Données projet'!$A$36&gt;35,N132+M133-V132,IF(A133&lt;'Données projet'!$A$36,$K$205^A133,IF(A133='Données projet'!$A$36,'Données projet'!$B$36,N132+M133-V132)))</f>
        <v>346.00000000000028</v>
      </c>
      <c r="O133" s="14">
        <f>N133*VLOOKUP('Données projet'!$B$9,Paramètres!$A$1:$I$89,3,0)*VLOOKUP('Données projet'!$B$9,Paramètres!$A$1:$I$89,5,0)</f>
        <v>313.06080000000026</v>
      </c>
      <c r="P133" s="14">
        <f t="shared" ref="P133:P196" si="141">EXP(-1.0587+0.8836*LN(O133)+0.284)</f>
        <v>73.90768105769493</v>
      </c>
      <c r="Q133" s="22">
        <f t="shared" si="108"/>
        <v>673.97010450881908</v>
      </c>
      <c r="R133" s="62">
        <f t="shared" si="109"/>
        <v>967.30343784215233</v>
      </c>
      <c r="S133" s="62">
        <f ca="1">AVERAGE(OFFSET($R$3,0,0,'Données projet'!$E$9+1,1))-AVERAGE(OFFSET($H$3,0,0,'Données projet'!$E$9+1,1))</f>
        <v>325.63563325457056</v>
      </c>
      <c r="T133" s="62">
        <f t="shared" ref="T133:T196" si="142">$T$3</f>
        <v>183.60732291946579</v>
      </c>
      <c r="U133" s="16">
        <f>IF(ISNA(VLOOKUP(A133,'Données projet'!$A$35:$I$55,3,0)),0,VLOOKUP(A133,'Données projet'!$A$35:$I$55,3,0))</f>
        <v>23</v>
      </c>
      <c r="V133" s="16">
        <f>IF(ISNA(VLOOKUP(A133,'Données projet'!$A$35:$I$55,4,0)),0,VLOOKUP(A133,'Données projet'!$A$35:$I$55,4,0))</f>
        <v>44</v>
      </c>
      <c r="W133" s="17">
        <f>IF(ISNA(VLOOKUP(A133,'Données projet'!$A$35:$I$55,5,0)),0%,VLOOKUP(A133,'Données projet'!$A$35:$I$55,5,0)*VLOOKUP('Données projet'!$B$9,Paramètres!$A$1:$I$89,7,0))</f>
        <v>0.38700000000000001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73.528480072550366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73.528480072550366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110.35439999999981</v>
      </c>
      <c r="D134" s="12">
        <f t="shared" si="140"/>
        <v>29.414468338558699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1078.917580157294</v>
      </c>
      <c r="H134" s="70">
        <f t="shared" si="110"/>
        <v>536.7641123563227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3.9</v>
      </c>
      <c r="N134" s="14">
        <f>IF('Données projet'!$A$36&gt;35,N133+M134-V133,IF(A134&lt;'Données projet'!$A$36,$K$205^A134,IF(A134='Données projet'!$A$36,'Données projet'!$B$36,N133+M134-V133)))</f>
        <v>305.90000000000026</v>
      </c>
      <c r="O134" s="14">
        <f>N134*VLOOKUP('Données projet'!$B$9,Paramètres!$A$1:$I$89,3,0)*VLOOKUP('Données projet'!$B$9,Paramètres!$A$1:$I$89,5,0)</f>
        <v>276.77832000000024</v>
      </c>
      <c r="P134" s="14">
        <f t="shared" si="141"/>
        <v>66.28571740098451</v>
      </c>
      <c r="Q134" s="22">
        <f t="shared" si="108"/>
        <v>597.50319847338164</v>
      </c>
      <c r="R134" s="62">
        <f t="shared" si="109"/>
        <v>890.8365318067149</v>
      </c>
      <c r="S134" s="62">
        <f ca="1">AVERAGE(OFFSET($R$3,0,0,'Données projet'!$E$9+1,1))-AVERAGE(OFFSET($H$3,0,0,'Données projet'!$E$9+1,1))</f>
        <v>325.63563325457056</v>
      </c>
      <c r="T134" s="62">
        <f t="shared" si="142"/>
        <v>183.60732291946579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72.086631426272135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72.086631426272135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111.19679999999981</v>
      </c>
      <c r="D135" s="12">
        <f t="shared" si="140"/>
        <v>29.612782154697079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1086.9511604923971</v>
      </c>
      <c r="H135" s="70">
        <f t="shared" si="110"/>
        <v>538.57668891943035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3.9</v>
      </c>
      <c r="N135" s="14">
        <f>IF('Données projet'!$A$36&gt;35,N134+M135-V134,IF(A135&lt;'Données projet'!$A$36,$K$205^A135,IF(A135='Données projet'!$A$36,'Données projet'!$B$36,N134+M135-V134)))</f>
        <v>309.80000000000024</v>
      </c>
      <c r="O135" s="14">
        <f>N135*VLOOKUP('Données projet'!$B$9,Paramètres!$A$1:$I$89,3,0)*VLOOKUP('Données projet'!$B$9,Paramètres!$A$1:$I$89,5,0)</f>
        <v>280.3070400000002</v>
      </c>
      <c r="P135" s="14">
        <f t="shared" si="141"/>
        <v>67.031891120073936</v>
      </c>
      <c r="Q135" s="22">
        <f t="shared" si="108"/>
        <v>604.94863836746242</v>
      </c>
      <c r="R135" s="62">
        <f t="shared" si="109"/>
        <v>898.28197170079579</v>
      </c>
      <c r="S135" s="62">
        <f ca="1">AVERAGE(OFFSET($R$3,0,0,'Données projet'!$E$9+1,1))-AVERAGE(OFFSET($H$3,0,0,'Données projet'!$E$9+1,1))</f>
        <v>325.63563325457056</v>
      </c>
      <c r="T135" s="62">
        <f t="shared" si="142"/>
        <v>183.60732291946579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70.67305655250658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70.67305655250658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112.03919999999981</v>
      </c>
      <c r="D136" s="12">
        <f t="shared" si="140"/>
        <v>29.810921169420148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1094.9833914832418</v>
      </c>
      <c r="H136" s="70">
        <f t="shared" si="110"/>
        <v>540.38896103673972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3.9</v>
      </c>
      <c r="N136" s="14">
        <f>IF('Données projet'!$A$36&gt;35,N135+M136-V135,IF(A136&lt;'Données projet'!$A$36,$K$205^A136,IF(A136='Données projet'!$A$36,'Données projet'!$B$36,N135+M136-V135)))</f>
        <v>313.70000000000022</v>
      </c>
      <c r="O136" s="14">
        <f>N136*VLOOKUP('Données projet'!$B$9,Paramètres!$A$1:$I$89,3,0)*VLOOKUP('Données projet'!$B$9,Paramètres!$A$1:$I$89,5,0)</f>
        <v>283.83576000000016</v>
      </c>
      <c r="P136" s="14">
        <f t="shared" si="141"/>
        <v>67.7769722167656</v>
      </c>
      <c r="Q136" s="22">
        <f t="shared" si="108"/>
        <v>612.39217527753362</v>
      </c>
      <c r="R136" s="62">
        <f t="shared" si="109"/>
        <v>905.72550861086688</v>
      </c>
      <c r="S136" s="62">
        <f ca="1">AVERAGE(OFFSET($R$3,0,0,'Données projet'!$E$9+1,1))-AVERAGE(OFFSET($H$3,0,0,'Données projet'!$E$9+1,1))</f>
        <v>325.63563325457056</v>
      </c>
      <c r="T136" s="62">
        <f t="shared" si="142"/>
        <v>183.60732291946579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69.287201019820031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69.287201019820031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112.88159999999981</v>
      </c>
      <c r="D137" s="12">
        <f t="shared" si="140"/>
        <v>30.00888684939423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1103.0142844514628</v>
      </c>
      <c r="H137" s="70">
        <f t="shared" si="110"/>
        <v>542.20093126269467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3.9</v>
      </c>
      <c r="N137" s="14">
        <f>IF('Données projet'!$A$36&gt;35,N136+M137-V136,IF(A137&lt;'Données projet'!$A$36,$K$205^A137,IF(A137='Données projet'!$A$36,'Données projet'!$B$36,N136+M137-V136)))</f>
        <v>317.60000000000019</v>
      </c>
      <c r="O137" s="14">
        <f>N137*VLOOKUP('Données projet'!$B$9,Paramètres!$A$1:$I$89,3,0)*VLOOKUP('Données projet'!$B$9,Paramètres!$A$1:$I$89,5,0)</f>
        <v>287.36448000000019</v>
      </c>
      <c r="P137" s="14">
        <f t="shared" si="141"/>
        <v>68.520975845793458</v>
      </c>
      <c r="Q137" s="22">
        <f t="shared" si="108"/>
        <v>619.83383559809056</v>
      </c>
      <c r="R137" s="62">
        <f t="shared" si="109"/>
        <v>913.16716893142393</v>
      </c>
      <c r="S137" s="62">
        <f ca="1">AVERAGE(OFFSET($R$3,0,0,'Données projet'!$E$9+1,1))-AVERAGE(OFFSET($H$3,0,0,'Données projet'!$E$9+1,1))</f>
        <v>325.63563325457056</v>
      </c>
      <c r="T137" s="62">
        <f t="shared" si="142"/>
        <v>183.60732291946579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67.928521268841052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67.928521268841052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113.7239999999998</v>
      </c>
      <c r="D138" s="12">
        <f t="shared" si="140"/>
        <v>30.206680638130464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1111.0438505399532</v>
      </c>
      <c r="H138" s="70">
        <f t="shared" si="110"/>
        <v>544.01260211141016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3.9</v>
      </c>
      <c r="N138" s="14">
        <f>IF('Données projet'!$A$36&gt;35,N137+M138-V137,IF(A138&lt;'Données projet'!$A$36,$K$205^A138,IF(A138='Données projet'!$A$36,'Données projet'!$B$36,N137+M138-V137)))</f>
        <v>321.50000000000017</v>
      </c>
      <c r="O138" s="14">
        <f>N138*VLOOKUP('Données projet'!$B$9,Paramètres!$A$1:$I$89,3,0)*VLOOKUP('Données projet'!$B$9,Paramètres!$A$1:$I$89,5,0)</f>
        <v>290.89320000000015</v>
      </c>
      <c r="P138" s="14">
        <f t="shared" si="141"/>
        <v>69.263916768293996</v>
      </c>
      <c r="Q138" s="22">
        <f t="shared" si="108"/>
        <v>627.27364503811225</v>
      </c>
      <c r="R138" s="62">
        <f t="shared" si="109"/>
        <v>920.60697837144562</v>
      </c>
      <c r="S138" s="62">
        <f ca="1">AVERAGE(OFFSET($R$3,0,0,'Données projet'!$E$9+1,1))-AVERAGE(OFFSET($H$3,0,0,'Données projet'!$E$9+1,1))</f>
        <v>325.63563325457056</v>
      </c>
      <c r="T138" s="62">
        <f t="shared" si="142"/>
        <v>183.60732291946579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66.596484399065957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66.596484399065957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114.5663999999998</v>
      </c>
      <c r="D139" s="12">
        <f t="shared" si="140"/>
        <v>30.404303956519161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1119.0721007169886</v>
      </c>
      <c r="H139" s="70">
        <f t="shared" si="110"/>
        <v>545.82397605760389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3.9</v>
      </c>
      <c r="N139" s="14">
        <f>IF('Données projet'!$A$36&gt;35,N138+M139-V138,IF(A139&lt;'Données projet'!$A$36,$K$205^A139,IF(A139='Données projet'!$A$36,'Données projet'!$B$36,N138+M139-V138)))</f>
        <v>325.40000000000015</v>
      </c>
      <c r="O139" s="14">
        <f>N139*VLOOKUP('Données projet'!$B$9,Paramètres!$A$1:$I$89,3,0)*VLOOKUP('Données projet'!$B$9,Paramètres!$A$1:$I$89,5,0)</f>
        <v>294.42192000000011</v>
      </c>
      <c r="P139" s="14">
        <f t="shared" si="141"/>
        <v>70.00580936667663</v>
      </c>
      <c r="Q139" s="22">
        <f t="shared" si="108"/>
        <v>634.71162864696203</v>
      </c>
      <c r="R139" s="62">
        <f t="shared" si="109"/>
        <v>928.04496198029528</v>
      </c>
      <c r="S139" s="62">
        <f ca="1">AVERAGE(OFFSET($R$3,0,0,'Données projet'!$E$9+1,1))-AVERAGE(OFFSET($H$3,0,0,'Données projet'!$E$9+1,1))</f>
        <v>325.63563325457056</v>
      </c>
      <c r="T139" s="62">
        <f t="shared" si="142"/>
        <v>183.60732291946579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65.290567959844878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65.290567959844878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115.4087999999998</v>
      </c>
      <c r="D140" s="12">
        <f t="shared" si="140"/>
        <v>30.601758203347956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1127.0990457802284</v>
      </c>
      <c r="H140" s="70">
        <f t="shared" si="110"/>
        <v>547.63505553749724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3.9</v>
      </c>
      <c r="N140" s="14">
        <f>IF('Données projet'!$A$36&gt;35,N139+M140-V139,IF(A140&lt;'Données projet'!$A$36,$K$205^A140,IF(A140='Données projet'!$A$36,'Données projet'!$B$36,N139+M140-V139)))</f>
        <v>329.30000000000013</v>
      </c>
      <c r="O140" s="14">
        <f>N140*VLOOKUP('Données projet'!$B$9,Paramètres!$A$1:$I$89,3,0)*VLOOKUP('Données projet'!$B$9,Paramètres!$A$1:$I$89,5,0)</f>
        <v>297.95064000000008</v>
      </c>
      <c r="P140" s="14">
        <f t="shared" si="141"/>
        <v>70.746667658760956</v>
      </c>
      <c r="Q140" s="22">
        <f t="shared" si="108"/>
        <v>642.14781083900868</v>
      </c>
      <c r="R140" s="62">
        <f t="shared" si="109"/>
        <v>935.48114417234206</v>
      </c>
      <c r="S140" s="62">
        <f ca="1">AVERAGE(OFFSET($R$3,0,0,'Données projet'!$E$9+1,1))-AVERAGE(OFFSET($H$3,0,0,'Données projet'!$E$9+1,1))</f>
        <v>325.63563325457056</v>
      </c>
      <c r="T140" s="62">
        <f t="shared" si="142"/>
        <v>183.60732291946579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64.010259745466556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64.010259745466556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116.2511999999998</v>
      </c>
      <c r="D141" s="12">
        <f t="shared" si="140"/>
        <v>30.799044755804299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1135.1246963605931</v>
      </c>
      <c r="H141" s="70">
        <f t="shared" si="110"/>
        <v>549.44584294969206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3.9</v>
      </c>
      <c r="N141" s="14">
        <f>IF('Données projet'!$A$36&gt;35,N140+M141-V140,IF(A141&lt;'Données projet'!$A$36,$K$205^A141,IF(A141='Données projet'!$A$36,'Données projet'!$B$36,N140+M141-V140)))</f>
        <v>333.2000000000001</v>
      </c>
      <c r="O141" s="14">
        <f>N141*VLOOKUP('Données projet'!$B$9,Paramètres!$A$1:$I$89,3,0)*VLOOKUP('Données projet'!$B$9,Paramètres!$A$1:$I$89,5,0)</f>
        <v>301.4793600000001</v>
      </c>
      <c r="P141" s="14">
        <f t="shared" si="141"/>
        <v>71.486505311225272</v>
      </c>
      <c r="Q141" s="22">
        <f t="shared" si="108"/>
        <v>649.58221541705086</v>
      </c>
      <c r="R141" s="62">
        <f t="shared" si="109"/>
        <v>942.91554875038423</v>
      </c>
      <c r="S141" s="62">
        <f ca="1">AVERAGE(OFFSET($R$3,0,0,'Données projet'!$E$9+1,1))-AVERAGE(OFFSET($H$3,0,0,'Données projet'!$E$9+1,1))</f>
        <v>325.63563325457056</v>
      </c>
      <c r="T141" s="62">
        <f t="shared" si="142"/>
        <v>183.60732291946579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62.755057594261281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62.755057594261281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117.0935999999998</v>
      </c>
      <c r="D142" s="12">
        <f t="shared" si="140"/>
        <v>30.99616496996326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1143.1490629260306</v>
      </c>
      <c r="H142" s="70">
        <f t="shared" si="110"/>
        <v>551.25634065601889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3.9</v>
      </c>
      <c r="N142" s="14">
        <f>IF('Données projet'!$A$36&gt;35,N141+M142-V141,IF(A142&lt;'Données projet'!$A$36,$K$205^A142,IF(A142='Données projet'!$A$36,'Données projet'!$B$36,N141+M142-V141)))</f>
        <v>337.10000000000008</v>
      </c>
      <c r="O142" s="14">
        <f>N142*VLOOKUP('Données projet'!$B$9,Paramètres!$A$1:$I$89,3,0)*VLOOKUP('Données projet'!$B$9,Paramètres!$A$1:$I$89,5,0)</f>
        <v>305.00808000000006</v>
      </c>
      <c r="P142" s="14">
        <f t="shared" si="141"/>
        <v>72.225335652407395</v>
      </c>
      <c r="Q142" s="22">
        <f t="shared" si="108"/>
        <v>657.01486559460966</v>
      </c>
      <c r="R142" s="62">
        <f t="shared" si="109"/>
        <v>950.34819892794303</v>
      </c>
      <c r="S142" s="62">
        <f ca="1">AVERAGE(OFFSET($R$3,0,0,'Données projet'!$E$9+1,1))-AVERAGE(OFFSET($H$3,0,0,'Données projet'!$E$9+1,1))</f>
        <v>325.63563325457056</v>
      </c>
      <c r="T142" s="62">
        <f t="shared" si="142"/>
        <v>183.60732291946579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61.524469191643426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61.524469191643426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117.93599999999979</v>
      </c>
      <c r="D143" s="12">
        <f t="shared" si="140"/>
        <v>31.193120181260444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1151.1721557851668</v>
      </c>
      <c r="H143" s="70">
        <f t="shared" si="110"/>
        <v>553.0665509823616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3.9</v>
      </c>
      <c r="M143" s="13">
        <f t="array" ref="M143">INDEX(L:L,MIN(IF(ISNUMBER(L143:L339),ROW(L143:L339),"")))</f>
        <v>3.9</v>
      </c>
      <c r="N143" s="14">
        <f>IF('Données projet'!$A$36&gt;35,N142+M143-V142,IF(A143&lt;'Données projet'!$A$36,$K$205^A143,IF(A143='Données projet'!$A$36,'Données projet'!$B$36,N142+M143-V142)))</f>
        <v>341.00000000000006</v>
      </c>
      <c r="O143" s="14">
        <f>N143*VLOOKUP('Données projet'!$B$9,Paramètres!$A$1:$I$89,3,0)*VLOOKUP('Données projet'!$B$9,Paramètres!$A$1:$I$89,5,0)</f>
        <v>308.53680000000008</v>
      </c>
      <c r="P143" s="14">
        <f t="shared" si="141"/>
        <v>72.963171684496103</v>
      </c>
      <c r="Q143" s="22">
        <f t="shared" si="108"/>
        <v>664.4457840171641</v>
      </c>
      <c r="R143" s="62">
        <f t="shared" si="109"/>
        <v>957.77911735049747</v>
      </c>
      <c r="S143" s="62">
        <f ca="1">AVERAGE(OFFSET($R$3,0,0,'Données projet'!$E$9+1,1))-AVERAGE(OFFSET($H$3,0,0,'Données projet'!$E$9+1,1))</f>
        <v>325.63563325457056</v>
      </c>
      <c r="T143" s="62">
        <f t="shared" si="142"/>
        <v>183.60732291946579</v>
      </c>
      <c r="U143" s="16">
        <f>IF(ISNA(VLOOKUP(A143,'Données projet'!$A$35:$I$55,3,0)),0,VLOOKUP(A143,'Données projet'!$A$35:$I$55,3,0))</f>
        <v>25</v>
      </c>
      <c r="V143" s="16">
        <f>IF(ISNA(VLOOKUP(A143,'Données projet'!$A$35:$I$55,4,0)),0,VLOOKUP(A143,'Données projet'!$A$35:$I$55,4,0))</f>
        <v>41</v>
      </c>
      <c r="W143" s="17">
        <f>IF(ISNA(VLOOKUP(A143,'Données projet'!$A$35:$I$55,5,0)),0%,VLOOKUP(A143,'Données projet'!$A$35:$I$55,5,0)*VLOOKUP('Données projet'!$B$9,Paramètres!$A$1:$I$89,7,0))</f>
        <v>0.38700000000000001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76.188654930718329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76.188654930718329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118.77839999999979</v>
      </c>
      <c r="D144" s="12">
        <f t="shared" si="140"/>
        <v>31.389911704951476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1159.1939850908518</v>
      </c>
      <c r="H144" s="70">
        <f t="shared" si="110"/>
        <v>554.87647621945678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303.50000000000006</v>
      </c>
      <c r="O144" s="14">
        <f>N144*VLOOKUP('Données projet'!$B$9,Paramètres!$A$1:$I$89,3,0)*VLOOKUP('Données projet'!$B$9,Paramètres!$A$1:$I$89,5,0)</f>
        <v>274.60680000000008</v>
      </c>
      <c r="P144" s="14">
        <f t="shared" si="141"/>
        <v>65.825983768649905</v>
      </c>
      <c r="Q144" s="22">
        <f t="shared" si="108"/>
        <v>592.92043173039872</v>
      </c>
      <c r="R144" s="62">
        <f t="shared" si="109"/>
        <v>886.25376506373209</v>
      </c>
      <c r="S144" s="62">
        <f ca="1">AVERAGE(OFFSET($R$3,0,0,'Données projet'!$E$9+1,1))-AVERAGE(OFFSET($H$3,0,0,'Données projet'!$E$9+1,1))</f>
        <v>325.63563325457056</v>
      </c>
      <c r="T144" s="62">
        <f t="shared" si="142"/>
        <v>183.60732291946579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74.694641878017876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74.694641878017876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119.62079999999979</v>
      </c>
      <c r="D145" s="12">
        <f t="shared" si="140"/>
        <v>31.586540836557642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1167.2145608436012</v>
      </c>
      <c r="H145" s="70">
        <f t="shared" si="110"/>
        <v>556.68611862367084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307.00000000000006</v>
      </c>
      <c r="O145" s="14">
        <f>N145*VLOOKUP('Données projet'!$B$9,Paramètres!$A$1:$I$89,3,0)*VLOOKUP('Données projet'!$B$9,Paramètres!$A$1:$I$89,5,0)</f>
        <v>277.77360000000004</v>
      </c>
      <c r="P145" s="14">
        <f t="shared" si="141"/>
        <v>66.496288176842413</v>
      </c>
      <c r="Q145" s="22">
        <f t="shared" si="108"/>
        <v>599.60338857466729</v>
      </c>
      <c r="R145" s="62">
        <f t="shared" si="109"/>
        <v>892.93672190800066</v>
      </c>
      <c r="S145" s="62">
        <f ca="1">AVERAGE(OFFSET($R$3,0,0,'Données projet'!$E$9+1,1))-AVERAGE(OFFSET($H$3,0,0,'Données projet'!$E$9+1,1))</f>
        <v>325.63563325457056</v>
      </c>
      <c r="T145" s="62">
        <f t="shared" si="142"/>
        <v>183.60732291946579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73.229925510022895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73.229925510022895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120.46319999999979</v>
      </c>
      <c r="D146" s="12">
        <f t="shared" si="140"/>
        <v>31.783008852298966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1175.2338928949378</v>
      </c>
      <c r="H146" s="70">
        <f t="shared" si="110"/>
        <v>558.4954804177537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310.50000000000006</v>
      </c>
      <c r="O146" s="14">
        <f>N146*VLOOKUP('Données projet'!$B$9,Paramètres!$A$1:$I$89,3,0)*VLOOKUP('Données projet'!$B$9,Paramètres!$A$1:$I$89,5,0)</f>
        <v>280.94040000000007</v>
      </c>
      <c r="P146" s="14">
        <f t="shared" si="141"/>
        <v>67.165703636653262</v>
      </c>
      <c r="Q146" s="22">
        <f t="shared" si="108"/>
        <v>606.28479716717118</v>
      </c>
      <c r="R146" s="62">
        <f t="shared" si="109"/>
        <v>899.61813050050455</v>
      </c>
      <c r="S146" s="62">
        <f ca="1">AVERAGE(OFFSET($R$3,0,0,'Données projet'!$E$9+1,1))-AVERAGE(OFFSET($H$3,0,0,'Données projet'!$E$9+1,1))</f>
        <v>325.63563325457056</v>
      </c>
      <c r="T146" s="62">
        <f t="shared" si="142"/>
        <v>183.60732291946579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71.793931336615515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71.793931336615515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121.30559999999979</v>
      </c>
      <c r="D147" s="12">
        <f t="shared" si="140"/>
        <v>31.979317009514684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1183.2519909506379</v>
      </c>
      <c r="H147" s="70">
        <f t="shared" si="110"/>
        <v>560.3045637915709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314.00000000000006</v>
      </c>
      <c r="O147" s="14">
        <f>N147*VLOOKUP('Données projet'!$B$9,Paramètres!$A$1:$I$89,3,0)*VLOOKUP('Données projet'!$B$9,Paramètres!$A$1:$I$89,5,0)</f>
        <v>284.10720000000003</v>
      </c>
      <c r="P147" s="14">
        <f t="shared" si="141"/>
        <v>67.834241327943772</v>
      </c>
      <c r="Q147" s="22">
        <f t="shared" si="108"/>
        <v>612.96467697950209</v>
      </c>
      <c r="R147" s="62">
        <f t="shared" si="109"/>
        <v>906.29801031283546</v>
      </c>
      <c r="S147" s="62">
        <f ca="1">AVERAGE(OFFSET($R$3,0,0,'Données projet'!$E$9+1,1))-AVERAGE(OFFSET($H$3,0,0,'Données projet'!$E$9+1,1))</f>
        <v>325.63563325457056</v>
      </c>
      <c r="T147" s="62">
        <f t="shared" si="142"/>
        <v>183.60732291946579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70.386096133078695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70.386096133078695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122.14799999999978</v>
      </c>
      <c r="D148" s="12">
        <f t="shared" si="140"/>
        <v>32.175466547071558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1191.2688645738842</v>
      </c>
      <c r="H148" s="70">
        <f t="shared" si="110"/>
        <v>562.11337090281586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317.50000000000006</v>
      </c>
      <c r="O148" s="14">
        <f>N148*VLOOKUP('Données projet'!$B$9,Paramètres!$A$1:$I$89,3,0)*VLOOKUP('Données projet'!$B$9,Paramètres!$A$1:$I$89,5,0)</f>
        <v>287.27400000000006</v>
      </c>
      <c r="P148" s="14">
        <f t="shared" si="141"/>
        <v>68.501912166992028</v>
      </c>
      <c r="Q148" s="22">
        <f t="shared" si="108"/>
        <v>619.64304702417792</v>
      </c>
      <c r="R148" s="62">
        <f t="shared" si="109"/>
        <v>912.97638035751129</v>
      </c>
      <c r="S148" s="62">
        <f ca="1">AVERAGE(OFFSET($R$3,0,0,'Données projet'!$E$9+1,1))-AVERAGE(OFFSET($H$3,0,0,'Données projet'!$E$9+1,1))</f>
        <v>325.63563325457056</v>
      </c>
      <c r="T148" s="62">
        <f t="shared" si="142"/>
        <v>183.60732291946579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69.005867719188558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69.005867719188558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122.99039999999978</v>
      </c>
      <c r="D149" s="12">
        <f t="shared" si="140"/>
        <v>32.37145868576102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1199.2845231883291</v>
      </c>
      <c r="H149" s="70">
        <f t="shared" si="110"/>
        <v>563.92190387770006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321.00000000000006</v>
      </c>
      <c r="O149" s="14">
        <f>N149*VLOOKUP('Données projet'!$B$9,Paramètres!$A$1:$I$89,3,0)*VLOOKUP('Données projet'!$B$9,Paramètres!$A$1:$I$89,5,0)</f>
        <v>290.44080000000002</v>
      </c>
      <c r="P149" s="14">
        <f t="shared" si="141"/>
        <v>69.168726815543309</v>
      </c>
      <c r="Q149" s="22">
        <f t="shared" si="108"/>
        <v>626.31992587040475</v>
      </c>
      <c r="R149" s="62">
        <f t="shared" si="109"/>
        <v>919.65325920373812</v>
      </c>
      <c r="S149" s="62">
        <f ca="1">AVERAGE(OFFSET($R$3,0,0,'Données projet'!$E$9+1,1))-AVERAGE(OFFSET($H$3,0,0,'Données projet'!$E$9+1,1))</f>
        <v>325.63563325457056</v>
      </c>
      <c r="T149" s="62">
        <f t="shared" si="142"/>
        <v>183.60732291946579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67.652704742638591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67.652704742638591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123.83279999999978</v>
      </c>
      <c r="D150" s="12">
        <f t="shared" si="140"/>
        <v>32.567294628684522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1207.2989760810722</v>
      </c>
      <c r="H150" s="70">
        <f t="shared" si="110"/>
        <v>565.73016481162517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324.50000000000006</v>
      </c>
      <c r="O150" s="14">
        <f>N150*VLOOKUP('Données projet'!$B$9,Paramètres!$A$1:$I$89,3,0)*VLOOKUP('Données projet'!$B$9,Paramètres!$A$1:$I$89,5,0)</f>
        <v>293.60760000000005</v>
      </c>
      <c r="P150" s="14">
        <f t="shared" si="141"/>
        <v>69.834695689453682</v>
      </c>
      <c r="Q150" s="22">
        <f t="shared" si="108"/>
        <v>632.99533165913192</v>
      </c>
      <c r="R150" s="62">
        <f t="shared" si="109"/>
        <v>926.32866499246529</v>
      </c>
      <c r="S150" s="62">
        <f ca="1">AVERAGE(OFFSET($R$3,0,0,'Données projet'!$E$9+1,1))-AVERAGE(OFFSET($H$3,0,0,'Données projet'!$E$9+1,1))</f>
        <v>325.63563325457056</v>
      </c>
      <c r="T150" s="62">
        <f t="shared" si="142"/>
        <v>183.60732291946579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66.326076466710859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66.326076466710859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124.67519999999978</v>
      </c>
      <c r="D151" s="12">
        <f t="shared" si="140"/>
        <v>32.762975561628686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1215.3122324055532</v>
      </c>
      <c r="H151" s="70">
        <f t="shared" si="110"/>
        <v>567.53815576983618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328.00000000000006</v>
      </c>
      <c r="O151" s="14">
        <f>N151*VLOOKUP('Données projet'!$B$9,Paramètres!$A$1:$I$89,3,0)*VLOOKUP('Données projet'!$B$9,Paramètres!$A$1:$I$89,5,0)</f>
        <v>296.77440000000001</v>
      </c>
      <c r="P151" s="14">
        <f t="shared" si="141"/>
        <v>70.499828966950744</v>
      </c>
      <c r="Q151" s="22">
        <f t="shared" si="108"/>
        <v>639.66928211743925</v>
      </c>
      <c r="R151" s="62">
        <f t="shared" si="109"/>
        <v>933.00261545077251</v>
      </c>
      <c r="S151" s="62">
        <f ca="1">AVERAGE(OFFSET($R$3,0,0,'Données projet'!$E$9+1,1))-AVERAGE(OFFSET($H$3,0,0,'Données projet'!$E$9+1,1))</f>
        <v>325.63563325457056</v>
      </c>
      <c r="T151" s="62">
        <f t="shared" si="142"/>
        <v>183.60732291946579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65.025462562110718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65.025462562110718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125.51759999999977</v>
      </c>
      <c r="D152" s="12">
        <f t="shared" si="140"/>
        <v>32.958502653429633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1223.3243011843672</v>
      </c>
      <c r="H152" s="70">
        <f t="shared" si="110"/>
        <v>569.3458787880561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331.50000000000006</v>
      </c>
      <c r="O152" s="14">
        <f>N152*VLOOKUP('Données projet'!$B$9,Paramètres!$A$1:$I$89,3,0)*VLOOKUP('Données projet'!$B$9,Paramètres!$A$1:$I$89,5,0)</f>
        <v>299.94120000000004</v>
      </c>
      <c r="P152" s="14">
        <f t="shared" si="141"/>
        <v>71.164136596531506</v>
      </c>
      <c r="Q152" s="22">
        <f t="shared" si="108"/>
        <v>646.34179457229243</v>
      </c>
      <c r="R152" s="62">
        <f t="shared" si="109"/>
        <v>939.67512790562569</v>
      </c>
      <c r="S152" s="62">
        <f ca="1">AVERAGE(OFFSET($R$3,0,0,'Données projet'!$E$9+1,1))-AVERAGE(OFFSET($H$3,0,0,'Données projet'!$E$9+1,1))</f>
        <v>325.63563325457056</v>
      </c>
      <c r="T152" s="62">
        <f t="shared" si="142"/>
        <v>183.60732291946579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63.750352902883634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63.750352902883634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126.35999999999977</v>
      </c>
      <c r="D153" s="12">
        <f t="shared" si="140"/>
        <v>33.153877056327396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1231.3351913119993</v>
      </c>
      <c r="H153" s="70">
        <f t="shared" si="110"/>
        <v>571.15333587310306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335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335.00000000000006</v>
      </c>
      <c r="O153" s="14">
        <f>N153*VLOOKUP('Données projet'!$B$9,Paramètres!$A$1:$I$89,3,0)*VLOOKUP('Données projet'!$B$9,Paramètres!$A$1:$I$89,5,0)</f>
        <v>303.108</v>
      </c>
      <c r="P153" s="14">
        <f t="shared" si="141"/>
        <v>71.827628304517233</v>
      </c>
      <c r="Q153" s="22">
        <f t="shared" si="108"/>
        <v>653.0128859637008</v>
      </c>
      <c r="R153" s="62">
        <f t="shared" si="109"/>
        <v>946.34621929703417</v>
      </c>
      <c r="S153" s="62">
        <f ca="1">AVERAGE(OFFSET($R$3,0,0,'Données projet'!$E$9+1,1))-AVERAGE(OFFSET($H$3,0,0,'Données projet'!$E$9+1,1))</f>
        <v>325.63563325457056</v>
      </c>
      <c r="T153" s="62">
        <f t="shared" si="142"/>
        <v>183.60732291946579</v>
      </c>
      <c r="U153" s="16">
        <f>IF(ISNA(VLOOKUP(A153,'Données projet'!$A$35:$I$55,3,0)),0,VLOOKUP(A153,'Données projet'!$A$35:$I$55,3,0))</f>
        <v>27</v>
      </c>
      <c r="V153" s="16">
        <f>IF(ISNA(VLOOKUP(A153,'Données projet'!$A$35:$I$55,4,0)),0,VLOOKUP(A153,'Données projet'!$A$35:$I$55,4,0))</f>
        <v>335</v>
      </c>
      <c r="W153" s="17">
        <f>IF(ISNA(VLOOKUP(A153,'Données projet'!$A$35:$I$55,5,0)),0%,VLOOKUP(A153,'Données projet'!$A$35:$I$55,5,0)*VLOOKUP('Données projet'!$B$9,Paramètres!$A$1:$I$89,7,0))</f>
        <v>0.38700000000000001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192.1750137807301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192.1750137807301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127.20239999999977</v>
      </c>
      <c r="D154" s="12">
        <f t="shared" si="140"/>
        <v>33.349099906310734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1239.3449115574847</v>
      </c>
      <c r="H154" s="70">
        <f t="shared" si="110"/>
        <v>572.96052900349082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5.1431925385259088E-14</v>
      </c>
      <c r="P154" s="14">
        <f t="shared" si="141"/>
        <v>8.3482866290946129E-13</v>
      </c>
      <c r="Q154" s="22">
        <f t="shared" ref="Q154:Q203" si="162">(O154+P154)*0.475*44/12</f>
        <v>1.5435705246133045E-12</v>
      </c>
      <c r="R154" s="62">
        <f t="shared" si="109"/>
        <v>293.33333333333485</v>
      </c>
      <c r="S154" s="62">
        <f ca="1">AVERAGE(OFFSET($R$3,0,0,'Données projet'!$E$9+1,1))-AVERAGE(OFFSET($H$3,0,0,'Données projet'!$E$9+1,1))</f>
        <v>325.63563325457056</v>
      </c>
      <c r="T154" s="62">
        <f t="shared" si="142"/>
        <v>183.60732291946579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188.40657897567434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188.40657897567434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128.04479999999978</v>
      </c>
      <c r="D155" s="12">
        <f t="shared" si="140"/>
        <v>33.544172323452152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1247.3534705669974</v>
      </c>
      <c r="H155" s="70">
        <f t="shared" si="110"/>
        <v>574.76746013001207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5.1431925385259088E-14</v>
      </c>
      <c r="P155" s="14">
        <f t="shared" si="141"/>
        <v>8.3482866290946129E-13</v>
      </c>
      <c r="Q155" s="22">
        <f t="shared" si="162"/>
        <v>1.5435705246133045E-12</v>
      </c>
      <c r="R155" s="62">
        <f t="shared" si="109"/>
        <v>293.33333333333485</v>
      </c>
      <c r="S155" s="62">
        <f ca="1">AVERAGE(OFFSET($R$3,0,0,'Données projet'!$E$9+1,1))-AVERAGE(OFFSET($H$3,0,0,'Données projet'!$E$9+1,1))</f>
        <v>325.63563325457056</v>
      </c>
      <c r="T155" s="62">
        <f t="shared" si="142"/>
        <v>183.60732291946579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184.71204087862745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184.71204087862745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128.88719999999978</v>
      </c>
      <c r="D156" s="12">
        <f t="shared" si="140"/>
        <v>33.739095412234299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1255.3608768663685</v>
      </c>
      <c r="H156" s="70">
        <f t="shared" si="110"/>
        <v>576.57413117630767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5.1431925385259088E-14</v>
      </c>
      <c r="P156" s="14">
        <f t="shared" si="141"/>
        <v>8.3482866290946129E-13</v>
      </c>
      <c r="Q156" s="22">
        <f t="shared" si="162"/>
        <v>1.5435705246133045E-12</v>
      </c>
      <c r="R156" s="62">
        <f t="shared" si="109"/>
        <v>293.33333333333485</v>
      </c>
      <c r="S156" s="62">
        <f ca="1">AVERAGE(OFFSET($R$3,0,0,'Données projet'!$E$9+1,1))-AVERAGE(OFFSET($H$3,0,0,'Données projet'!$E$9+1,1))</f>
        <v>325.63563325457056</v>
      </c>
      <c r="T156" s="62">
        <f t="shared" si="142"/>
        <v>183.60732291946579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181.08995042021792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181.08995042021792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129.72959999999978</v>
      </c>
      <c r="D157" s="12">
        <f t="shared" si="140"/>
        <v>33.933870261867426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1263.3671388635362</v>
      </c>
      <c r="H157" s="70">
        <f t="shared" si="110"/>
        <v>578.38054403941862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5.1431925385259088E-14</v>
      </c>
      <c r="P157" s="14">
        <f t="shared" si="141"/>
        <v>8.3482866290946129E-13</v>
      </c>
      <c r="Q157" s="22">
        <f t="shared" si="162"/>
        <v>1.5435705246133045E-12</v>
      </c>
      <c r="R157" s="62">
        <f t="shared" si="109"/>
        <v>293.33333333333485</v>
      </c>
      <c r="S157" s="62">
        <f ca="1">AVERAGE(OFFSET($R$3,0,0,'Données projet'!$E$9+1,1))-AVERAGE(OFFSET($H$3,0,0,'Données projet'!$E$9+1,1))</f>
        <v>325.63563325457056</v>
      </c>
      <c r="T157" s="62">
        <f t="shared" si="142"/>
        <v>183.60732291946579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177.53888694644078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177.53888694644078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130.57199999999978</v>
      </c>
      <c r="D158" s="12">
        <f t="shared" si="140"/>
        <v>34.128497946598245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1271.3722648509322</v>
      </c>
      <c r="H158" s="70">
        <f t="shared" si="110"/>
        <v>580.1867005903249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5.1431925385259088E-14</v>
      </c>
      <c r="P158" s="14">
        <f t="shared" si="141"/>
        <v>8.3482866290946129E-13</v>
      </c>
      <c r="Q158" s="22">
        <f t="shared" si="162"/>
        <v>1.5435705246133045E-12</v>
      </c>
      <c r="R158" s="62">
        <f t="shared" si="109"/>
        <v>293.33333333333485</v>
      </c>
      <c r="S158" s="62">
        <f ca="1">AVERAGE(OFFSET($R$3,0,0,'Données projet'!$E$9+1,1))-AVERAGE(OFFSET($H$3,0,0,'Données projet'!$E$9+1,1))</f>
        <v>325.63563325457056</v>
      </c>
      <c r="T158" s="62">
        <f t="shared" si="142"/>
        <v>183.60732291946579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174.05745766144958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174.05745766144958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131.41439999999977</v>
      </c>
      <c r="D159" s="12">
        <f t="shared" si="140"/>
        <v>34.322979526010606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1279.3762630077995</v>
      </c>
      <c r="H159" s="70">
        <f t="shared" si="110"/>
        <v>581.99260267446812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5.1431925385259088E-14</v>
      </c>
      <c r="P159" s="14">
        <f t="shared" si="141"/>
        <v>8.3482866290946129E-13</v>
      </c>
      <c r="Q159" s="22">
        <f t="shared" si="162"/>
        <v>1.5435705246133045E-12</v>
      </c>
      <c r="R159" s="62">
        <f t="shared" si="109"/>
        <v>293.33333333333485</v>
      </c>
      <c r="S159" s="62">
        <f ca="1">AVERAGE(OFFSET($R$3,0,0,'Données projet'!$E$9+1,1))-AVERAGE(OFFSET($H$3,0,0,'Données projet'!$E$9+1,1))</f>
        <v>325.63563325457056</v>
      </c>
      <c r="T159" s="62">
        <f t="shared" si="142"/>
        <v>183.60732291946579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170.64429708127483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170.64429708127483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132.25679999999977</v>
      </c>
      <c r="D160" s="12">
        <f t="shared" si="140"/>
        <v>34.517316045318495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1287.379141402457</v>
      </c>
      <c r="H160" s="70">
        <f t="shared" si="110"/>
        <v>583.79825211226262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5.1431925385259088E-14</v>
      </c>
      <c r="P160" s="14">
        <f t="shared" si="141"/>
        <v>8.3482866290946129E-13</v>
      </c>
      <c r="Q160" s="22">
        <f t="shared" si="162"/>
        <v>1.5435705246133045E-12</v>
      </c>
      <c r="R160" s="62">
        <f t="shared" si="109"/>
        <v>293.33333333333485</v>
      </c>
      <c r="S160" s="62">
        <f ca="1">AVERAGE(OFFSET($R$3,0,0,'Données projet'!$E$9+1,1))-AVERAGE(OFFSET($H$3,0,0,'Données projet'!$E$9+1,1))</f>
        <v>325.63563325457056</v>
      </c>
      <c r="T160" s="62">
        <f t="shared" si="142"/>
        <v>183.60732291946579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167.29806649825494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167.29806649825494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133.09919999999977</v>
      </c>
      <c r="D161" s="12">
        <f t="shared" si="140"/>
        <v>34.711508535651106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1295.3809079944979</v>
      </c>
      <c r="H161" s="70">
        <f t="shared" si="110"/>
        <v>585.60365069959187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5.1431925385259088E-14</v>
      </c>
      <c r="P161" s="14">
        <f t="shared" si="141"/>
        <v>8.3482866290946129E-13</v>
      </c>
      <c r="Q161" s="22">
        <f t="shared" si="162"/>
        <v>1.5435705246133045E-12</v>
      </c>
      <c r="R161" s="62">
        <f t="shared" si="109"/>
        <v>293.33333333333485</v>
      </c>
      <c r="S161" s="62">
        <f ca="1">AVERAGE(OFFSET($R$3,0,0,'Données projet'!$E$9+1,1))-AVERAGE(OFFSET($H$3,0,0,'Données projet'!$E$9+1,1))</f>
        <v>325.63563325457056</v>
      </c>
      <c r="T161" s="62">
        <f t="shared" si="142"/>
        <v>183.60732291946579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164.01745345596893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164.01745345596893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133.94159999999977</v>
      </c>
      <c r="D162" s="12">
        <f t="shared" si="140"/>
        <v>34.905558014330467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1303.3815706369351</v>
      </c>
      <c r="H162" s="70">
        <f t="shared" si="110"/>
        <v>587.40880020829172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5.1431925385259088E-14</v>
      </c>
      <c r="P162" s="14">
        <f t="shared" si="141"/>
        <v>8.3482866290946129E-13</v>
      </c>
      <c r="Q162" s="22">
        <f t="shared" si="162"/>
        <v>1.5435705246133045E-12</v>
      </c>
      <c r="R162" s="62">
        <f t="shared" si="109"/>
        <v>293.33333333333485</v>
      </c>
      <c r="S162" s="62">
        <f ca="1">AVERAGE(OFFSET($R$3,0,0,'Données projet'!$E$9+1,1))-AVERAGE(OFFSET($H$3,0,0,'Données projet'!$E$9+1,1))</f>
        <v>325.63563325457056</v>
      </c>
      <c r="T162" s="62">
        <f t="shared" si="142"/>
        <v>183.60732291946579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160.80117123446578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160.80117123446578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134.78399999999976</v>
      </c>
      <c r="D163" s="12">
        <f t="shared" si="140"/>
        <v>35.099465485142062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1311.3811370782878</v>
      </c>
      <c r="H163" s="70">
        <f t="shared" si="110"/>
        <v>589.21370238662189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5.1431925385259088E-14</v>
      </c>
      <c r="P163" s="14">
        <f t="shared" si="141"/>
        <v>8.3482866290946129E-13</v>
      </c>
      <c r="Q163" s="22">
        <f t="shared" si="162"/>
        <v>1.5435705246133045E-12</v>
      </c>
      <c r="R163" s="62">
        <f t="shared" si="109"/>
        <v>293.33333333333485</v>
      </c>
      <c r="S163" s="62">
        <f ca="1">AVERAGE(OFFSET($R$3,0,0,'Données projet'!$E$9+1,1))-AVERAGE(OFFSET($H$3,0,0,'Données projet'!$E$9+1,1))</f>
        <v>325.63563325457056</v>
      </c>
      <c r="T163" s="62">
        <f t="shared" si="142"/>
        <v>183.60732291946579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157.64795834558785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157.64795834558785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135.62639999999976</v>
      </c>
      <c r="D164" s="12">
        <f t="shared" si="140"/>
        <v>35.293231938598417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1319.3796149646175</v>
      </c>
      <c r="H164" s="70">
        <f t="shared" si="110"/>
        <v>591.01835895972511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5.1431925385259088E-14</v>
      </c>
      <c r="P164" s="14">
        <f t="shared" si="141"/>
        <v>8.3482866290946129E-13</v>
      </c>
      <c r="Q164" s="22">
        <f t="shared" si="162"/>
        <v>1.5435705246133045E-12</v>
      </c>
      <c r="R164" s="62">
        <f t="shared" si="109"/>
        <v>293.33333333333485</v>
      </c>
      <c r="S164" s="62">
        <f ca="1">AVERAGE(OFFSET($R$3,0,0,'Données projet'!$E$9+1,1))-AVERAGE(OFFSET($H$3,0,0,'Données projet'!$E$9+1,1))</f>
        <v>325.63563325457056</v>
      </c>
      <c r="T164" s="62">
        <f t="shared" si="142"/>
        <v>183.60732291946579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154.55657803819088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154.55657803819088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136.46879999999976</v>
      </c>
      <c r="D165" s="12">
        <f t="shared" si="140"/>
        <v>35.486858352195846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1327.3770118415098</v>
      </c>
      <c r="H165" s="70">
        <f t="shared" si="110"/>
        <v>592.82277163007393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5.1431925385259088E-14</v>
      </c>
      <c r="P165" s="14">
        <f t="shared" si="141"/>
        <v>8.3482866290946129E-13</v>
      </c>
      <c r="Q165" s="22">
        <f t="shared" si="162"/>
        <v>1.5435705246133045E-12</v>
      </c>
      <c r="R165" s="62">
        <f t="shared" si="109"/>
        <v>293.33333333333485</v>
      </c>
      <c r="S165" s="62">
        <f ca="1">AVERAGE(OFFSET($R$3,0,0,'Données projet'!$E$9+1,1))-AVERAGE(OFFSET($H$3,0,0,'Données projet'!$E$9+1,1))</f>
        <v>325.63563325457056</v>
      </c>
      <c r="T165" s="62">
        <f t="shared" si="142"/>
        <v>183.60732291946579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151.52581781306614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151.52581781306614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137.31119999999976</v>
      </c>
      <c r="D166" s="12">
        <f t="shared" si="140"/>
        <v>35.680345690664815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1335.3733351560074</v>
      </c>
      <c r="H166" s="70">
        <f t="shared" si="110"/>
        <v>594.62694207790742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5.1431925385259088E-14</v>
      </c>
      <c r="P166" s="14">
        <f t="shared" si="141"/>
        <v>8.3482866290946129E-13</v>
      </c>
      <c r="Q166" s="22">
        <f t="shared" si="162"/>
        <v>1.5435705246133045E-12</v>
      </c>
      <c r="R166" s="62">
        <f t="shared" si="109"/>
        <v>293.33333333333485</v>
      </c>
      <c r="S166" s="62">
        <f ca="1">AVERAGE(OFFSET($R$3,0,0,'Données projet'!$E$9+1,1))-AVERAGE(OFFSET($H$3,0,0,'Données projet'!$E$9+1,1))</f>
        <v>325.63563325457056</v>
      </c>
      <c r="T166" s="62">
        <f t="shared" si="142"/>
        <v>183.60732291946579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148.55448894737489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148.55448894737489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138.15359999999976</v>
      </c>
      <c r="D167" s="12">
        <f t="shared" si="140"/>
        <v>35.873694906213892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1343.3685922584914</v>
      </c>
      <c r="H167" s="70">
        <f t="shared" si="110"/>
        <v>596.43087196165538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5.1431925385259088E-14</v>
      </c>
      <c r="P167" s="14">
        <f t="shared" si="141"/>
        <v>8.3482866290946129E-13</v>
      </c>
      <c r="Q167" s="22">
        <f t="shared" si="162"/>
        <v>1.5435705246133045E-12</v>
      </c>
      <c r="R167" s="62">
        <f t="shared" si="109"/>
        <v>293.33333333333485</v>
      </c>
      <c r="S167" s="62">
        <f ca="1">AVERAGE(OFFSET($R$3,0,0,'Données projet'!$E$9+1,1))-AVERAGE(OFFSET($H$3,0,0,'Données projet'!$E$9+1,1))</f>
        <v>325.63563325457056</v>
      </c>
      <c r="T167" s="62">
        <f t="shared" si="142"/>
        <v>183.60732291946579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145.6414260284082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145.6414260284082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138.99599999999975</v>
      </c>
      <c r="D168" s="12">
        <f t="shared" si="140"/>
        <v>36.066906938767723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1351.3627904045209</v>
      </c>
      <c r="H168" s="70">
        <f t="shared" si="110"/>
        <v>598.23456291835328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5.1431925385259088E-14</v>
      </c>
      <c r="P168" s="14">
        <f t="shared" si="141"/>
        <v>8.3482866290946129E-13</v>
      </c>
      <c r="Q168" s="22">
        <f t="shared" si="162"/>
        <v>1.5435705246133045E-12</v>
      </c>
      <c r="R168" s="62">
        <f t="shared" si="109"/>
        <v>293.33333333333485</v>
      </c>
      <c r="S168" s="62">
        <f ca="1">AVERAGE(OFFSET($R$3,0,0,'Données projet'!$E$9+1,1))-AVERAGE(OFFSET($H$3,0,0,'Données projet'!$E$9+1,1))</f>
        <v>325.63563325457056</v>
      </c>
      <c r="T168" s="62">
        <f t="shared" si="142"/>
        <v>183.60732291946579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142.78548649648951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142.78548649648951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139.83839999999975</v>
      </c>
      <c r="D169" s="12">
        <f t="shared" si="140"/>
        <v>36.259982716198799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1359.3559367566206</v>
      </c>
      <c r="H169" s="70">
        <f t="shared" si="110"/>
        <v>600.03801656404585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5.1431925385259088E-14</v>
      </c>
      <c r="P169" s="14">
        <f t="shared" si="141"/>
        <v>8.3482866290946129E-13</v>
      </c>
      <c r="Q169" s="22">
        <f t="shared" si="162"/>
        <v>1.5435705246133045E-12</v>
      </c>
      <c r="R169" s="62">
        <f t="shared" si="109"/>
        <v>293.33333333333485</v>
      </c>
      <c r="S169" s="62">
        <f ca="1">AVERAGE(OFFSET($R$3,0,0,'Données projet'!$E$9+1,1))-AVERAGE(OFFSET($H$3,0,0,'Données projet'!$E$9+1,1))</f>
        <v>325.63563325457056</v>
      </c>
      <c r="T169" s="62">
        <f t="shared" si="142"/>
        <v>183.60732291946579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139.98555019684065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139.98555019684065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140.68079999999975</v>
      </c>
      <c r="D170" s="12">
        <f t="shared" si="140"/>
        <v>36.452923154553794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1367.3480383860272</v>
      </c>
      <c r="H170" s="70">
        <f t="shared" si="110"/>
        <v>601.84123449418075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5.1431925385259088E-14</v>
      </c>
      <c r="P170" s="14">
        <f t="shared" si="141"/>
        <v>8.3482866290946129E-13</v>
      </c>
      <c r="Q170" s="22">
        <f t="shared" si="162"/>
        <v>1.5435705246133045E-12</v>
      </c>
      <c r="R170" s="62">
        <f t="shared" si="109"/>
        <v>293.33333333333485</v>
      </c>
      <c r="S170" s="62">
        <f ca="1">AVERAGE(OFFSET($R$3,0,0,'Données projet'!$E$9+1,1))-AVERAGE(OFFSET($H$3,0,0,'Données projet'!$E$9+1,1))</f>
        <v>325.63563325457056</v>
      </c>
      <c r="T170" s="62">
        <f t="shared" si="142"/>
        <v>183.60732291946579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137.24051894023538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137.24051894023538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141.52319999999975</v>
      </c>
      <c r="D171" s="12">
        <f t="shared" si="140"/>
        <v>36.645729158274087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1375.3391022743947</v>
      </c>
      <c r="H171" s="70">
        <f t="shared" si="110"/>
        <v>603.64421828399361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5.1431925385259088E-14</v>
      </c>
      <c r="P171" s="14">
        <f t="shared" si="141"/>
        <v>8.3482866290946129E-13</v>
      </c>
      <c r="Q171" s="22">
        <f t="shared" si="162"/>
        <v>1.5435705246133045E-12</v>
      </c>
      <c r="R171" s="62">
        <f t="shared" si="109"/>
        <v>293.33333333333485</v>
      </c>
      <c r="S171" s="62">
        <f ca="1">AVERAGE(OFFSET($R$3,0,0,'Données projet'!$E$9+1,1))-AVERAGE(OFFSET($H$3,0,0,'Données projet'!$E$9+1,1))</f>
        <v>325.63563325457056</v>
      </c>
      <c r="T171" s="62">
        <f t="shared" si="142"/>
        <v>183.60732291946579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134.5493160722684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134.5493160722684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142.36559999999974</v>
      </c>
      <c r="D172" s="12">
        <f t="shared" si="140"/>
        <v>36.83840162041102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1383.3291353154516</v>
      </c>
      <c r="H172" s="70">
        <f t="shared" si="110"/>
        <v>605.44696948888202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5.1431925385259088E-14</v>
      </c>
      <c r="P172" s="14">
        <f t="shared" si="141"/>
        <v>8.3482866290946129E-13</v>
      </c>
      <c r="Q172" s="22">
        <f t="shared" si="162"/>
        <v>1.5435705246133045E-12</v>
      </c>
      <c r="R172" s="62">
        <f t="shared" si="109"/>
        <v>293.33333333333485</v>
      </c>
      <c r="S172" s="62">
        <f ca="1">AVERAGE(OFFSET($R$3,0,0,'Données projet'!$E$9+1,1))-AVERAGE(OFFSET($H$3,0,0,'Données projet'!$E$9+1,1))</f>
        <v>325.63563325457056</v>
      </c>
      <c r="T172" s="62">
        <f t="shared" si="142"/>
        <v>183.60732291946579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131.91088605107058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131.91088605107058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143.20799999999974</v>
      </c>
      <c r="D173" s="12">
        <f t="shared" si="140"/>
        <v>37.030941422835731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1391.3181443166247</v>
      </c>
      <c r="H173" s="70">
        <f t="shared" si="110"/>
        <v>607.24948964477176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5.1431925385259088E-14</v>
      </c>
      <c r="P173" s="14">
        <f t="shared" si="141"/>
        <v>8.3482866290946129E-13</v>
      </c>
      <c r="Q173" s="22">
        <f t="shared" si="162"/>
        <v>1.5435705246133045E-12</v>
      </c>
      <c r="R173" s="62">
        <f t="shared" si="109"/>
        <v>293.33333333333485</v>
      </c>
      <c r="S173" s="62">
        <f ca="1">AVERAGE(OFFSET($R$3,0,0,'Données projet'!$E$9+1,1))-AVERAGE(OFFSET($H$3,0,0,'Données projet'!$E$9+1,1))</f>
        <v>325.63563325457056</v>
      </c>
      <c r="T173" s="62">
        <f t="shared" si="142"/>
        <v>183.60732291946579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129.32419403330505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129.32419403330505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144.05039999999974</v>
      </c>
      <c r="D174" s="12">
        <f t="shared" si="140"/>
        <v>37.22334943644438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1399.3061360006213</v>
      </c>
      <c r="H174" s="70">
        <f t="shared" si="110"/>
        <v>609.05178026847352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5.1431925385259088E-14</v>
      </c>
      <c r="P174" s="14">
        <f t="shared" si="141"/>
        <v>8.3482866290946129E-13</v>
      </c>
      <c r="Q174" s="22">
        <f t="shared" si="162"/>
        <v>1.5435705246133045E-12</v>
      </c>
      <c r="R174" s="62">
        <f t="shared" si="109"/>
        <v>293.33333333333485</v>
      </c>
      <c r="S174" s="62">
        <f ca="1">AVERAGE(OFFSET($R$3,0,0,'Données projet'!$E$9+1,1))-AVERAGE(OFFSET($H$3,0,0,'Données projet'!$E$9+1,1))</f>
        <v>325.63563325457056</v>
      </c>
      <c r="T174" s="62">
        <f t="shared" si="142"/>
        <v>183.60732291946579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126.78822546828155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126.78822546828155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144.89279999999974</v>
      </c>
      <c r="D175" s="12">
        <f t="shared" si="140"/>
        <v>37.415626521357609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1407.2931170069689</v>
      </c>
      <c r="H175" s="70">
        <f t="shared" si="110"/>
        <v>610.8538428580307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5.1431925385259088E-14</v>
      </c>
      <c r="P175" s="14">
        <f t="shared" si="141"/>
        <v>8.3482866290946129E-13</v>
      </c>
      <c r="Q175" s="22">
        <f t="shared" si="162"/>
        <v>1.5435705246133045E-12</v>
      </c>
      <c r="R175" s="62">
        <f t="shared" si="109"/>
        <v>293.33333333333485</v>
      </c>
      <c r="S175" s="62">
        <f ca="1">AVERAGE(OFFSET($R$3,0,0,'Données projet'!$E$9+1,1))-AVERAGE(OFFSET($H$3,0,0,'Données projet'!$E$9+1,1))</f>
        <v>325.63563325457056</v>
      </c>
      <c r="T175" s="62">
        <f t="shared" si="142"/>
        <v>183.60732291946579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124.30198570003007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124.30198570003007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145.73519999999974</v>
      </c>
      <c r="D176" s="12">
        <f t="shared" si="140"/>
        <v>37.607773527116159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1415.2790938935261</v>
      </c>
      <c r="H176" s="70">
        <f t="shared" si="110"/>
        <v>612.65567889306021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5.1431925385259088E-14</v>
      </c>
      <c r="P176" s="14">
        <f t="shared" si="141"/>
        <v>8.3482866290946129E-13</v>
      </c>
      <c r="Q176" s="22">
        <f t="shared" si="162"/>
        <v>1.5435705246133045E-12</v>
      </c>
      <c r="R176" s="62">
        <f t="shared" si="109"/>
        <v>293.33333333333485</v>
      </c>
      <c r="S176" s="62">
        <f ca="1">AVERAGE(OFFSET($R$3,0,0,'Données projet'!$E$9+1,1))-AVERAGE(OFFSET($H$3,0,0,'Données projet'!$E$9+1,1))</f>
        <v>325.63563325457056</v>
      </c>
      <c r="T176" s="62">
        <f t="shared" si="142"/>
        <v>183.60732291946579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121.86449957717748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121.86449957717748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146.57759999999973</v>
      </c>
      <c r="D177" s="12">
        <f t="shared" si="140"/>
        <v>37.799791292871177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1423.2640731379513</v>
      </c>
      <c r="H177" s="70">
        <f t="shared" si="110"/>
        <v>614.45728983508354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5.1431925385259088E-14</v>
      </c>
      <c r="P177" s="14">
        <f t="shared" si="141"/>
        <v>8.3482866290946129E-13</v>
      </c>
      <c r="Q177" s="22">
        <f t="shared" si="162"/>
        <v>1.5435705246133045E-12</v>
      </c>
      <c r="R177" s="62">
        <f t="shared" si="109"/>
        <v>293.33333333333485</v>
      </c>
      <c r="S177" s="62">
        <f ca="1">AVERAGE(OFFSET($R$3,0,0,'Données projet'!$E$9+1,1))-AVERAGE(OFFSET($H$3,0,0,'Données projet'!$E$9+1,1))</f>
        <v>325.63563325457056</v>
      </c>
      <c r="T177" s="62">
        <f t="shared" si="142"/>
        <v>183.60732291946579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119.4748110704743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119.4748110704743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147.41999999999973</v>
      </c>
      <c r="D178" s="12">
        <f t="shared" si="140"/>
        <v>37.99168064757022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1431.2480611391366</v>
      </c>
      <c r="H178" s="70">
        <f t="shared" si="110"/>
        <v>616.25867712785089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5.1431925385259088E-14</v>
      </c>
      <c r="P178" s="14">
        <f t="shared" si="141"/>
        <v>8.3482866290946129E-13</v>
      </c>
      <c r="Q178" s="22">
        <f t="shared" si="162"/>
        <v>1.5435705246133045E-12</v>
      </c>
      <c r="R178" s="62">
        <f t="shared" si="109"/>
        <v>293.33333333333485</v>
      </c>
      <c r="S178" s="62">
        <f ca="1">AVERAGE(OFFSET($R$3,0,0,'Données projet'!$E$9+1,1))-AVERAGE(OFFSET($H$3,0,0,'Données projet'!$E$9+1,1))</f>
        <v>325.63563325457056</v>
      </c>
      <c r="T178" s="62">
        <f t="shared" si="142"/>
        <v>183.60732291946579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117.1319828978215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117.1319828978215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148.26239999999973</v>
      </c>
      <c r="D179" s="12">
        <f t="shared" si="140"/>
        <v>38.183442410139051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1439.2310642186151</v>
      </c>
      <c r="H179" s="70">
        <f t="shared" si="110"/>
        <v>618.05984219765833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5.1431925385259088E-14</v>
      </c>
      <c r="P179" s="14">
        <f t="shared" si="141"/>
        <v>8.3482866290946129E-13</v>
      </c>
      <c r="Q179" s="22">
        <f t="shared" si="162"/>
        <v>1.5435705246133045E-12</v>
      </c>
      <c r="R179" s="62">
        <f t="shared" si="109"/>
        <v>293.33333333333485</v>
      </c>
      <c r="S179" s="62">
        <f ca="1">AVERAGE(OFFSET($R$3,0,0,'Données projet'!$E$9+1,1))-AVERAGE(OFFSET($H$3,0,0,'Données projet'!$E$9+1,1))</f>
        <v>325.63563325457056</v>
      </c>
      <c r="T179" s="62">
        <f t="shared" si="142"/>
        <v>183.60732291946579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114.83509615665034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114.83509615665034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149.10479999999973</v>
      </c>
      <c r="D180" s="12">
        <f t="shared" si="140"/>
        <v>38.375077389658856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1447.2130886219259</v>
      </c>
      <c r="H180" s="70">
        <f t="shared" si="110"/>
        <v>619.86078645365535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5.1431925385259088E-14</v>
      </c>
      <c r="P180" s="14">
        <f t="shared" si="141"/>
        <v>8.3482866290946129E-13</v>
      </c>
      <c r="Q180" s="22">
        <f t="shared" si="162"/>
        <v>1.5435705246133045E-12</v>
      </c>
      <c r="R180" s="62">
        <f t="shared" si="109"/>
        <v>293.33333333333485</v>
      </c>
      <c r="S180" s="62">
        <f ca="1">AVERAGE(OFFSET($R$3,0,0,'Données projet'!$E$9+1,1))-AVERAGE(OFFSET($H$3,0,0,'Données projet'!$E$9+1,1))</f>
        <v>325.63563325457056</v>
      </c>
      <c r="T180" s="62">
        <f t="shared" si="142"/>
        <v>183.60732291946579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112.58324996351095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112.58324996351095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149.94719999999973</v>
      </c>
      <c r="D181" s="12">
        <f t="shared" si="140"/>
        <v>38.566586385539715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1455.1941405199534</v>
      </c>
      <c r="H181" s="70">
        <f t="shared" si="110"/>
        <v>621.66151128814784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5.1431925385259088E-14</v>
      </c>
      <c r="P181" s="14">
        <f t="shared" si="141"/>
        <v>8.3482866290946129E-13</v>
      </c>
      <c r="Q181" s="22">
        <f t="shared" si="162"/>
        <v>1.5435705246133045E-12</v>
      </c>
      <c r="R181" s="62">
        <f t="shared" si="109"/>
        <v>293.33333333333485</v>
      </c>
      <c r="S181" s="62">
        <f ca="1">AVERAGE(OFFSET($R$3,0,0,'Données projet'!$E$9+1,1))-AVERAGE(OFFSET($H$3,0,0,'Données projet'!$E$9+1,1))</f>
        <v>325.63563325457056</v>
      </c>
      <c r="T181" s="62">
        <f t="shared" si="142"/>
        <v>183.60732291946579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110.37556110072848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110.37556110072848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150.78959999999972</v>
      </c>
      <c r="D182" s="12">
        <f t="shared" si="140"/>
        <v>38.757970187689651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1463.1742260102337</v>
      </c>
      <c r="H182" s="70">
        <f t="shared" si="110"/>
        <v>623.46201807689226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5.1431925385259088E-14</v>
      </c>
      <c r="P182" s="14">
        <f t="shared" si="141"/>
        <v>8.3482866290946129E-13</v>
      </c>
      <c r="Q182" s="22">
        <f t="shared" si="162"/>
        <v>1.5435705246133045E-12</v>
      </c>
      <c r="R182" s="62">
        <f t="shared" si="109"/>
        <v>293.33333333333485</v>
      </c>
      <c r="S182" s="62">
        <f ca="1">AVERAGE(OFFSET($R$3,0,0,'Données projet'!$E$9+1,1))-AVERAGE(OFFSET($H$3,0,0,'Données projet'!$E$9+1,1))</f>
        <v>325.63563325457056</v>
      </c>
      <c r="T182" s="62">
        <f t="shared" si="142"/>
        <v>183.60732291946579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108.21116366998793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108.21116366998793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151.63199999999972</v>
      </c>
      <c r="D183" s="12">
        <f t="shared" si="140"/>
        <v>38.949229576680295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1471.1533511182317</v>
      </c>
      <c r="H183" s="70">
        <f t="shared" si="110"/>
        <v>625.26230817938438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5.1431925385259088E-14</v>
      </c>
      <c r="P183" s="14">
        <f t="shared" si="141"/>
        <v>8.3482866290946129E-13</v>
      </c>
      <c r="Q183" s="22">
        <f t="shared" si="162"/>
        <v>1.5435705246133045E-12</v>
      </c>
      <c r="R183" s="62">
        <f t="shared" si="109"/>
        <v>293.33333333333485</v>
      </c>
      <c r="S183" s="62">
        <f ca="1">AVERAGE(OFFSET($R$3,0,0,'Données projet'!$E$9+1,1))-AVERAGE(OFFSET($H$3,0,0,'Données projet'!$E$9+1,1))</f>
        <v>325.63563325457056</v>
      </c>
      <c r="T183" s="62">
        <f t="shared" si="142"/>
        <v>183.60732291946579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106.08920875271211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106.08920875271211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152.47439999999972</v>
      </c>
      <c r="D184" s="12">
        <f t="shared" si="140"/>
        <v>39.1403653239081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1479.1315217985866</v>
      </c>
      <c r="H184" s="70">
        <f t="shared" si="110"/>
        <v>627.06238293913941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5.1431925385259088E-14</v>
      </c>
      <c r="P184" s="14">
        <f t="shared" si="141"/>
        <v>8.3482866290946129E-13</v>
      </c>
      <c r="Q184" s="22">
        <f t="shared" si="162"/>
        <v>1.5435705246133045E-12</v>
      </c>
      <c r="R184" s="62">
        <f t="shared" si="109"/>
        <v>293.33333333333485</v>
      </c>
      <c r="S184" s="62">
        <f ca="1">AVERAGE(OFFSET($R$3,0,0,'Données projet'!$E$9+1,1))-AVERAGE(OFFSET($H$3,0,0,'Données projet'!$E$9+1,1))</f>
        <v>325.63563325457056</v>
      </c>
      <c r="T184" s="62">
        <f t="shared" si="142"/>
        <v>183.60732291946579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104.00886407709937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104.00886407709937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153.31679999999972</v>
      </c>
      <c r="D185" s="12">
        <f t="shared" si="140"/>
        <v>39.331378191752684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1487.1087439363343</v>
      </c>
      <c r="H185" s="70">
        <f t="shared" si="110"/>
        <v>628.8622436839687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5.1431925385259088E-14</v>
      </c>
      <c r="P185" s="14">
        <f t="shared" si="141"/>
        <v>8.3482866290946129E-13</v>
      </c>
      <c r="Q185" s="22">
        <f t="shared" si="162"/>
        <v>1.5435705246133045E-12</v>
      </c>
      <c r="R185" s="62">
        <f t="shared" si="109"/>
        <v>293.33333333333485</v>
      </c>
      <c r="S185" s="62">
        <f ca="1">AVERAGE(OFFSET($R$3,0,0,'Données projet'!$E$9+1,1))-AVERAGE(OFFSET($H$3,0,0,'Données projet'!$E$9+1,1))</f>
        <v>325.63563325457056</v>
      </c>
      <c r="T185" s="62">
        <f t="shared" si="142"/>
        <v>183.60732291946579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101.96931369169045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101.96931369169045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154.15919999999971</v>
      </c>
      <c r="D186" s="12">
        <f t="shared" si="140"/>
        <v>39.522268933730913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1495.0850233480962</v>
      </c>
      <c r="H186" s="70">
        <f t="shared" si="110"/>
        <v>630.6618917262474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5.1431925385259088E-14</v>
      </c>
      <c r="P186" s="14">
        <f t="shared" si="141"/>
        <v>8.3482866290946129E-13</v>
      </c>
      <c r="Q186" s="22">
        <f t="shared" si="162"/>
        <v>1.5435705246133045E-12</v>
      </c>
      <c r="R186" s="62">
        <f t="shared" si="109"/>
        <v>293.33333333333485</v>
      </c>
      <c r="S186" s="62">
        <f ca="1">AVERAGE(OFFSET($R$3,0,0,'Données projet'!$E$9+1,1))-AVERAGE(OFFSET($H$3,0,0,'Données projet'!$E$9+1,1))</f>
        <v>325.63563325457056</v>
      </c>
      <c r="T186" s="62">
        <f t="shared" si="142"/>
        <v>183.60732291946579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99.969757645336486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99.969757645336486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155.00159999999971</v>
      </c>
      <c r="D187" s="12">
        <f t="shared" si="140"/>
        <v>39.713038294647816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1503.0603657832442</v>
      </c>
      <c r="H187" s="70">
        <f t="shared" si="110"/>
        <v>632.4613283631777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5.1431925385259088E-14</v>
      </c>
      <c r="P187" s="14">
        <f t="shared" si="141"/>
        <v>8.3482866290946129E-13</v>
      </c>
      <c r="Q187" s="22">
        <f t="shared" si="162"/>
        <v>1.5435705246133045E-12</v>
      </c>
      <c r="R187" s="62">
        <f t="shared" si="109"/>
        <v>293.33333333333485</v>
      </c>
      <c r="S187" s="62">
        <f ca="1">AVERAGE(OFFSET($R$3,0,0,'Données projet'!$E$9+1,1))-AVERAGE(OFFSET($H$3,0,0,'Données projet'!$E$9+1,1))</f>
        <v>325.63563325457056</v>
      </c>
      <c r="T187" s="62">
        <f t="shared" si="142"/>
        <v>183.60732291946579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98.00941167344277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98.00941167344277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155.84399999999971</v>
      </c>
      <c r="D188" s="12">
        <f t="shared" si="140"/>
        <v>39.90368701074415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1511.0347769250402</v>
      </c>
      <c r="H188" s="70">
        <f t="shared" si="110"/>
        <v>634.26055487704548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5.1431925385259088E-14</v>
      </c>
      <c r="P188" s="14">
        <f t="shared" si="141"/>
        <v>8.3482866290946129E-13</v>
      </c>
      <c r="Q188" s="22">
        <f t="shared" si="162"/>
        <v>1.5435705246133045E-12</v>
      </c>
      <c r="R188" s="62">
        <f t="shared" si="109"/>
        <v>293.33333333333485</v>
      </c>
      <c r="S188" s="62">
        <f ca="1">AVERAGE(OFFSET($R$3,0,0,'Données projet'!$E$9+1,1))-AVERAGE(OFFSET($H$3,0,0,'Données projet'!$E$9+1,1))</f>
        <v>325.63563325457056</v>
      </c>
      <c r="T188" s="62">
        <f t="shared" si="142"/>
        <v>183.60732291946579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96.087506890364907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96.087506890364907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156.68639999999971</v>
      </c>
      <c r="D189" s="12">
        <f t="shared" si="140"/>
        <v>40.094215809840641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1519.0082623917499</v>
      </c>
      <c r="H189" s="70">
        <f t="shared" si="110"/>
        <v>636.05957253547194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5.1431925385259088E-14</v>
      </c>
      <c r="P189" s="14">
        <f t="shared" si="141"/>
        <v>8.3482866290946129E-13</v>
      </c>
      <c r="Q189" s="22">
        <f t="shared" si="162"/>
        <v>1.5435705246133045E-12</v>
      </c>
      <c r="R189" s="62">
        <f t="shared" si="109"/>
        <v>293.33333333333485</v>
      </c>
      <c r="S189" s="62">
        <f ca="1">AVERAGE(OFFSET($R$3,0,0,'Données projet'!$E$9+1,1))-AVERAGE(OFFSET($H$3,0,0,'Données projet'!$E$9+1,1))</f>
        <v>325.63563325457056</v>
      </c>
      <c r="T189" s="62">
        <f t="shared" si="142"/>
        <v>183.60732291946579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94.20328948783704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94.20328948783704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157.52879999999971</v>
      </c>
      <c r="D190" s="12">
        <f t="shared" si="140"/>
        <v>40.284625411478942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1526.9808277377299</v>
      </c>
      <c r="H190" s="70">
        <f t="shared" si="110"/>
        <v>637.8583825916586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5.1431925385259088E-14</v>
      </c>
      <c r="P190" s="14">
        <f t="shared" si="141"/>
        <v>8.3482866290946129E-13</v>
      </c>
      <c r="Q190" s="22">
        <f t="shared" si="162"/>
        <v>1.5435705246133045E-12</v>
      </c>
      <c r="R190" s="62">
        <f t="shared" si="109"/>
        <v>293.33333333333485</v>
      </c>
      <c r="S190" s="62">
        <f ca="1">AVERAGE(OFFSET($R$3,0,0,'Données projet'!$E$9+1,1))-AVERAGE(OFFSET($H$3,0,0,'Données projet'!$E$9+1,1))</f>
        <v>325.63563325457056</v>
      </c>
      <c r="T190" s="62">
        <f t="shared" si="142"/>
        <v>183.60732291946579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92.35602043931361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92.35602043931361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158.3711999999997</v>
      </c>
      <c r="D191" s="12">
        <f t="shared" si="140"/>
        <v>40.474916527059634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1534.9524784544931</v>
      </c>
      <c r="H191" s="70">
        <f t="shared" si="110"/>
        <v>639.65698628462837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5.1431925385259088E-14</v>
      </c>
      <c r="P191" s="14">
        <f t="shared" si="141"/>
        <v>8.3482866290946129E-13</v>
      </c>
      <c r="Q191" s="22">
        <f t="shared" si="162"/>
        <v>1.5435705246133045E-12</v>
      </c>
      <c r="R191" s="62">
        <f t="shared" si="109"/>
        <v>293.33333333333485</v>
      </c>
      <c r="S191" s="62">
        <f ca="1">AVERAGE(OFFSET($R$3,0,0,'Données projet'!$E$9+1,1))-AVERAGE(OFFSET($H$3,0,0,'Données projet'!$E$9+1,1))</f>
        <v>325.63563325457056</v>
      </c>
      <c r="T191" s="62">
        <f t="shared" si="142"/>
        <v>183.60732291946579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90.544975210108859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90.544975210108859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159.2135999999997</v>
      </c>
      <c r="D192" s="12">
        <f t="shared" si="140"/>
        <v>40.665089859977002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1542.9232199717501</v>
      </c>
      <c r="H192" s="70">
        <f t="shared" si="110"/>
        <v>641.45538483945938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5.1431925385259088E-14</v>
      </c>
      <c r="P192" s="14">
        <f t="shared" si="141"/>
        <v>8.3482866290946129E-13</v>
      </c>
      <c r="Q192" s="22">
        <f t="shared" si="162"/>
        <v>1.5435705246133045E-12</v>
      </c>
      <c r="R192" s="62">
        <f t="shared" si="109"/>
        <v>293.33333333333485</v>
      </c>
      <c r="S192" s="62">
        <f ca="1">AVERAGE(OFFSET($R$3,0,0,'Données projet'!$E$9+1,1))-AVERAGE(OFFSET($H$3,0,0,'Données projet'!$E$9+1,1))</f>
        <v>325.63563325457056</v>
      </c>
      <c r="T192" s="62">
        <f t="shared" si="142"/>
        <v>183.60732291946579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88.769443473220292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88.769443473220292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160.0559999999997</v>
      </c>
      <c r="D193" s="12">
        <f t="shared" si="140"/>
        <v>40.855146105751388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1550.8930576584296</v>
      </c>
      <c r="H193" s="70">
        <f t="shared" si="110"/>
        <v>643.25357946751637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5.1431925385259088E-14</v>
      </c>
      <c r="P193" s="14">
        <f t="shared" si="141"/>
        <v>8.3482866290946129E-13</v>
      </c>
      <c r="Q193" s="22">
        <f t="shared" si="162"/>
        <v>1.5435705246133045E-12</v>
      </c>
      <c r="R193" s="62">
        <f t="shared" si="109"/>
        <v>293.33333333333485</v>
      </c>
      <c r="S193" s="62">
        <f ca="1">AVERAGE(OFFSET($R$3,0,0,'Données projet'!$E$9+1,1))-AVERAGE(OFFSET($H$3,0,0,'Données projet'!$E$9+1,1))</f>
        <v>325.63563325457056</v>
      </c>
      <c r="T193" s="62">
        <f t="shared" si="142"/>
        <v>183.60732291946579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87.028728830724688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87.028728830724688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160.8983999999997</v>
      </c>
      <c r="D194" s="12">
        <f t="shared" si="140"/>
        <v>41.045085952157713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1558.8619968236715</v>
      </c>
      <c r="H194" s="70">
        <f t="shared" si="110"/>
        <v>645.05157136667412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5.1431925385259088E-14</v>
      </c>
      <c r="P194" s="14">
        <f t="shared" si="141"/>
        <v>8.3482866290946129E-13</v>
      </c>
      <c r="Q194" s="22">
        <f t="shared" si="162"/>
        <v>1.5435705246133045E-12</v>
      </c>
      <c r="R194" s="62">
        <f t="shared" si="109"/>
        <v>293.33333333333485</v>
      </c>
      <c r="S194" s="62">
        <f ca="1">AVERAGE(OFFSET($R$3,0,0,'Données projet'!$E$9+1,1))-AVERAGE(OFFSET($H$3,0,0,'Données projet'!$E$9+1,1))</f>
        <v>325.63563325457056</v>
      </c>
      <c r="T194" s="62">
        <f t="shared" si="142"/>
        <v>183.60732291946579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85.322148540637329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85.322148540637329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161.74079999999969</v>
      </c>
      <c r="D195" s="12">
        <f t="shared" si="140"/>
        <v>41.234910079352346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1566.8300427178056</v>
      </c>
      <c r="H195" s="70">
        <f t="shared" si="110"/>
        <v>646.84936172153812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5.1431925385259088E-14</v>
      </c>
      <c r="P195" s="14">
        <f t="shared" si="141"/>
        <v>8.3482866290946129E-13</v>
      </c>
      <c r="Q195" s="22">
        <f t="shared" si="162"/>
        <v>1.5435705246133045E-12</v>
      </c>
      <c r="R195" s="62">
        <f t="shared" ref="R195:R203" si="191">Q195+(I195+J195)*44/12</f>
        <v>293.33333333333485</v>
      </c>
      <c r="S195" s="62">
        <f ca="1">AVERAGE(OFFSET($R$3,0,0,'Données projet'!$E$9+1,1))-AVERAGE(OFFSET($H$3,0,0,'Données projet'!$E$9+1,1))</f>
        <v>325.63563325457056</v>
      </c>
      <c r="T195" s="62">
        <f t="shared" si="142"/>
        <v>183.60732291946579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83.649033249127385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83.649033249127385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162.58319999999969</v>
      </c>
      <c r="D196" s="12">
        <f t="shared" si="140"/>
        <v>41.424619159996467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1574.7972005333038</v>
      </c>
      <c r="H196" s="70">
        <f t="shared" ref="H196:H203" si="192">(B196+E196+F196)*44/12+(C196+D196)*0.475*44/12</f>
        <v>648.64695170365997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5.1431925385259088E-14</v>
      </c>
      <c r="P196" s="14">
        <f t="shared" si="141"/>
        <v>8.3482866290946129E-13</v>
      </c>
      <c r="Q196" s="22">
        <f t="shared" si="162"/>
        <v>1.5435705246133045E-12</v>
      </c>
      <c r="R196" s="62">
        <f t="shared" si="191"/>
        <v>293.33333333333485</v>
      </c>
      <c r="S196" s="62">
        <f ca="1">AVERAGE(OFFSET($R$3,0,0,'Données projet'!$E$9+1,1))-AVERAGE(OFFSET($H$3,0,0,'Données projet'!$E$9+1,1))</f>
        <v>325.63563325457056</v>
      </c>
      <c r="T196" s="62">
        <f t="shared" si="142"/>
        <v>183.60732291946579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82.008726727984381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82.008726727984381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163.42559999999969</v>
      </c>
      <c r="D197" s="12">
        <f t="shared" ref="D197:D203" si="202">IFERROR(EXP(-1.0587+0.8836*LN(C197)+0.284),0)</f>
        <v>41.614213859377095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1582.7634754057156</v>
      </c>
      <c r="H197" s="70">
        <f t="shared" si="192"/>
        <v>650.44434247174786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5.1431925385259088E-14</v>
      </c>
      <c r="P197" s="14">
        <f t="shared" ref="P197:P203" si="203">EXP(-1.0587+0.8836*LN(O197)+0.284)</f>
        <v>8.3482866290946129E-13</v>
      </c>
      <c r="Q197" s="22">
        <f t="shared" si="162"/>
        <v>1.5435705246133045E-12</v>
      </c>
      <c r="R197" s="62">
        <f t="shared" si="191"/>
        <v>293.33333333333485</v>
      </c>
      <c r="S197" s="62">
        <f ca="1">AVERAGE(OFFSET($R$3,0,0,'Données projet'!$E$9+1,1))-AVERAGE(OFFSET($H$3,0,0,'Données projet'!$E$9+1,1))</f>
        <v>325.63563325457056</v>
      </c>
      <c r="T197" s="62">
        <f t="shared" ref="T197:T203" si="204">$T$3</f>
        <v>183.60732291946579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80.400585617232807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80.400585617232807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164.26799999999969</v>
      </c>
      <c r="D198" s="12">
        <f t="shared" si="202"/>
        <v>41.803694835525583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1590.728872414581</v>
      </c>
      <c r="H198" s="70">
        <f t="shared" si="192"/>
        <v>652.24153517187312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5.1431925385259088E-14</v>
      </c>
      <c r="P198" s="14">
        <f t="shared" si="203"/>
        <v>8.3482866290946129E-13</v>
      </c>
      <c r="Q198" s="22">
        <f t="shared" si="162"/>
        <v>1.5435705246133045E-12</v>
      </c>
      <c r="R198" s="62">
        <f t="shared" si="191"/>
        <v>293.33333333333485</v>
      </c>
      <c r="S198" s="62">
        <f ca="1">AVERAGE(OFFSET($R$3,0,0,'Données projet'!$E$9+1,1))-AVERAGE(OFFSET($H$3,0,0,'Données projet'!$E$9+1,1))</f>
        <v>325.63563325457056</v>
      </c>
      <c r="T198" s="62">
        <f t="shared" si="204"/>
        <v>183.60732291946579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78.823979172793841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78.823979172793841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165.11039999999969</v>
      </c>
      <c r="D199" s="12">
        <f t="shared" si="202"/>
        <v>41.993062739333375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1598.6933965843255</v>
      </c>
      <c r="H199" s="70">
        <f t="shared" si="192"/>
        <v>654.03853093767168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5.1431925385259088E-14</v>
      </c>
      <c r="P199" s="14">
        <f t="shared" si="203"/>
        <v>8.3482866290946129E-13</v>
      </c>
      <c r="Q199" s="22">
        <f t="shared" si="162"/>
        <v>1.5435705246133045E-12</v>
      </c>
      <c r="R199" s="62">
        <f t="shared" si="191"/>
        <v>293.33333333333485</v>
      </c>
      <c r="S199" s="62">
        <f ca="1">AVERAGE(OFFSET($R$3,0,0,'Données projet'!$E$9+1,1))-AVERAGE(OFFSET($H$3,0,0,'Données projet'!$E$9+1,1))</f>
        <v>325.63563325457056</v>
      </c>
      <c r="T199" s="62">
        <f t="shared" si="204"/>
        <v>183.60732291946579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77.278289019095354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77.278289019095354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165.95279999999968</v>
      </c>
      <c r="D200" s="12">
        <f t="shared" si="202"/>
        <v>42.182318214665749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1606.6570528851369</v>
      </c>
      <c r="H200" s="70">
        <f t="shared" si="192"/>
        <v>655.83533089054231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5.1431925385259088E-14</v>
      </c>
      <c r="P200" s="14">
        <f t="shared" si="203"/>
        <v>8.3482866290946129E-13</v>
      </c>
      <c r="Q200" s="22">
        <f t="shared" si="162"/>
        <v>1.5435705246133045E-12</v>
      </c>
      <c r="R200" s="62">
        <f t="shared" si="191"/>
        <v>293.33333333333485</v>
      </c>
      <c r="S200" s="62">
        <f ca="1">AVERAGE(OFFSET($R$3,0,0,'Données projet'!$E$9+1,1))-AVERAGE(OFFSET($H$3,0,0,'Données projet'!$E$9+1,1))</f>
        <v>325.63563325457056</v>
      </c>
      <c r="T200" s="62">
        <f t="shared" si="204"/>
        <v>183.60732291946579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75.762908906532985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75.762908906532985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166.79519999999968</v>
      </c>
      <c r="D201" s="12">
        <f t="shared" si="202"/>
        <v>42.371461898472752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1614.6198462338225</v>
      </c>
      <c r="H201" s="70">
        <f t="shared" si="192"/>
        <v>657.63193613983935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5.1431925385259088E-14</v>
      </c>
      <c r="P201" s="14">
        <f t="shared" si="203"/>
        <v>8.3482866290946129E-13</v>
      </c>
      <c r="Q201" s="22">
        <f t="shared" si="162"/>
        <v>1.5435705246133045E-12</v>
      </c>
      <c r="R201" s="62">
        <f t="shared" si="191"/>
        <v>293.33333333333485</v>
      </c>
      <c r="S201" s="62">
        <f ca="1">AVERAGE(OFFSET($R$3,0,0,'Données projet'!$E$9+1,1))-AVERAGE(OFFSET($H$3,0,0,'Données projet'!$E$9+1,1))</f>
        <v>325.63563325457056</v>
      </c>
      <c r="T201" s="62">
        <f t="shared" si="204"/>
        <v>183.60732291946579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74.277244473687361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74.277244473687361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167.63759999999968</v>
      </c>
      <c r="D202" s="12">
        <f t="shared" si="202"/>
        <v>42.560494420897982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1622.5817814946488</v>
      </c>
      <c r="H202" s="70">
        <f t="shared" si="192"/>
        <v>659.42834778306337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5.1431925385259088E-14</v>
      </c>
      <c r="P202" s="14">
        <f t="shared" si="203"/>
        <v>8.3482866290946129E-13</v>
      </c>
      <c r="Q202" s="22">
        <f t="shared" si="162"/>
        <v>1.5435705246133045E-12</v>
      </c>
      <c r="R202" s="62">
        <f t="shared" si="191"/>
        <v>293.33333333333485</v>
      </c>
      <c r="S202" s="62">
        <f ca="1">AVERAGE(OFFSET($R$3,0,0,'Données projet'!$E$9+1,1))-AVERAGE(OFFSET($H$3,0,0,'Données projet'!$E$9+1,1))</f>
        <v>325.63563325457056</v>
      </c>
      <c r="T202" s="62">
        <f t="shared" si="204"/>
        <v>183.60732291946579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72.820713014204017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72.820713014204017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168.47999999999968</v>
      </c>
      <c r="D203" s="12">
        <f t="shared" si="202"/>
        <v>42.749416405385304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1630.5428634801649</v>
      </c>
      <c r="H203" s="70">
        <f t="shared" si="192"/>
        <v>661.22456690604554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5.1431925385259088E-14</v>
      </c>
      <c r="P203" s="14">
        <f t="shared" si="203"/>
        <v>8.3482866290946129E-13</v>
      </c>
      <c r="Q203" s="22">
        <f t="shared" si="162"/>
        <v>1.5435705246133045E-12</v>
      </c>
      <c r="R203" s="62">
        <f t="shared" si="191"/>
        <v>293.33333333333485</v>
      </c>
      <c r="S203" s="62">
        <f ca="1">AVERAGE(OFFSET($R$3,0,0,'Données projet'!$E$9+1,1))-AVERAGE(OFFSET($H$3,0,0,'Données projet'!$E$9+1,1))</f>
        <v>325.63563325457056</v>
      </c>
      <c r="T203" s="62">
        <f t="shared" si="204"/>
        <v>183.60732291946579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71.39274324824467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71.39274324824467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Chêne sessile</v>
      </c>
      <c r="B6" s="155">
        <f>'Données projet'!D9</f>
        <v>5</v>
      </c>
      <c r="C6" s="156">
        <f ca="1">IF(OR('Données projet'!B9="",'Données projet'!C9="",'Données projet'!C9=0%),0,Calculateur!S3)</f>
        <v>325.63563325457056</v>
      </c>
      <c r="D6" s="156">
        <f>IF(OR('Données projet'!B9="",'Données projet'!C9="",'Données projet'!C9=0%),0,Calculateur!T3)</f>
        <v>183.60732291946579</v>
      </c>
      <c r="E6" s="156">
        <f ca="1">MIN(C6,D6)</f>
        <v>183.60732291946579</v>
      </c>
      <c r="F6" s="156">
        <f ca="1">E6*B6</f>
        <v>918.03661459732893</v>
      </c>
      <c r="G6" s="156">
        <f ca="1">F6*(100%-'Données projet'!$C$24)*(100%-'Données projet'!$C$25)*(100%-'Données projet'!$C$26)*(100%-'Données projet'!$C$27)</f>
        <v>826.23295313759604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35</v>
      </c>
      <c r="K6" s="160">
        <f>J6*(100%-'Données projet'!$C$24)*(100%-'Données projet'!$C$25)*(100%-'Données projet'!$C$26)*(100%-'Données projet'!$C$27)</f>
        <v>31.5</v>
      </c>
      <c r="L6" s="161">
        <f ca="1">G6+I6+K6</f>
        <v>857.73295313759604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918.03661459732893</v>
      </c>
      <c r="G16" s="175">
        <f t="shared" ca="1" si="3"/>
        <v>826.23295313759604</v>
      </c>
      <c r="H16" s="176">
        <f t="shared" si="3"/>
        <v>0</v>
      </c>
      <c r="I16" s="176">
        <f t="shared" si="3"/>
        <v>0</v>
      </c>
      <c r="J16" s="177">
        <f t="shared" si="3"/>
        <v>35</v>
      </c>
      <c r="K16" s="177">
        <f t="shared" si="3"/>
        <v>31.5</v>
      </c>
      <c r="L16" s="178">
        <f t="shared" ca="1" si="3"/>
        <v>857.73295313759604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80" zoomScaleNormal="80" workbookViewId="0">
      <selection activeCell="I16" sqref="I1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-710.77782665821906</v>
      </c>
      <c r="U10" s="190">
        <f>'Données projet'!D9</f>
        <v>5</v>
      </c>
      <c r="V10" s="189">
        <f>U10*T10</f>
        <v>-3553.8891332910953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27" t="s">
        <v>318</v>
      </c>
      <c r="H15" s="203">
        <v>1</v>
      </c>
      <c r="I15" s="204">
        <v>2027.87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2340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599.99999999999955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1965.6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480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480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20</v>
      </c>
      <c r="B23" s="193">
        <f>'Données projet'!D36</f>
        <v>0</v>
      </c>
      <c r="C23" s="206">
        <f>'Données projet'!E36*150+SUM('Données projet'!F36:G36)*13.8+'Données projet'!H36*10</f>
        <v>0</v>
      </c>
      <c r="D23" s="194">
        <f>B23*C23</f>
        <v>0</v>
      </c>
      <c r="E23" s="206"/>
      <c r="F23" s="261"/>
      <c r="H23" s="203">
        <v>3</v>
      </c>
      <c r="I23" s="204">
        <v>480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-14215.106047194024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25</v>
      </c>
      <c r="B24" s="193">
        <f>'Données projet'!D37</f>
        <v>0</v>
      </c>
      <c r="C24" s="206">
        <f>'Données projet'!E37*150+SUM('Données projet'!F37:G37)*13.8+'Données projet'!H37*10</f>
        <v>0</v>
      </c>
      <c r="D24" s="194">
        <f t="shared" ref="D24:D42" si="2">B24*C24</f>
        <v>0</v>
      </c>
      <c r="E24" s="206"/>
      <c r="F24" s="264"/>
      <c r="H24" s="203">
        <v>4</v>
      </c>
      <c r="I24" s="204">
        <v>480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213.86702484221939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30</v>
      </c>
      <c r="B25" s="193">
        <f>'Données projet'!D38</f>
        <v>28</v>
      </c>
      <c r="C25" s="206">
        <f>'Données projet'!E38*150+SUM('Données projet'!F38:G38)*13.8+'Données projet'!H38*10</f>
        <v>10</v>
      </c>
      <c r="D25" s="194">
        <f t="shared" si="2"/>
        <v>280</v>
      </c>
      <c r="E25" s="206"/>
      <c r="F25" s="264"/>
      <c r="G25" s="1"/>
      <c r="H25" s="203">
        <v>5</v>
      </c>
      <c r="I25" s="204">
        <v>480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-14428.973072036242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35</v>
      </c>
      <c r="B26" s="193">
        <f>'Données projet'!D39</f>
        <v>28</v>
      </c>
      <c r="C26" s="206">
        <f>'Données projet'!E39*150+SUM('Données projet'!F39:G39)*13.8+'Données projet'!H39*10</f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40</v>
      </c>
      <c r="B27" s="193">
        <f>'Données projet'!D40</f>
        <v>28</v>
      </c>
      <c r="C27" s="206">
        <f>'Données projet'!E40*150+SUM('Données projet'!F40:G40)*13.8+'Données projet'!H40*10</f>
        <v>38</v>
      </c>
      <c r="D27" s="194">
        <f t="shared" si="2"/>
        <v>1064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45</v>
      </c>
      <c r="B28" s="193">
        <f>'Données projet'!D41</f>
        <v>28</v>
      </c>
      <c r="C28" s="206">
        <f>'Données projet'!E41*150+SUM('Données projet'!F41:G41)*13.8+'Données projet'!H41*10</f>
        <v>38</v>
      </c>
      <c r="D28" s="194">
        <f t="shared" si="2"/>
        <v>1064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50</v>
      </c>
      <c r="B29" s="193">
        <f>'Données projet'!D42</f>
        <v>28</v>
      </c>
      <c r="C29" s="206">
        <f>'Données projet'!E42*150+SUM('Données projet'!F42:G42)*13.8+'Données projet'!H42*10</f>
        <v>52</v>
      </c>
      <c r="D29" s="194">
        <f t="shared" si="2"/>
        <v>1456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55</v>
      </c>
      <c r="B30" s="193">
        <f>'Données projet'!D43</f>
        <v>28</v>
      </c>
      <c r="C30" s="206">
        <f>'Données projet'!E43*150+SUM('Données projet'!F43:G43)*13.8+'Données projet'!H43*10</f>
        <v>52</v>
      </c>
      <c r="D30" s="194">
        <f t="shared" si="2"/>
        <v>1456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60</v>
      </c>
      <c r="B31" s="193">
        <f>'Données projet'!D44</f>
        <v>28</v>
      </c>
      <c r="C31" s="206">
        <f>'Données projet'!E44*150+SUM('Données projet'!F44:G44)*13.8+'Données projet'!H44*10</f>
        <v>66</v>
      </c>
      <c r="D31" s="194">
        <f t="shared" si="2"/>
        <v>1848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65</v>
      </c>
      <c r="B32" s="193">
        <f>'Données projet'!D45</f>
        <v>28</v>
      </c>
      <c r="C32" s="206">
        <f>'Données projet'!E45*150+SUM('Données projet'!F45:G45)*13.8+'Données projet'!H45*10</f>
        <v>66</v>
      </c>
      <c r="D32" s="194">
        <f t="shared" si="2"/>
        <v>1848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70</v>
      </c>
      <c r="B33" s="193">
        <f>'Données projet'!D46</f>
        <v>28</v>
      </c>
      <c r="C33" s="206">
        <f>'Données projet'!E46*150+SUM('Données projet'!F46:G46)*13.8+'Données projet'!H46*10</f>
        <v>80</v>
      </c>
      <c r="D33" s="194">
        <f t="shared" si="2"/>
        <v>2240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75</v>
      </c>
      <c r="B34" s="193">
        <f>'Données projet'!D47</f>
        <v>28</v>
      </c>
      <c r="C34" s="206">
        <f>'Données projet'!E47*150+SUM('Données projet'!F47:G47)*13.8+'Données projet'!H47*10</f>
        <v>80</v>
      </c>
      <c r="D34" s="194">
        <f t="shared" si="2"/>
        <v>2240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80</v>
      </c>
      <c r="B35" s="193">
        <f>'Données projet'!D48</f>
        <v>28</v>
      </c>
      <c r="C35" s="206">
        <f>'Données projet'!E48*150+SUM('Données projet'!F48:G48)*13.8+'Données projet'!H48*10</f>
        <v>94</v>
      </c>
      <c r="D35" s="194">
        <f t="shared" si="2"/>
        <v>2632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90</v>
      </c>
      <c r="B36" s="193">
        <f>'Données projet'!D49</f>
        <v>56</v>
      </c>
      <c r="C36" s="206">
        <f>'Données projet'!E49*150+SUM('Données projet'!F49:G49)*13.8+'Données projet'!H49*10</f>
        <v>108</v>
      </c>
      <c r="D36" s="194">
        <f t="shared" si="2"/>
        <v>6048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100</v>
      </c>
      <c r="B37" s="193">
        <f>'Données projet'!D50</f>
        <v>56</v>
      </c>
      <c r="C37" s="206">
        <f>'Données projet'!E50*150+SUM('Données projet'!F50:G50)*13.8+'Données projet'!H50*10</f>
        <v>122</v>
      </c>
      <c r="D37" s="194">
        <f t="shared" si="2"/>
        <v>6832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110</v>
      </c>
      <c r="B38" s="193">
        <f>'Données projet'!D51</f>
        <v>51</v>
      </c>
      <c r="C38" s="206">
        <f>'Données projet'!E51*150+SUM('Données projet'!F51:G51)*13.8+'Données projet'!H51*10</f>
        <v>122</v>
      </c>
      <c r="D38" s="194">
        <f t="shared" si="2"/>
        <v>6222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120</v>
      </c>
      <c r="B39" s="193">
        <f>'Données projet'!D52</f>
        <v>47</v>
      </c>
      <c r="C39" s="206">
        <f>'Données projet'!E52*150+SUM('Données projet'!F52:G52)*13.8+'Données projet'!H52*10</f>
        <v>136</v>
      </c>
      <c r="D39" s="194">
        <f t="shared" si="2"/>
        <v>6392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130</v>
      </c>
      <c r="B40" s="193">
        <f>'Données projet'!D53</f>
        <v>44</v>
      </c>
      <c r="C40" s="206">
        <f>'Données projet'!E53*150+SUM('Données projet'!F53:G53)*13.8+'Données projet'!H53*10</f>
        <v>136</v>
      </c>
      <c r="D40" s="194">
        <f t="shared" si="2"/>
        <v>5984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140</v>
      </c>
      <c r="B41" s="193">
        <f>'Données projet'!D54</f>
        <v>41</v>
      </c>
      <c r="C41" s="206">
        <f>'Données projet'!E54*150+SUM('Données projet'!F54:G54)*13.8+'Données projet'!H54*10</f>
        <v>136</v>
      </c>
      <c r="D41" s="194">
        <f t="shared" si="2"/>
        <v>5576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150</v>
      </c>
      <c r="B42" s="193">
        <f>'Données projet'!D55</f>
        <v>335</v>
      </c>
      <c r="C42" s="206">
        <f>'Données projet'!E55*150+SUM('Données projet'!F55:G55)*13.8+'Données projet'!H55*10</f>
        <v>136</v>
      </c>
      <c r="D42" s="194">
        <f t="shared" si="2"/>
        <v>45560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2023-04-05T14:09:41Z</dcterms:modified>
</cp:coreProperties>
</file>