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ESPERAUSSES (81) - Occitane de production Sylvicole\Dossier final\"/>
    </mc:Choice>
  </mc:AlternateContent>
  <xr:revisionPtr revIDLastSave="0" documentId="13_ncr:1_{B1554341-0F0D-4EE7-BEC2-559DF8BE3B6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<sst xmlns="http://schemas.openxmlformats.org/spreadsheetml/2006/main" count="1169" uniqueCount="324">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</sst>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919.03907116057201</c:v>
                </c:pt>
                <c:pt idx="67">
                  <c:v>919.03907116057201</c:v>
                </c:pt>
                <c:pt idx="68">
                  <c:v>919.03907116057201</c:v>
                </c:pt>
                <c:pt idx="69">
                  <c:v>919.03907116057201</c:v>
                </c:pt>
                <c:pt idx="70">
                  <c:v>919.03907116057201</c:v>
                </c:pt>
                <c:pt idx="71">
                  <c:v>919.03907116057201</c:v>
                </c:pt>
                <c:pt idx="72">
                  <c:v>919.03907116057201</c:v>
                </c:pt>
                <c:pt idx="73">
                  <c:v>919.03907116057201</c:v>
                </c:pt>
                <c:pt idx="74">
                  <c:v>919.03907116057201</c:v>
                </c:pt>
                <c:pt idx="75">
                  <c:v>919.03907116057201</c:v>
                </c:pt>
                <c:pt idx="76">
                  <c:v>919.03907116057201</c:v>
                </c:pt>
                <c:pt idx="77">
                  <c:v>919.03907116057201</c:v>
                </c:pt>
                <c:pt idx="78">
                  <c:v>919.03907116057201</c:v>
                </c:pt>
                <c:pt idx="79">
                  <c:v>919.03907116057201</c:v>
                </c:pt>
                <c:pt idx="80">
                  <c:v>919.03907116057201</c:v>
                </c:pt>
                <c:pt idx="81">
                  <c:v>919.03907116057201</c:v>
                </c:pt>
                <c:pt idx="82">
                  <c:v>919.03907116057201</c:v>
                </c:pt>
                <c:pt idx="83">
                  <c:v>919.03907116057201</c:v>
                </c:pt>
                <c:pt idx="84">
                  <c:v>919.03907116057201</c:v>
                </c:pt>
                <c:pt idx="85">
                  <c:v>919.03907116057201</c:v>
                </c:pt>
                <c:pt idx="86">
                  <c:v>919.03907116057201</c:v>
                </c:pt>
                <c:pt idx="87">
                  <c:v>919.03907116057201</c:v>
                </c:pt>
                <c:pt idx="88">
                  <c:v>919.03907116057201</c:v>
                </c:pt>
                <c:pt idx="89">
                  <c:v>919.03907116057201</c:v>
                </c:pt>
                <c:pt idx="90">
                  <c:v>919.03907116057201</c:v>
                </c:pt>
                <c:pt idx="91">
                  <c:v>919.03907116057201</c:v>
                </c:pt>
                <c:pt idx="92">
                  <c:v>919.03907116057201</c:v>
                </c:pt>
                <c:pt idx="93">
                  <c:v>919.03907116057201</c:v>
                </c:pt>
                <c:pt idx="94">
                  <c:v>919.03907116057201</c:v>
                </c:pt>
                <c:pt idx="95">
                  <c:v>919.03907116057201</c:v>
                </c:pt>
                <c:pt idx="96">
                  <c:v>919.03907116057201</c:v>
                </c:pt>
                <c:pt idx="97">
                  <c:v>919.03907116057201</c:v>
                </c:pt>
                <c:pt idx="98">
                  <c:v>919.03907116057201</c:v>
                </c:pt>
                <c:pt idx="99">
                  <c:v>919.03907116057201</c:v>
                </c:pt>
                <c:pt idx="100">
                  <c:v>919.03907116057201</c:v>
                </c:pt>
                <c:pt idx="101">
                  <c:v>919.03907116057201</c:v>
                </c:pt>
                <c:pt idx="102">
                  <c:v>919.03907116057201</c:v>
                </c:pt>
                <c:pt idx="103">
                  <c:v>919.03907116057201</c:v>
                </c:pt>
                <c:pt idx="104">
                  <c:v>919.03907116057201</c:v>
                </c:pt>
                <c:pt idx="105">
                  <c:v>919.03907116057201</c:v>
                </c:pt>
                <c:pt idx="106">
                  <c:v>919.03907116057201</c:v>
                </c:pt>
                <c:pt idx="107">
                  <c:v>919.03907116057201</c:v>
                </c:pt>
                <c:pt idx="108">
                  <c:v>919.03907116057201</c:v>
                </c:pt>
                <c:pt idx="109">
                  <c:v>919.03907116057201</c:v>
                </c:pt>
                <c:pt idx="110">
                  <c:v>919.03907116057201</c:v>
                </c:pt>
                <c:pt idx="111">
                  <c:v>919.03907116057201</c:v>
                </c:pt>
                <c:pt idx="112">
                  <c:v>919.03907116057201</c:v>
                </c:pt>
                <c:pt idx="113">
                  <c:v>919.03907116057201</c:v>
                </c:pt>
                <c:pt idx="114">
                  <c:v>919.03907116057201</c:v>
                </c:pt>
                <c:pt idx="115">
                  <c:v>919.03907116057201</c:v>
                </c:pt>
                <c:pt idx="116">
                  <c:v>919.03907116057201</c:v>
                </c:pt>
                <c:pt idx="117">
                  <c:v>919.03907116057201</c:v>
                </c:pt>
                <c:pt idx="118">
                  <c:v>919.03907116057201</c:v>
                </c:pt>
                <c:pt idx="119">
                  <c:v>919.03907116057201</c:v>
                </c:pt>
                <c:pt idx="120">
                  <c:v>919.03907116057201</c:v>
                </c:pt>
                <c:pt idx="121">
                  <c:v>919.03907116057201</c:v>
                </c:pt>
                <c:pt idx="122">
                  <c:v>919.03907116057201</c:v>
                </c:pt>
                <c:pt idx="123">
                  <c:v>919.03907116057201</c:v>
                </c:pt>
                <c:pt idx="124">
                  <c:v>919.03907116057201</c:v>
                </c:pt>
                <c:pt idx="125">
                  <c:v>919.03907116057201</c:v>
                </c:pt>
                <c:pt idx="126">
                  <c:v>919.03907116057201</c:v>
                </c:pt>
                <c:pt idx="127">
                  <c:v>919.03907116057201</c:v>
                </c:pt>
                <c:pt idx="128">
                  <c:v>919.03907116057201</c:v>
                </c:pt>
                <c:pt idx="129">
                  <c:v>919.03907116057201</c:v>
                </c:pt>
                <c:pt idx="130">
                  <c:v>919.03907116057201</c:v>
                </c:pt>
                <c:pt idx="131">
                  <c:v>919.03907116057201</c:v>
                </c:pt>
                <c:pt idx="132">
                  <c:v>919.03907116057201</c:v>
                </c:pt>
                <c:pt idx="133">
                  <c:v>919.03907116057201</c:v>
                </c:pt>
                <c:pt idx="134">
                  <c:v>919.03907116057201</c:v>
                </c:pt>
                <c:pt idx="135">
                  <c:v>919.03907116057201</c:v>
                </c:pt>
                <c:pt idx="136">
                  <c:v>919.03907116057201</c:v>
                </c:pt>
                <c:pt idx="137">
                  <c:v>919.03907116057201</c:v>
                </c:pt>
                <c:pt idx="138">
                  <c:v>919.03907116057201</c:v>
                </c:pt>
                <c:pt idx="139">
                  <c:v>919.03907116057201</c:v>
                </c:pt>
                <c:pt idx="140">
                  <c:v>919.03907116057201</c:v>
                </c:pt>
                <c:pt idx="141">
                  <c:v>919.03907116057201</c:v>
                </c:pt>
                <c:pt idx="142">
                  <c:v>919.03907116057201</c:v>
                </c:pt>
                <c:pt idx="143">
                  <c:v>919.03907116057201</c:v>
                </c:pt>
                <c:pt idx="144">
                  <c:v>919.03907116057201</c:v>
                </c:pt>
                <c:pt idx="145">
                  <c:v>919.03907116057201</c:v>
                </c:pt>
                <c:pt idx="146">
                  <c:v>919.03907116057201</c:v>
                </c:pt>
                <c:pt idx="147">
                  <c:v>919.03907116057201</c:v>
                </c:pt>
                <c:pt idx="148">
                  <c:v>919.03907116057201</c:v>
                </c:pt>
                <c:pt idx="149">
                  <c:v>919.03907116057201</c:v>
                </c:pt>
                <c:pt idx="150">
                  <c:v>919.03907116057201</c:v>
                </c:pt>
                <c:pt idx="151">
                  <c:v>919.03907116057201</c:v>
                </c:pt>
                <c:pt idx="152">
                  <c:v>919.03907116057201</c:v>
                </c:pt>
                <c:pt idx="153">
                  <c:v>919.03907116057201</c:v>
                </c:pt>
                <c:pt idx="154">
                  <c:v>919.03907116057201</c:v>
                </c:pt>
                <c:pt idx="155">
                  <c:v>919.03907116057201</c:v>
                </c:pt>
                <c:pt idx="156">
                  <c:v>919.03907116057201</c:v>
                </c:pt>
                <c:pt idx="157">
                  <c:v>919.03907116057201</c:v>
                </c:pt>
                <c:pt idx="158">
                  <c:v>919.03907116057201</c:v>
                </c:pt>
                <c:pt idx="159">
                  <c:v>919.03907116057201</c:v>
                </c:pt>
                <c:pt idx="160">
                  <c:v>919.03907116057201</c:v>
                </c:pt>
                <c:pt idx="161">
                  <c:v>919.03907116057201</c:v>
                </c:pt>
                <c:pt idx="162">
                  <c:v>919.03907116057201</c:v>
                </c:pt>
                <c:pt idx="163">
                  <c:v>919.03907116057201</c:v>
                </c:pt>
                <c:pt idx="164">
                  <c:v>919.03907116057201</c:v>
                </c:pt>
                <c:pt idx="165">
                  <c:v>919.03907116057201</c:v>
                </c:pt>
                <c:pt idx="166">
                  <c:v>919.03907116057201</c:v>
                </c:pt>
                <c:pt idx="167">
                  <c:v>919.03907116057201</c:v>
                </c:pt>
                <c:pt idx="168">
                  <c:v>919.03907116057201</c:v>
                </c:pt>
                <c:pt idx="169">
                  <c:v>919.03907116057201</c:v>
                </c:pt>
                <c:pt idx="170">
                  <c:v>919.03907116057201</c:v>
                </c:pt>
                <c:pt idx="171">
                  <c:v>919.03907116057201</c:v>
                </c:pt>
                <c:pt idx="172">
                  <c:v>919.03907116057201</c:v>
                </c:pt>
                <c:pt idx="173">
                  <c:v>919.03907116057201</c:v>
                </c:pt>
                <c:pt idx="174">
                  <c:v>919.03907116057201</c:v>
                </c:pt>
                <c:pt idx="175">
                  <c:v>919.03907116057201</c:v>
                </c:pt>
                <c:pt idx="176">
                  <c:v>919.03907116057201</c:v>
                </c:pt>
                <c:pt idx="177">
                  <c:v>919.03907116057201</c:v>
                </c:pt>
                <c:pt idx="178">
                  <c:v>919.03907116057201</c:v>
                </c:pt>
                <c:pt idx="179">
                  <c:v>919.03907116057201</c:v>
                </c:pt>
                <c:pt idx="180">
                  <c:v>919.03907116057201</c:v>
                </c:pt>
                <c:pt idx="181">
                  <c:v>919.03907116057201</c:v>
                </c:pt>
                <c:pt idx="182">
                  <c:v>919.03907116057201</c:v>
                </c:pt>
                <c:pt idx="183">
                  <c:v>919.03907116057201</c:v>
                </c:pt>
                <c:pt idx="184">
                  <c:v>919.03907116057201</c:v>
                </c:pt>
                <c:pt idx="185">
                  <c:v>919.03907116057201</c:v>
                </c:pt>
                <c:pt idx="186">
                  <c:v>919.03907116057201</c:v>
                </c:pt>
                <c:pt idx="187">
                  <c:v>919.03907116057201</c:v>
                </c:pt>
                <c:pt idx="188">
                  <c:v>919.03907116057201</c:v>
                </c:pt>
                <c:pt idx="189">
                  <c:v>919.03907116057201</c:v>
                </c:pt>
                <c:pt idx="190">
                  <c:v>919.03907116057201</c:v>
                </c:pt>
                <c:pt idx="191">
                  <c:v>919.03907116057201</c:v>
                </c:pt>
                <c:pt idx="192">
                  <c:v>919.03907116057201</c:v>
                </c:pt>
                <c:pt idx="193">
                  <c:v>919.03907116057201</c:v>
                </c:pt>
                <c:pt idx="194">
                  <c:v>919.03907116057201</c:v>
                </c:pt>
                <c:pt idx="195">
                  <c:v>919.03907116057201</c:v>
                </c:pt>
                <c:pt idx="196">
                  <c:v>919.03907116057201</c:v>
                </c:pt>
                <c:pt idx="197">
                  <c:v>919.03907116057201</c:v>
                </c:pt>
                <c:pt idx="198">
                  <c:v>919.03907116057201</c:v>
                </c:pt>
                <c:pt idx="199">
                  <c:v>919.03907116057201</c:v>
                </c:pt>
                <c:pt idx="200">
                  <c:v>919.03907116057201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8" zoomScale="90" zoomScaleNormal="90" workbookViewId="0">
      <selection activeCell="F49" sqref="F4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0.2</v>
      </c>
      <c r="D9" s="36">
        <f t="shared" ref="D9:D18" si="0">C9*$C$5</f>
        <v>0.68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0.8</v>
      </c>
      <c r="D10" s="36">
        <f t="shared" si="0"/>
        <v>2.72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3.4000000000000004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0.55000000000000004</v>
      </c>
      <c r="F36" s="54">
        <v>0.45</v>
      </c>
      <c r="G36" s="54"/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0.8</v>
      </c>
      <c r="F37" s="54">
        <v>0.2</v>
      </c>
      <c r="G37" s="54"/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162</v>
      </c>
      <c r="C62" s="63">
        <v>1</v>
      </c>
      <c r="D62" s="63">
        <v>0</v>
      </c>
      <c r="E62" s="54"/>
      <c r="F62" s="54"/>
      <c r="G62" s="54">
        <v>1</v>
      </c>
      <c r="H62" s="54"/>
      <c r="I62" s="56">
        <f>IFERROR(B62/A62,"")</f>
        <v>10.8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303</v>
      </c>
      <c r="C63" s="63">
        <v>2</v>
      </c>
      <c r="D63" s="63">
        <v>43</v>
      </c>
      <c r="E63" s="54"/>
      <c r="F63" s="54"/>
      <c r="G63" s="54">
        <v>1</v>
      </c>
      <c r="H63" s="54"/>
      <c r="I63" s="52">
        <f>IF(A63&lt;&gt;0,(B63-(B62-D62))/(A63-A62),"")</f>
        <v>28.2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419</v>
      </c>
      <c r="C64" s="63">
        <v>3</v>
      </c>
      <c r="D64" s="63">
        <v>60</v>
      </c>
      <c r="E64" s="54">
        <v>0.15</v>
      </c>
      <c r="F64" s="54"/>
      <c r="G64" s="54">
        <v>0.85</v>
      </c>
      <c r="H64" s="54"/>
      <c r="I64" s="52">
        <f>IF(A64&lt;&gt;0,(B64-(B63-D63))/(A64-A63),"")</f>
        <v>31.8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524</v>
      </c>
      <c r="C65" s="63">
        <v>4</v>
      </c>
      <c r="D65" s="63">
        <v>90</v>
      </c>
      <c r="E65" s="54">
        <v>0.25</v>
      </c>
      <c r="F65" s="54"/>
      <c r="G65" s="54">
        <v>0.75</v>
      </c>
      <c r="H65" s="54"/>
      <c r="I65" s="52">
        <f>IF(A65&lt;&gt;0,(B65-(B64-D64))/(A65-A64),"")</f>
        <v>33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576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639</v>
      </c>
      <c r="C67" s="63">
        <v>6</v>
      </c>
      <c r="D67" s="63">
        <v>77</v>
      </c>
      <c r="E67" s="54"/>
      <c r="F67" s="54"/>
      <c r="G67" s="54"/>
      <c r="H67" s="54"/>
      <c r="I67" s="52">
        <f t="shared" si="2"/>
        <v>27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686</v>
      </c>
      <c r="C68" s="63">
        <v>7</v>
      </c>
      <c r="D68" s="63">
        <v>64</v>
      </c>
      <c r="E68" s="54"/>
      <c r="F68" s="54"/>
      <c r="G68" s="54"/>
      <c r="H68" s="54"/>
      <c r="I68" s="52">
        <f t="shared" si="2"/>
        <v>24.8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724</v>
      </c>
      <c r="C69" s="53">
        <v>8</v>
      </c>
      <c r="D69" s="53">
        <v>62</v>
      </c>
      <c r="E69" s="54"/>
      <c r="F69" s="54"/>
      <c r="G69" s="54"/>
      <c r="H69" s="54"/>
      <c r="I69" s="52">
        <f t="shared" si="2"/>
        <v>20.399999999999999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739</v>
      </c>
      <c r="C70" s="53">
        <v>9</v>
      </c>
      <c r="D70" s="53">
        <v>46</v>
      </c>
      <c r="E70" s="54"/>
      <c r="F70" s="54"/>
      <c r="G70" s="54"/>
      <c r="H70" s="54"/>
      <c r="I70" s="52">
        <f t="shared" si="2"/>
        <v>15.4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754</v>
      </c>
      <c r="C71" s="53">
        <v>10</v>
      </c>
      <c r="D71" s="53">
        <v>35</v>
      </c>
      <c r="E71" s="54"/>
      <c r="F71" s="54"/>
      <c r="G71" s="54"/>
      <c r="H71" s="54"/>
      <c r="I71" s="52">
        <f t="shared" si="2"/>
        <v>12.2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769</v>
      </c>
      <c r="C72" s="53">
        <v>11</v>
      </c>
      <c r="D72" s="53">
        <v>0</v>
      </c>
      <c r="E72" s="54"/>
      <c r="F72" s="54"/>
      <c r="G72" s="54"/>
      <c r="H72" s="54"/>
      <c r="I72" s="52">
        <f t="shared" si="2"/>
        <v>10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H22" sqref="H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310.95287409903602</v>
      </c>
      <c r="T3" s="62">
        <f>IF('Données projet'!E9&gt;30,$R$33-$H$33,LOOKUP('Données projet'!$E$9,$A$3:$A$203,R3:R203)-LOOKUP('Données projet'!$E$9,$A$3:$A$203,$H$3:$H$203))</f>
        <v>224.10083380795163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490.96084572840579</v>
      </c>
      <c r="AO3" s="62">
        <f>IF('Données projet'!E10&gt;30,$AM$33-$H$33,LOOKUP('Données projet'!$E$10,$A$3:$A$203,AM3:AM203)-LOOKUP('Données projet'!$E$10,$A$3:$A$203,$H$3:$H$203))</f>
        <v>597.91658789908263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310.95287409903602</v>
      </c>
      <c r="T4" s="62">
        <f>$T$3</f>
        <v>224.10083380795163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10.8</v>
      </c>
      <c r="AI4" s="14">
        <f>IF('Données projet'!$A$62&gt;35,AI3+AH4-AQ3,IF(A4&lt;'Données projet'!$A$62,$AF$205^A4,IF(A4='Données projet'!$A$62,'Données projet'!$B$62,AI3+AH4-AQ3)))</f>
        <v>1.4037863041747067</v>
      </c>
      <c r="AJ4" s="14">
        <f>AI4*VLOOKUP('Données projet'!$B$10,Paramètres!$A$1:$I$89,3,0)*VLOOKUP('Données projet'!$B$10,Paramètres!$A$1:$I$89,5,0)</f>
        <v>0.78471654403366109</v>
      </c>
      <c r="AK4" s="14">
        <f>EXP(-1.0587+0.8836*LN(AJ4)+0.284)</f>
        <v>0.37198061042729702</v>
      </c>
      <c r="AL4" s="22">
        <f t="shared" ref="AL4:AL67" si="4">(AJ4+AK4)*0.475*44/12</f>
        <v>2.0145808773528358</v>
      </c>
      <c r="AM4" s="62">
        <f t="shared" ref="AM4:AM67" si="5">AL4+(AD4+AE4)*44/12</f>
        <v>295.34791421068616</v>
      </c>
      <c r="AN4" s="62">
        <f ca="1">AVERAGE(OFFSET($AM$3,0,0,'Données projet'!$E$10+1,1))-AVERAGE(OFFSET($H$3,0,0,'Données projet'!$E$10+1,1))</f>
        <v>490.96084572840579</v>
      </c>
      <c r="AO4" s="62">
        <f>$AO$3</f>
        <v>597.91658789908263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310.95287409903602</v>
      </c>
      <c r="T5" s="62">
        <f t="shared" ref="T5:T68" si="34">$T$3</f>
        <v>224.10083380795163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10.8</v>
      </c>
      <c r="AI5" s="14">
        <f>IF('Données projet'!$A$62&gt;35,AI4+AH5-AQ4,IF(A5&lt;'Données projet'!$A$62,$AF$205^A5,IF(A5='Données projet'!$A$62,'Données projet'!$B$62,AI4+AH5-AQ4)))</f>
        <v>1.9706159877884823</v>
      </c>
      <c r="AJ5" s="14">
        <f>AI5*VLOOKUP('Données projet'!$B$10,Paramètres!$A$1:$I$89,3,0)*VLOOKUP('Données projet'!$B$10,Paramètres!$A$1:$I$89,5,0)</f>
        <v>1.1015743371737616</v>
      </c>
      <c r="AK5" s="14">
        <f t="shared" ref="AK5:AK68" si="35">EXP(-1.0587+0.8836*LN(AJ5)+0.284)</f>
        <v>0.50196734705126034</v>
      </c>
      <c r="AL5" s="22">
        <f t="shared" si="4"/>
        <v>2.7928351000252465</v>
      </c>
      <c r="AM5" s="62">
        <f t="shared" si="5"/>
        <v>296.12616843335854</v>
      </c>
      <c r="AN5" s="62">
        <f ca="1">AVERAGE(OFFSET($AM$3,0,0,'Données projet'!$E$10+1,1))-AVERAGE(OFFSET($H$3,0,0,'Données projet'!$E$10+1,1))</f>
        <v>490.96084572840579</v>
      </c>
      <c r="AO5" s="62">
        <f t="shared" ref="AO5:AO68" si="36">$AO$3</f>
        <v>597.91658789908263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310.95287409903602</v>
      </c>
      <c r="T6" s="62">
        <f t="shared" si="34"/>
        <v>224.10083380795163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10.8</v>
      </c>
      <c r="AI6" s="14">
        <f>IF('Données projet'!$A$62&gt;35,AI5+AH6-AQ5,IF(A6&lt;'Données projet'!$A$62,$AF$205^A6,IF(A6='Données projet'!$A$62,'Données projet'!$B$62,AI5+AH6-AQ5)))</f>
        <v>2.7663237344451828</v>
      </c>
      <c r="AJ6" s="14">
        <f>AI6*VLOOKUP('Données projet'!$B$10,Paramètres!$A$1:$I$89,3,0)*VLOOKUP('Données projet'!$B$10,Paramètres!$A$1:$I$89,5,0)</f>
        <v>1.5463749675548573</v>
      </c>
      <c r="AK6" s="14">
        <f t="shared" si="35"/>
        <v>0.6773772891448272</v>
      </c>
      <c r="AL6" s="22">
        <f t="shared" si="4"/>
        <v>3.8730351804186167</v>
      </c>
      <c r="AM6" s="62">
        <f t="shared" si="5"/>
        <v>297.20636851375195</v>
      </c>
      <c r="AN6" s="62">
        <f ca="1">AVERAGE(OFFSET($AM$3,0,0,'Données projet'!$E$10+1,1))-AVERAGE(OFFSET($H$3,0,0,'Données projet'!$E$10+1,1))</f>
        <v>490.96084572840579</v>
      </c>
      <c r="AO6" s="62">
        <f t="shared" si="36"/>
        <v>597.91658789908263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310.95287409903602</v>
      </c>
      <c r="T7" s="62">
        <f t="shared" si="34"/>
        <v>224.10083380795163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10.8</v>
      </c>
      <c r="AI7" s="14">
        <f>IF('Données projet'!$A$62&gt;35,AI6+AH7-AQ6,IF(A7&lt;'Données projet'!$A$62,$AF$205^A7,IF(A7='Données projet'!$A$62,'Données projet'!$B$62,AI6+AH7-AQ6)))</f>
        <v>3.8833273713275762</v>
      </c>
      <c r="AJ7" s="14">
        <f>AI7*VLOOKUP('Données projet'!$B$10,Paramètres!$A$1:$I$89,3,0)*VLOOKUP('Données projet'!$B$10,Paramètres!$A$1:$I$89,5,0)</f>
        <v>2.170780000572115</v>
      </c>
      <c r="AK7" s="14">
        <f t="shared" si="35"/>
        <v>0.91408334535022773</v>
      </c>
      <c r="AL7" s="22">
        <f t="shared" si="4"/>
        <v>5.3728036608147471</v>
      </c>
      <c r="AM7" s="62">
        <f t="shared" si="5"/>
        <v>298.70613699414804</v>
      </c>
      <c r="AN7" s="62">
        <f ca="1">AVERAGE(OFFSET($AM$3,0,0,'Données projet'!$E$10+1,1))-AVERAGE(OFFSET($H$3,0,0,'Données projet'!$E$10+1,1))</f>
        <v>490.96084572840579</v>
      </c>
      <c r="AO7" s="62">
        <f t="shared" si="36"/>
        <v>597.91658789908263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310.95287409903602</v>
      </c>
      <c r="T8" s="62">
        <f t="shared" si="34"/>
        <v>224.10083380795163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10.8</v>
      </c>
      <c r="AI8" s="14">
        <f>IF('Données projet'!$A$62&gt;35,AI7+AH8-AQ7,IF(A8&lt;'Données projet'!$A$62,$AF$205^A8,IF(A8='Données projet'!$A$62,'Données projet'!$B$62,AI7+AH8-AQ7)))</f>
        <v>5.451361778496417</v>
      </c>
      <c r="AJ8" s="14">
        <f>AI8*VLOOKUP('Données projet'!$B$10,Paramètres!$A$1:$I$89,3,0)*VLOOKUP('Données projet'!$B$10,Paramètres!$A$1:$I$89,5,0)</f>
        <v>3.0473112341794972</v>
      </c>
      <c r="AK8" s="14">
        <f t="shared" si="35"/>
        <v>1.2335051316844765</v>
      </c>
      <c r="AL8" s="22">
        <f t="shared" si="4"/>
        <v>7.4557551705464205</v>
      </c>
      <c r="AM8" s="62">
        <f t="shared" si="5"/>
        <v>300.78908850387973</v>
      </c>
      <c r="AN8" s="62">
        <f ca="1">AVERAGE(OFFSET($AM$3,0,0,'Données projet'!$E$10+1,1))-AVERAGE(OFFSET($H$3,0,0,'Données projet'!$E$10+1,1))</f>
        <v>490.96084572840579</v>
      </c>
      <c r="AO8" s="62">
        <f t="shared" si="36"/>
        <v>597.91658789908263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310.95287409903602</v>
      </c>
      <c r="T9" s="62">
        <f t="shared" si="34"/>
        <v>224.10083380795163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10.8</v>
      </c>
      <c r="AI9" s="14">
        <f>IF('Données projet'!$A$62&gt;35,AI8+AH9-AQ8,IF(A9&lt;'Données projet'!$A$62,$AF$205^A9,IF(A9='Données projet'!$A$62,'Données projet'!$B$62,AI8+AH9-AQ8)))</f>
        <v>7.6525470037547425</v>
      </c>
      <c r="AJ9" s="14">
        <f>AI9*VLOOKUP('Données projet'!$B$10,Paramètres!$A$1:$I$89,3,0)*VLOOKUP('Données projet'!$B$10,Paramètres!$A$1:$I$89,5,0)</f>
        <v>4.2777737750989013</v>
      </c>
      <c r="AK9" s="14">
        <f t="shared" si="35"/>
        <v>1.6645472402836166</v>
      </c>
      <c r="AL9" s="22">
        <f t="shared" si="4"/>
        <v>10.349542435124553</v>
      </c>
      <c r="AM9" s="62">
        <f t="shared" si="5"/>
        <v>303.68287576845785</v>
      </c>
      <c r="AN9" s="62">
        <f ca="1">AVERAGE(OFFSET($AM$3,0,0,'Données projet'!$E$10+1,1))-AVERAGE(OFFSET($H$3,0,0,'Données projet'!$E$10+1,1))</f>
        <v>490.96084572840579</v>
      </c>
      <c r="AO9" s="62">
        <f t="shared" si="36"/>
        <v>597.91658789908263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310.95287409903602</v>
      </c>
      <c r="T10" s="62">
        <f t="shared" si="34"/>
        <v>224.10083380795163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10.8</v>
      </c>
      <c r="AI10" s="14">
        <f>IF('Données projet'!$A$62&gt;35,AI9+AH10-AQ9,IF(A10&lt;'Données projet'!$A$62,$AF$205^A10,IF(A10='Données projet'!$A$62,'Données projet'!$B$62,AI9+AH10-AQ9)))</f>
        <v>10.742540675924095</v>
      </c>
      <c r="AJ10" s="14">
        <f>AI10*VLOOKUP('Données projet'!$B$10,Paramètres!$A$1:$I$89,3,0)*VLOOKUP('Données projet'!$B$10,Paramètres!$A$1:$I$89,5,0)</f>
        <v>6.0050802378415691</v>
      </c>
      <c r="AK10" s="14">
        <f t="shared" si="35"/>
        <v>2.2462148263235089</v>
      </c>
      <c r="AL10" s="22">
        <f t="shared" si="4"/>
        <v>14.37100557008751</v>
      </c>
      <c r="AM10" s="62">
        <f t="shared" si="5"/>
        <v>307.70433890342082</v>
      </c>
      <c r="AN10" s="62">
        <f ca="1">AVERAGE(OFFSET($AM$3,0,0,'Données projet'!$E$10+1,1))-AVERAGE(OFFSET($H$3,0,0,'Données projet'!$E$10+1,1))</f>
        <v>490.96084572840579</v>
      </c>
      <c r="AO10" s="62">
        <f t="shared" si="36"/>
        <v>597.91658789908263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310.95287409903602</v>
      </c>
      <c r="T11" s="62">
        <f t="shared" si="34"/>
        <v>224.10083380795163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10.8</v>
      </c>
      <c r="AI11" s="14">
        <f>IF('Données projet'!$A$62&gt;35,AI10+AH11-AQ10,IF(A11&lt;'Données projet'!$A$62,$AF$205^A11,IF(A11='Données projet'!$A$62,'Données projet'!$B$62,AI10+AH11-AQ10)))</f>
        <v>15.080231472901943</v>
      </c>
      <c r="AJ11" s="14">
        <f>AI11*VLOOKUP('Données projet'!$B$10,Paramètres!$A$1:$I$89,3,0)*VLOOKUP('Données projet'!$B$10,Paramètres!$A$1:$I$89,5,0)</f>
        <v>8.4298493933521872</v>
      </c>
      <c r="AK11" s="14">
        <f t="shared" si="35"/>
        <v>3.0311431985167756</v>
      </c>
      <c r="AL11" s="22">
        <f t="shared" si="4"/>
        <v>19.961228764171775</v>
      </c>
      <c r="AM11" s="62">
        <f t="shared" si="5"/>
        <v>313.29456209750509</v>
      </c>
      <c r="AN11" s="62">
        <f ca="1">AVERAGE(OFFSET($AM$3,0,0,'Données projet'!$E$10+1,1))-AVERAGE(OFFSET($H$3,0,0,'Données projet'!$E$10+1,1))</f>
        <v>490.96084572840579</v>
      </c>
      <c r="AO11" s="62">
        <f t="shared" si="36"/>
        <v>597.91658789908263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310.95287409903602</v>
      </c>
      <c r="T12" s="62">
        <f t="shared" si="34"/>
        <v>224.10083380795163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10.8</v>
      </c>
      <c r="AI12" s="14">
        <f>IF('Données projet'!$A$62&gt;35,AI11+AH12-AQ11,IF(A12&lt;'Données projet'!$A$62,$AF$205^A12,IF(A12='Données projet'!$A$62,'Données projet'!$B$62,AI11+AH12-AQ11)))</f>
        <v>21.169422405444113</v>
      </c>
      <c r="AJ12" s="14">
        <f>AI12*VLOOKUP('Données projet'!$B$10,Paramètres!$A$1:$I$89,3,0)*VLOOKUP('Données projet'!$B$10,Paramètres!$A$1:$I$89,5,0)</f>
        <v>11.83370712464326</v>
      </c>
      <c r="AK12" s="14">
        <f t="shared" si="35"/>
        <v>4.0903608070972819</v>
      </c>
      <c r="AL12" s="22">
        <f t="shared" si="4"/>
        <v>27.734418314448106</v>
      </c>
      <c r="AM12" s="62">
        <f t="shared" si="5"/>
        <v>321.06775164778139</v>
      </c>
      <c r="AN12" s="62">
        <f ca="1">AVERAGE(OFFSET($AM$3,0,0,'Données projet'!$E$10+1,1))-AVERAGE(OFFSET($H$3,0,0,'Données projet'!$E$10+1,1))</f>
        <v>490.96084572840579</v>
      </c>
      <c r="AO12" s="62">
        <f t="shared" si="36"/>
        <v>597.91658789908263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310.95287409903602</v>
      </c>
      <c r="T13" s="62">
        <f t="shared" si="34"/>
        <v>224.10083380795163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10.8</v>
      </c>
      <c r="AI13" s="14">
        <f>IF('Données projet'!$A$62&gt;35,AI12+AH13-AQ12,IF(A13&lt;'Données projet'!$A$62,$AF$205^A13,IF(A13='Données projet'!$A$62,'Données projet'!$B$62,AI12+AH13-AQ12)))</f>
        <v>29.717345240051621</v>
      </c>
      <c r="AJ13" s="14">
        <f>AI13*VLOOKUP('Données projet'!$B$10,Paramètres!$A$1:$I$89,3,0)*VLOOKUP('Données projet'!$B$10,Paramètres!$A$1:$I$89,5,0)</f>
        <v>16.611995989188856</v>
      </c>
      <c r="AK13" s="14">
        <f t="shared" si="35"/>
        <v>5.5197166337850669</v>
      </c>
      <c r="AL13" s="22">
        <f t="shared" si="4"/>
        <v>38.546066151679575</v>
      </c>
      <c r="AM13" s="62">
        <f t="shared" si="5"/>
        <v>331.87939948501287</v>
      </c>
      <c r="AN13" s="62">
        <f ca="1">AVERAGE(OFFSET($AM$3,0,0,'Données projet'!$E$10+1,1))-AVERAGE(OFFSET($H$3,0,0,'Données projet'!$E$10+1,1))</f>
        <v>490.96084572840579</v>
      </c>
      <c r="AO13" s="62">
        <f t="shared" si="36"/>
        <v>597.91658789908263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310.95287409903602</v>
      </c>
      <c r="T14" s="62">
        <f t="shared" si="34"/>
        <v>224.10083380795163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10.8</v>
      </c>
      <c r="AI14" s="14">
        <f>IF('Données projet'!$A$62&gt;35,AI13+AH14-AQ13,IF(A14&lt;'Données projet'!$A$62,$AF$205^A14,IF(A14='Données projet'!$A$62,'Données projet'!$B$62,AI13+AH14-AQ13)))</f>
        <v>41.716802244415881</v>
      </c>
      <c r="AJ14" s="14">
        <f>AI14*VLOOKUP('Données projet'!$B$10,Paramètres!$A$1:$I$89,3,0)*VLOOKUP('Données projet'!$B$10,Paramètres!$A$1:$I$89,5,0)</f>
        <v>23.319692454628481</v>
      </c>
      <c r="AK14" s="14">
        <f t="shared" si="35"/>
        <v>7.4485536005574575</v>
      </c>
      <c r="AL14" s="22">
        <f t="shared" si="4"/>
        <v>53.58802854611551</v>
      </c>
      <c r="AM14" s="62">
        <f t="shared" si="5"/>
        <v>346.9213618794488</v>
      </c>
      <c r="AN14" s="62">
        <f ca="1">AVERAGE(OFFSET($AM$3,0,0,'Données projet'!$E$10+1,1))-AVERAGE(OFFSET($H$3,0,0,'Données projet'!$E$10+1,1))</f>
        <v>490.96084572840579</v>
      </c>
      <c r="AO14" s="62">
        <f t="shared" si="36"/>
        <v>597.91658789908263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310.95287409903602</v>
      </c>
      <c r="T15" s="62">
        <f t="shared" si="34"/>
        <v>224.10083380795163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10.8</v>
      </c>
      <c r="AI15" s="14">
        <f>IF('Données projet'!$A$62&gt;35,AI14+AH15-AQ14,IF(A15&lt;'Données projet'!$A$62,$AF$205^A15,IF(A15='Données projet'!$A$62,'Données projet'!$B$62,AI14+AH15-AQ14)))</f>
        <v>58.561475644675681</v>
      </c>
      <c r="AJ15" s="14">
        <f>AI15*VLOOKUP('Données projet'!$B$10,Paramètres!$A$1:$I$89,3,0)*VLOOKUP('Données projet'!$B$10,Paramètres!$A$1:$I$89,5,0)</f>
        <v>32.735864885373708</v>
      </c>
      <c r="AK15" s="14">
        <f t="shared" si="35"/>
        <v>10.051412857100269</v>
      </c>
      <c r="AL15" s="22">
        <f t="shared" si="4"/>
        <v>74.521175401475503</v>
      </c>
      <c r="AM15" s="62">
        <f t="shared" si="5"/>
        <v>367.8545087348088</v>
      </c>
      <c r="AN15" s="62">
        <f ca="1">AVERAGE(OFFSET($AM$3,0,0,'Données projet'!$E$10+1,1))-AVERAGE(OFFSET($H$3,0,0,'Données projet'!$E$10+1,1))</f>
        <v>490.96084572840579</v>
      </c>
      <c r="AO15" s="62">
        <f t="shared" si="36"/>
        <v>597.91658789908263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310.95287409903602</v>
      </c>
      <c r="T16" s="62">
        <f t="shared" si="34"/>
        <v>224.10083380795163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10.8</v>
      </c>
      <c r="AI16" s="14">
        <f>IF('Données projet'!$A$62&gt;35,AI15+AH16-AQ15,IF(A16&lt;'Données projet'!$A$62,$AF$205^A16,IF(A16='Données projet'!$A$62,'Données projet'!$B$62,AI15+AH16-AQ15)))</f>
        <v>82.20779746225638</v>
      </c>
      <c r="AJ16" s="14">
        <f>AI16*VLOOKUP('Données projet'!$B$10,Paramètres!$A$1:$I$89,3,0)*VLOOKUP('Données projet'!$B$10,Paramètres!$A$1:$I$89,5,0)</f>
        <v>45.954158781401318</v>
      </c>
      <c r="AK16" s="14">
        <f t="shared" si="35"/>
        <v>13.563828072113143</v>
      </c>
      <c r="AL16" s="22">
        <f t="shared" si="4"/>
        <v>103.66049376987102</v>
      </c>
      <c r="AM16" s="62">
        <f t="shared" si="5"/>
        <v>396.99382710320435</v>
      </c>
      <c r="AN16" s="62">
        <f ca="1">AVERAGE(OFFSET($AM$3,0,0,'Données projet'!$E$10+1,1))-AVERAGE(OFFSET($H$3,0,0,'Données projet'!$E$10+1,1))</f>
        <v>490.96084572840579</v>
      </c>
      <c r="AO16" s="62">
        <f t="shared" si="36"/>
        <v>597.91658789908263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310.95287409903602</v>
      </c>
      <c r="T17" s="62">
        <f t="shared" si="34"/>
        <v>224.10083380795163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10.8</v>
      </c>
      <c r="AI17" s="14">
        <f>IF('Données projet'!$A$62&gt;35,AI16+AH17-AQ16,IF(A17&lt;'Données projet'!$A$62,$AF$205^A17,IF(A17='Données projet'!$A$62,'Données projet'!$B$62,AI16+AH17-AQ16)))</f>
        <v>115.40218017388374</v>
      </c>
      <c r="AJ17" s="14">
        <f>AI17*VLOOKUP('Données projet'!$B$10,Paramètres!$A$1:$I$89,3,0)*VLOOKUP('Données projet'!$B$10,Paramètres!$A$1:$I$89,5,0)</f>
        <v>64.509818717201014</v>
      </c>
      <c r="AK17" s="14">
        <f t="shared" si="35"/>
        <v>18.303638959560171</v>
      </c>
      <c r="AL17" s="22">
        <f t="shared" si="4"/>
        <v>144.23343878702573</v>
      </c>
      <c r="AM17" s="62">
        <f t="shared" si="5"/>
        <v>437.56677212035902</v>
      </c>
      <c r="AN17" s="62">
        <f ca="1">AVERAGE(OFFSET($AM$3,0,0,'Données projet'!$E$10+1,1))-AVERAGE(OFFSET($H$3,0,0,'Données projet'!$E$10+1,1))</f>
        <v>490.96084572840579</v>
      </c>
      <c r="AO17" s="62">
        <f t="shared" si="36"/>
        <v>597.91658789908263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310.95287409903602</v>
      </c>
      <c r="T18" s="62">
        <f t="shared" si="34"/>
        <v>224.10083380795163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162</v>
      </c>
      <c r="AG18" s="13">
        <f>VLOOKUP(A18,'Données projet'!$A$61:$I$81,9,0)</f>
        <v>10.8</v>
      </c>
      <c r="AH18" s="13">
        <f t="array" ref="AH18">INDEX(AG:AG,MIN(IF(ISNUMBER(AG18:AG214),ROW(AG18:AG214),"")))</f>
        <v>10.8</v>
      </c>
      <c r="AI18" s="14">
        <f>IF('Données projet'!$A$62&gt;35,AI17+AH18-AQ17,IF(A18&lt;'Données projet'!$A$62,$AF$205^A18,IF(A18='Données projet'!$A$62,'Données projet'!$B$62,AI17+AH18-AQ17)))</f>
        <v>162</v>
      </c>
      <c r="AJ18" s="14">
        <f>AI18*VLOOKUP('Données projet'!$B$10,Paramètres!$A$1:$I$89,3,0)*VLOOKUP('Données projet'!$B$10,Paramètres!$A$1:$I$89,5,0)</f>
        <v>90.557999999999993</v>
      </c>
      <c r="AK18" s="14">
        <f t="shared" si="35"/>
        <v>24.699752708509138</v>
      </c>
      <c r="AL18" s="22">
        <f t="shared" si="4"/>
        <v>200.74058596732007</v>
      </c>
      <c r="AM18" s="62">
        <f t="shared" si="5"/>
        <v>494.07391930065342</v>
      </c>
      <c r="AN18" s="62">
        <f ca="1">AVERAGE(OFFSET($AM$3,0,0,'Données projet'!$E$10+1,1))-AVERAGE(OFFSET($H$3,0,0,'Données projet'!$E$10+1,1))</f>
        <v>490.96084572840579</v>
      </c>
      <c r="AO18" s="62">
        <f t="shared" si="36"/>
        <v>597.91658789908263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310.95287409903602</v>
      </c>
      <c r="T19" s="62">
        <f t="shared" si="34"/>
        <v>224.10083380795163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28.2</v>
      </c>
      <c r="AI19" s="14">
        <f>IF('Données projet'!$A$62&gt;35,AI18+AH19-AQ18,IF(A19&lt;'Données projet'!$A$62,$AF$205^A19,IF(A19='Données projet'!$A$62,'Données projet'!$B$62,AI18+AH19-AQ18)))</f>
        <v>190.2</v>
      </c>
      <c r="AJ19" s="14">
        <f>AI19*VLOOKUP('Données projet'!$B$10,Paramètres!$A$1:$I$89,3,0)*VLOOKUP('Données projet'!$B$10,Paramètres!$A$1:$I$89,5,0)</f>
        <v>106.32179999999998</v>
      </c>
      <c r="AK19" s="14">
        <f t="shared" si="35"/>
        <v>28.462664081653866</v>
      </c>
      <c r="AL19" s="22">
        <f t="shared" si="4"/>
        <v>234.7496082755471</v>
      </c>
      <c r="AM19" s="62">
        <f t="shared" si="5"/>
        <v>528.08294160888045</v>
      </c>
      <c r="AN19" s="62">
        <f ca="1">AVERAGE(OFFSET($AM$3,0,0,'Données projet'!$E$10+1,1))-AVERAGE(OFFSET($H$3,0,0,'Données projet'!$E$10+1,1))</f>
        <v>490.96084572840579</v>
      </c>
      <c r="AO19" s="62">
        <f t="shared" si="36"/>
        <v>597.91658789908263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310.95287409903602</v>
      </c>
      <c r="T20" s="62">
        <f t="shared" si="34"/>
        <v>224.10083380795163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28.2</v>
      </c>
      <c r="AI20" s="14">
        <f>IF('Données projet'!$A$62&gt;35,AI19+AH20-AQ19,IF(A20&lt;'Données projet'!$A$62,$AF$205^A20,IF(A20='Données projet'!$A$62,'Données projet'!$B$62,AI19+AH20-AQ19)))</f>
        <v>218.39999999999998</v>
      </c>
      <c r="AJ20" s="14">
        <f>AI20*VLOOKUP('Données projet'!$B$10,Paramètres!$A$1:$I$89,3,0)*VLOOKUP('Données projet'!$B$10,Paramètres!$A$1:$I$89,5,0)</f>
        <v>122.0856</v>
      </c>
      <c r="AK20" s="14">
        <f t="shared" si="35"/>
        <v>32.160942364346717</v>
      </c>
      <c r="AL20" s="22">
        <f t="shared" si="4"/>
        <v>268.64606128457052</v>
      </c>
      <c r="AM20" s="62">
        <f t="shared" si="5"/>
        <v>561.97939461790384</v>
      </c>
      <c r="AN20" s="62">
        <f ca="1">AVERAGE(OFFSET($AM$3,0,0,'Données projet'!$E$10+1,1))-AVERAGE(OFFSET($H$3,0,0,'Données projet'!$E$10+1,1))</f>
        <v>490.96084572840579</v>
      </c>
      <c r="AO20" s="62">
        <f t="shared" si="36"/>
        <v>597.91658789908263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310.95287409903602</v>
      </c>
      <c r="T21" s="62">
        <f t="shared" si="34"/>
        <v>224.10083380795163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28.2</v>
      </c>
      <c r="AI21" s="14">
        <f>IF('Données projet'!$A$62&gt;35,AI20+AH21-AQ20,IF(A21&lt;'Données projet'!$A$62,$AF$205^A21,IF(A21='Données projet'!$A$62,'Données projet'!$B$62,AI20+AH21-AQ20)))</f>
        <v>246.59999999999997</v>
      </c>
      <c r="AJ21" s="14">
        <f>AI21*VLOOKUP('Données projet'!$B$10,Paramètres!$A$1:$I$89,3,0)*VLOOKUP('Données projet'!$B$10,Paramètres!$A$1:$I$89,5,0)</f>
        <v>137.84939999999997</v>
      </c>
      <c r="AK21" s="14">
        <f t="shared" si="35"/>
        <v>35.803890229822542</v>
      </c>
      <c r="AL21" s="22">
        <f t="shared" si="4"/>
        <v>302.44614715027416</v>
      </c>
      <c r="AM21" s="62">
        <f t="shared" si="5"/>
        <v>595.77948048360747</v>
      </c>
      <c r="AN21" s="62">
        <f ca="1">AVERAGE(OFFSET($AM$3,0,0,'Données projet'!$E$10+1,1))-AVERAGE(OFFSET($H$3,0,0,'Données projet'!$E$10+1,1))</f>
        <v>490.96084572840579</v>
      </c>
      <c r="AO21" s="62">
        <f t="shared" si="36"/>
        <v>597.91658789908263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310.95287409903602</v>
      </c>
      <c r="T22" s="62">
        <f t="shared" si="34"/>
        <v>224.10083380795163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28.2</v>
      </c>
      <c r="AI22" s="14">
        <f>IF('Données projet'!$A$62&gt;35,AI21+AH22-AQ21,IF(A22&lt;'Données projet'!$A$62,$AF$205^A22,IF(A22='Données projet'!$A$62,'Données projet'!$B$62,AI21+AH22-AQ21)))</f>
        <v>274.79999999999995</v>
      </c>
      <c r="AJ22" s="14">
        <f>AI22*VLOOKUP('Données projet'!$B$10,Paramètres!$A$1:$I$89,3,0)*VLOOKUP('Données projet'!$B$10,Paramètres!$A$1:$I$89,5,0)</f>
        <v>153.61319999999998</v>
      </c>
      <c r="AK22" s="14">
        <f t="shared" si="35"/>
        <v>39.398557339898318</v>
      </c>
      <c r="AL22" s="22">
        <f t="shared" si="4"/>
        <v>336.16214403365615</v>
      </c>
      <c r="AM22" s="62">
        <f t="shared" si="5"/>
        <v>629.49547736698946</v>
      </c>
      <c r="AN22" s="62">
        <f ca="1">AVERAGE(OFFSET($AM$3,0,0,'Données projet'!$E$10+1,1))-AVERAGE(OFFSET($H$3,0,0,'Données projet'!$E$10+1,1))</f>
        <v>490.96084572840579</v>
      </c>
      <c r="AO22" s="62">
        <f t="shared" si="36"/>
        <v>597.91658789908263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310.95287409903602</v>
      </c>
      <c r="T23" s="62">
        <f t="shared" si="34"/>
        <v>224.10083380795163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0.30250000000000005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303</v>
      </c>
      <c r="AG23" s="13">
        <f>VLOOKUP(A23,'Données projet'!$A$61:$I$81,9,0)</f>
        <v>28.2</v>
      </c>
      <c r="AH23" s="13">
        <f t="array" ref="AH23">INDEX(AG:AG,MIN(IF(ISNUMBER(AG23:AG219),ROW(AG23:AG219),"")))</f>
        <v>28.2</v>
      </c>
      <c r="AI23" s="14">
        <f>IF('Données projet'!$A$62&gt;35,AI22+AH23-AQ22,IF(A23&lt;'Données projet'!$A$62,$AF$205^A23,IF(A23='Données projet'!$A$62,'Données projet'!$B$62,AI22+AH23-AQ22)))</f>
        <v>302.99999999999994</v>
      </c>
      <c r="AJ23" s="14">
        <f>AI23*VLOOKUP('Données projet'!$B$10,Paramètres!$A$1:$I$89,3,0)*VLOOKUP('Données projet'!$B$10,Paramètres!$A$1:$I$89,5,0)</f>
        <v>169.37699999999995</v>
      </c>
      <c r="AK23" s="14">
        <f t="shared" si="35"/>
        <v>42.950462509094685</v>
      </c>
      <c r="AL23" s="22">
        <f t="shared" si="4"/>
        <v>369.80366387000646</v>
      </c>
      <c r="AM23" s="62">
        <f t="shared" si="5"/>
        <v>663.13699720333977</v>
      </c>
      <c r="AN23" s="62">
        <f ca="1">AVERAGE(OFFSET($AM$3,0,0,'Données projet'!$E$10+1,1))-AVERAGE(OFFSET($H$3,0,0,'Données projet'!$E$10+1,1))</f>
        <v>490.96084572840579</v>
      </c>
      <c r="AO23" s="62">
        <f t="shared" si="36"/>
        <v>597.91658789908263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27.215467735643657</v>
      </c>
      <c r="AX23" s="23">
        <f t="shared" si="6"/>
        <v>27.215467735643657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310.95287409903602</v>
      </c>
      <c r="T24" s="62">
        <f t="shared" si="34"/>
        <v>224.10083380795163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31.8</v>
      </c>
      <c r="AI24" s="14">
        <f>IF('Données projet'!$A$62&gt;35,AI23+AH24-AQ23,IF(A24&lt;'Données projet'!$A$62,$AF$205^A24,IF(A24='Données projet'!$A$62,'Données projet'!$B$62,AI23+AH24-AQ23)))</f>
        <v>291.79999999999995</v>
      </c>
      <c r="AJ24" s="14">
        <f>AI24*VLOOKUP('Données projet'!$B$10,Paramètres!$A$1:$I$89,3,0)*VLOOKUP('Données projet'!$B$10,Paramètres!$A$1:$I$89,5,0)</f>
        <v>163.11619999999996</v>
      </c>
      <c r="AK24" s="14">
        <f t="shared" si="35"/>
        <v>41.544592017733109</v>
      </c>
      <c r="AL24" s="22">
        <f t="shared" si="4"/>
        <v>356.4508794308851</v>
      </c>
      <c r="AM24" s="62">
        <f t="shared" si="5"/>
        <v>649.78421276421841</v>
      </c>
      <c r="AN24" s="62">
        <f ca="1">AVERAGE(OFFSET($AM$3,0,0,'Données projet'!$E$10+1,1))-AVERAGE(OFFSET($H$3,0,0,'Données projet'!$E$10+1,1))</f>
        <v>490.96084572840579</v>
      </c>
      <c r="AO24" s="62">
        <f t="shared" si="36"/>
        <v>597.91658789908263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19.244241789037325</v>
      </c>
      <c r="AX24" s="23">
        <f t="shared" si="6"/>
        <v>19.244241789037325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310.95287409903602</v>
      </c>
      <c r="T25" s="62">
        <f t="shared" si="34"/>
        <v>224.10083380795163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31.8</v>
      </c>
      <c r="AI25" s="14">
        <f>IF('Données projet'!$A$62&gt;35,AI24+AH25-AQ24,IF(A25&lt;'Données projet'!$A$62,$AF$205^A25,IF(A25='Données projet'!$A$62,'Données projet'!$B$62,AI24+AH25-AQ24)))</f>
        <v>323.59999999999997</v>
      </c>
      <c r="AJ25" s="14">
        <f>AI25*VLOOKUP('Données projet'!$B$10,Paramètres!$A$1:$I$89,3,0)*VLOOKUP('Données projet'!$B$10,Paramètres!$A$1:$I$89,5,0)</f>
        <v>180.89240000000001</v>
      </c>
      <c r="AK25" s="14">
        <f t="shared" si="35"/>
        <v>45.520671542487669</v>
      </c>
      <c r="AL25" s="22">
        <f t="shared" si="4"/>
        <v>394.33609960316602</v>
      </c>
      <c r="AM25" s="62">
        <f t="shared" si="5"/>
        <v>687.66943293649933</v>
      </c>
      <c r="AN25" s="62">
        <f ca="1">AVERAGE(OFFSET($AM$3,0,0,'Données projet'!$E$10+1,1))-AVERAGE(OFFSET($H$3,0,0,'Données projet'!$E$10+1,1))</f>
        <v>490.96084572840579</v>
      </c>
      <c r="AO25" s="62">
        <f t="shared" si="36"/>
        <v>597.91658789908263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13.60773386782183</v>
      </c>
      <c r="AX25" s="23">
        <f t="shared" si="6"/>
        <v>13.60773386782183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310.95287409903602</v>
      </c>
      <c r="T26" s="62">
        <f t="shared" si="34"/>
        <v>224.10083380795163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31.8</v>
      </c>
      <c r="AI26" s="14">
        <f>IF('Données projet'!$A$62&gt;35,AI25+AH26-AQ25,IF(A26&lt;'Données projet'!$A$62,$AF$205^A26,IF(A26='Données projet'!$A$62,'Données projet'!$B$62,AI25+AH26-AQ25)))</f>
        <v>355.4</v>
      </c>
      <c r="AJ26" s="14">
        <f>AI26*VLOOKUP('Données projet'!$B$10,Paramètres!$A$1:$I$89,3,0)*VLOOKUP('Données projet'!$B$10,Paramètres!$A$1:$I$89,5,0)</f>
        <v>198.66859999999997</v>
      </c>
      <c r="AK26" s="14">
        <f t="shared" si="35"/>
        <v>49.451452656287465</v>
      </c>
      <c r="AL26" s="22">
        <f t="shared" si="4"/>
        <v>432.14242504303394</v>
      </c>
      <c r="AM26" s="62">
        <f t="shared" si="5"/>
        <v>725.47575837636725</v>
      </c>
      <c r="AN26" s="62">
        <f ca="1">AVERAGE(OFFSET($AM$3,0,0,'Données projet'!$E$10+1,1))-AVERAGE(OFFSET($H$3,0,0,'Données projet'!$E$10+1,1))</f>
        <v>490.96084572840579</v>
      </c>
      <c r="AO26" s="62">
        <f t="shared" si="36"/>
        <v>597.91658789908263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9.6221208945186643</v>
      </c>
      <c r="AX26" s="23">
        <f t="shared" si="6"/>
        <v>9.6221208945186643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310.95287409903602</v>
      </c>
      <c r="T27" s="62">
        <f t="shared" si="34"/>
        <v>224.10083380795163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31.8</v>
      </c>
      <c r="AI27" s="14">
        <f>IF('Données projet'!$A$62&gt;35,AI26+AH27-AQ26,IF(A27&lt;'Données projet'!$A$62,$AF$205^A27,IF(A27='Données projet'!$A$62,'Données projet'!$B$62,AI26+AH27-AQ26)))</f>
        <v>387.2</v>
      </c>
      <c r="AJ27" s="14">
        <f>AI27*VLOOKUP('Données projet'!$B$10,Paramètres!$A$1:$I$89,3,0)*VLOOKUP('Données projet'!$B$10,Paramètres!$A$1:$I$89,5,0)</f>
        <v>216.44479999999999</v>
      </c>
      <c r="AK27" s="14">
        <f t="shared" si="35"/>
        <v>53.341449419561528</v>
      </c>
      <c r="AL27" s="22">
        <f t="shared" si="4"/>
        <v>469.87771773906962</v>
      </c>
      <c r="AM27" s="62">
        <f t="shared" si="5"/>
        <v>763.21105107240294</v>
      </c>
      <c r="AN27" s="62">
        <f ca="1">AVERAGE(OFFSET($AM$3,0,0,'Données projet'!$E$10+1,1))-AVERAGE(OFFSET($H$3,0,0,'Données projet'!$E$10+1,1))</f>
        <v>490.96084572840579</v>
      </c>
      <c r="AO27" s="62">
        <f t="shared" si="36"/>
        <v>597.91658789908263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6.8038669339109168</v>
      </c>
      <c r="AX27" s="23">
        <f t="shared" si="6"/>
        <v>6.8038669339109168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310.95287409903602</v>
      </c>
      <c r="T28" s="62">
        <f t="shared" si="34"/>
        <v>224.10083380795163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419</v>
      </c>
      <c r="AG28" s="13">
        <f>VLOOKUP(A28,'Données projet'!$A$61:$I$81,9,0)</f>
        <v>31.8</v>
      </c>
      <c r="AH28" s="13">
        <f t="array" ref="AH28">INDEX(AG:AG,MIN(IF(ISNUMBER(AG28:AG224),ROW(AG28:AG224),"")))</f>
        <v>31.8</v>
      </c>
      <c r="AI28" s="14">
        <f>IF('Données projet'!$A$62&gt;35,AI27+AH28-AQ27,IF(A28&lt;'Données projet'!$A$62,$AF$205^A28,IF(A28='Données projet'!$A$62,'Données projet'!$B$62,AI27+AH28-AQ27)))</f>
        <v>419</v>
      </c>
      <c r="AJ28" s="14">
        <f>AI28*VLOOKUP('Données projet'!$B$10,Paramètres!$A$1:$I$89,3,0)*VLOOKUP('Données projet'!$B$10,Paramètres!$A$1:$I$89,5,0)</f>
        <v>234.221</v>
      </c>
      <c r="AK28" s="14">
        <f t="shared" si="35"/>
        <v>57.194392182630075</v>
      </c>
      <c r="AL28" s="22">
        <f t="shared" si="4"/>
        <v>507.54847471808063</v>
      </c>
      <c r="AM28" s="62">
        <f t="shared" si="5"/>
        <v>800.88180805141394</v>
      </c>
      <c r="AN28" s="62">
        <f ca="1">AVERAGE(OFFSET($AM$3,0,0,'Données projet'!$E$10+1,1))-AVERAGE(OFFSET($H$3,0,0,'Données projet'!$E$10+1,1))</f>
        <v>490.96084572840579</v>
      </c>
      <c r="AO28" s="62">
        <f t="shared" si="36"/>
        <v>597.91658789908263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60</v>
      </c>
      <c r="AR28" s="17">
        <f>IF(ISNA(VLOOKUP(A28,'Données projet'!$A$61:$I$81,5,0)),0%,VLOOKUP(A28,'Données projet'!$A$61:$I$81,5,0)*VLOOKUP('Données projet'!$B$10,Paramètres!$A$1:$I$89,7,0))</f>
        <v>8.2500000000000004E-2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0.85</v>
      </c>
      <c r="AU28" s="23">
        <f>EXP(-LN(2)/35)*AU27+(1-EXP(-LN(2)/35))/(LN(2)/35)*AQ28*AR28*VLOOKUP('Données projet'!$B$10,Paramètres!$A$1:$I$89,3,0)*0.475*44/12</f>
        <v>3.6706701764239802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37.08987101744134</v>
      </c>
      <c r="AX28" s="23">
        <f t="shared" si="6"/>
        <v>40.760541193865322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310.95287409903602</v>
      </c>
      <c r="T29" s="62">
        <f t="shared" si="34"/>
        <v>224.10083380795163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33</v>
      </c>
      <c r="AI29" s="14">
        <f>IF('Données projet'!$A$62&gt;35,AI28+AH29-AQ28,IF(A29&lt;'Données projet'!$A$62,$AF$205^A29,IF(A29='Données projet'!$A$62,'Données projet'!$B$62,AI28+AH29-AQ28)))</f>
        <v>392</v>
      </c>
      <c r="AJ29" s="14">
        <f>AI29*VLOOKUP('Données projet'!$B$10,Paramètres!$A$1:$I$89,3,0)*VLOOKUP('Données projet'!$B$10,Paramètres!$A$1:$I$89,5,0)</f>
        <v>219.12800000000001</v>
      </c>
      <c r="AK29" s="14">
        <f t="shared" si="35"/>
        <v>53.925317044064428</v>
      </c>
      <c r="AL29" s="22">
        <f t="shared" si="4"/>
        <v>475.56786051841215</v>
      </c>
      <c r="AM29" s="62">
        <f t="shared" si="5"/>
        <v>768.90119385174546</v>
      </c>
      <c r="AN29" s="62">
        <f ca="1">AVERAGE(OFFSET($AM$3,0,0,'Données projet'!$E$10+1,1))-AVERAGE(OFFSET($H$3,0,0,'Données projet'!$E$10+1,1))</f>
        <v>490.96084572840579</v>
      </c>
      <c r="AO29" s="62">
        <f t="shared" si="36"/>
        <v>597.91658789908263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3.5986905731520418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26.226499309767167</v>
      </c>
      <c r="AX29" s="23">
        <f t="shared" si="6"/>
        <v>29.825189882919208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310.95287409903602</v>
      </c>
      <c r="T30" s="62">
        <f t="shared" si="34"/>
        <v>224.10083380795163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33</v>
      </c>
      <c r="AI30" s="14">
        <f>IF('Données projet'!$A$62&gt;35,AI29+AH30-AQ29,IF(A30&lt;'Données projet'!$A$62,$AF$205^A30,IF(A30='Données projet'!$A$62,'Données projet'!$B$62,AI29+AH30-AQ29)))</f>
        <v>425</v>
      </c>
      <c r="AJ30" s="14">
        <f>AI30*VLOOKUP('Données projet'!$B$10,Paramètres!$A$1:$I$89,3,0)*VLOOKUP('Données projet'!$B$10,Paramètres!$A$1:$I$89,5,0)</f>
        <v>237.57500000000002</v>
      </c>
      <c r="AK30" s="14">
        <f t="shared" si="35"/>
        <v>57.917471937261162</v>
      </c>
      <c r="AL30" s="22">
        <f t="shared" si="4"/>
        <v>514.64938862406325</v>
      </c>
      <c r="AM30" s="62">
        <f t="shared" si="5"/>
        <v>807.98272195739651</v>
      </c>
      <c r="AN30" s="62">
        <f ca="1">AVERAGE(OFFSET($AM$3,0,0,'Données projet'!$E$10+1,1))-AVERAGE(OFFSET($H$3,0,0,'Données projet'!$E$10+1,1))</f>
        <v>490.96084572840579</v>
      </c>
      <c r="AO30" s="62">
        <f t="shared" si="36"/>
        <v>597.91658789908263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3.5281224459970431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18.544935508720673</v>
      </c>
      <c r="AX30" s="23">
        <f t="shared" si="6"/>
        <v>22.073057954717715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310.95287409903602</v>
      </c>
      <c r="T31" s="62">
        <f t="shared" si="34"/>
        <v>224.10083380795163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33</v>
      </c>
      <c r="AI31" s="14">
        <f>IF('Données projet'!$A$62&gt;35,AI30+AH31-AQ30,IF(A31&lt;'Données projet'!$A$62,$AF$205^A31,IF(A31='Données projet'!$A$62,'Données projet'!$B$62,AI30+AH31-AQ30)))</f>
        <v>458</v>
      </c>
      <c r="AJ31" s="14">
        <f>AI31*VLOOKUP('Données projet'!$B$10,Paramètres!$A$1:$I$89,3,0)*VLOOKUP('Données projet'!$B$10,Paramètres!$A$1:$I$89,5,0)</f>
        <v>256.02199999999999</v>
      </c>
      <c r="AK31" s="14">
        <f t="shared" si="35"/>
        <v>61.873669712051253</v>
      </c>
      <c r="AL31" s="22">
        <f t="shared" si="4"/>
        <v>553.66829141515586</v>
      </c>
      <c r="AM31" s="62">
        <f t="shared" si="5"/>
        <v>847.00162474848912</v>
      </c>
      <c r="AN31" s="62">
        <f ca="1">AVERAGE(OFFSET($AM$3,0,0,'Données projet'!$E$10+1,1))-AVERAGE(OFFSET($H$3,0,0,'Données projet'!$E$10+1,1))</f>
        <v>490.96084572840579</v>
      </c>
      <c r="AO31" s="62">
        <f t="shared" si="36"/>
        <v>597.91658789908263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3.4589381167732465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13.113249654883585</v>
      </c>
      <c r="AX31" s="23">
        <f t="shared" si="6"/>
        <v>16.572187771656832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310.95287409903602</v>
      </c>
      <c r="T32" s="62">
        <f t="shared" si="34"/>
        <v>224.10083380795163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33</v>
      </c>
      <c r="AI32" s="14">
        <f>IF('Données projet'!$A$62&gt;35,AI31+AH32-AQ31,IF(A32&lt;'Données projet'!$A$62,$AF$205^A32,IF(A32='Données projet'!$A$62,'Données projet'!$B$62,AI31+AH32-AQ31)))</f>
        <v>491</v>
      </c>
      <c r="AJ32" s="14">
        <f>AI32*VLOOKUP('Données projet'!$B$10,Paramètres!$A$1:$I$89,3,0)*VLOOKUP('Données projet'!$B$10,Paramètres!$A$1:$I$89,5,0)</f>
        <v>274.46899999999999</v>
      </c>
      <c r="AK32" s="14">
        <f t="shared" si="35"/>
        <v>65.796795812732981</v>
      </c>
      <c r="AL32" s="22">
        <f t="shared" si="4"/>
        <v>592.62959437384313</v>
      </c>
      <c r="AM32" s="62">
        <f t="shared" si="5"/>
        <v>885.9629277071765</v>
      </c>
      <c r="AN32" s="62">
        <f ca="1">AVERAGE(OFFSET($AM$3,0,0,'Données projet'!$E$10+1,1))-AVERAGE(OFFSET($H$3,0,0,'Données projet'!$E$10+1,1))</f>
        <v>490.96084572840579</v>
      </c>
      <c r="AO32" s="62">
        <f t="shared" si="36"/>
        <v>597.91658789908263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3.3911104500472544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9.2724677543603384</v>
      </c>
      <c r="AX32" s="23">
        <f t="shared" si="6"/>
        <v>12.663578204407592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310.95287409903602</v>
      </c>
      <c r="T33" s="62">
        <f t="shared" si="34"/>
        <v>224.10083380795163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0.44000000000000006</v>
      </c>
      <c r="X33" s="17">
        <f>IF(ISNA(VLOOKUP(A33,'Données projet'!$A$35:$I$55,6,0)),0%,VLOOKUP(A33,'Données projet'!$A$35:$I$55,6,0)*VLOOKUP('Données projet'!$B$9,Paramètres!$A$1:$I$89,7,0))</f>
        <v>0.11000000000000001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524</v>
      </c>
      <c r="AG33" s="13">
        <f>VLOOKUP(A33,'Données projet'!$A$61:$I$81,9,0)</f>
        <v>33</v>
      </c>
      <c r="AH33" s="13">
        <f t="array" ref="AH33">INDEX(AG:AG,MIN(IF(ISNUMBER(AG33:AG229),ROW(AG33:AG229),"")))</f>
        <v>33</v>
      </c>
      <c r="AI33" s="14">
        <f>IF('Données projet'!$A$62&gt;35,AI32+AH33-AQ32,IF(A33&lt;'Données projet'!$A$62,$AF$205^A33,IF(A33='Données projet'!$A$62,'Données projet'!$B$62,AI32+AH33-AQ32)))</f>
        <v>524</v>
      </c>
      <c r="AJ33" s="14">
        <f>AI33*VLOOKUP('Données projet'!$B$10,Paramètres!$A$1:$I$89,3,0)*VLOOKUP('Données projet'!$B$10,Paramètres!$A$1:$I$89,5,0)</f>
        <v>292.916</v>
      </c>
      <c r="AK33" s="14">
        <f t="shared" si="35"/>
        <v>69.68932587703776</v>
      </c>
      <c r="AL33" s="22">
        <f t="shared" si="4"/>
        <v>631.53760923584082</v>
      </c>
      <c r="AM33" s="62">
        <f t="shared" si="5"/>
        <v>924.87094256917408</v>
      </c>
      <c r="AN33" s="62">
        <f ca="1">AVERAGE(OFFSET($AM$3,0,0,'Données projet'!$E$10+1,1))-AVERAGE(OFFSET($H$3,0,0,'Données projet'!$E$10+1,1))</f>
        <v>490.96084572840579</v>
      </c>
      <c r="AO33" s="62">
        <f t="shared" si="36"/>
        <v>597.91658789908263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90</v>
      </c>
      <c r="AR33" s="17">
        <f>IF(ISNA(VLOOKUP(A33,'Données projet'!$A$61:$I$81,5,0)),0%,VLOOKUP(A33,'Données projet'!$A$61:$I$81,5,0)*VLOOKUP('Données projet'!$B$10,Paramètres!$A$1:$I$89,7,0))</f>
        <v>0.13750000000000001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0.75</v>
      </c>
      <c r="AU33" s="23">
        <f>EXP(-LN(2)/35)*AU32+(1-EXP(-LN(2)/35))/(LN(2)/35)*AQ33*AR33*VLOOKUP('Données projet'!$B$10,Paramètres!$A$1:$I$89,3,0)*0.475*44/12</f>
        <v>12.501288283554917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49.278579993859161</v>
      </c>
      <c r="AX33" s="23">
        <f t="shared" si="6"/>
        <v>61.779868277414081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310.95287409903602</v>
      </c>
      <c r="T34" s="62">
        <f t="shared" si="34"/>
        <v>224.10083380795163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28.4</v>
      </c>
      <c r="AI34" s="14">
        <f>IF('Données projet'!$A$62&gt;35,AI33+AH34-AQ33,IF(A34&lt;'Données projet'!$A$62,$AF$205^A34,IF(A34='Données projet'!$A$62,'Données projet'!$B$62,AI33+AH34-AQ33)))</f>
        <v>462.4</v>
      </c>
      <c r="AJ34" s="14">
        <f>AI34*VLOOKUP('Données projet'!$B$10,Paramètres!$A$1:$I$89,3,0)*VLOOKUP('Données projet'!$B$10,Paramètres!$A$1:$I$89,5,0)</f>
        <v>258.48160000000001</v>
      </c>
      <c r="AK34" s="14">
        <f t="shared" si="35"/>
        <v>62.398606187610767</v>
      </c>
      <c r="AL34" s="22">
        <f t="shared" si="4"/>
        <v>558.86635911008875</v>
      </c>
      <c r="AM34" s="62">
        <f t="shared" si="5"/>
        <v>852.19969244342201</v>
      </c>
      <c r="AN34" s="62">
        <f ca="1">AVERAGE(OFFSET($AM$3,0,0,'Données projet'!$E$10+1,1))-AVERAGE(OFFSET($H$3,0,0,'Données projet'!$E$10+1,1))</f>
        <v>490.96084572840579</v>
      </c>
      <c r="AO34" s="62">
        <f t="shared" si="36"/>
        <v>597.91658789908263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12.256145645347349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34.845218080901553</v>
      </c>
      <c r="AX34" s="23">
        <f t="shared" si="6"/>
        <v>47.101363726248906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310.95287409903602</v>
      </c>
      <c r="T35" s="62">
        <f t="shared" si="34"/>
        <v>224.10083380795163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28.4</v>
      </c>
      <c r="AI35" s="14">
        <f>IF('Données projet'!$A$62&gt;35,AI34+AH35-AQ34,IF(A35&lt;'Données projet'!$A$62,$AF$205^A35,IF(A35='Données projet'!$A$62,'Données projet'!$B$62,AI34+AH35-AQ34)))</f>
        <v>490.79999999999995</v>
      </c>
      <c r="AJ35" s="14">
        <f>AI35*VLOOKUP('Données projet'!$B$10,Paramètres!$A$1:$I$89,3,0)*VLOOKUP('Données projet'!$B$10,Paramètres!$A$1:$I$89,5,0)</f>
        <v>274.35719999999998</v>
      </c>
      <c r="AK35" s="14">
        <f t="shared" si="35"/>
        <v>65.773113764972635</v>
      </c>
      <c r="AL35" s="22">
        <f t="shared" si="4"/>
        <v>592.39362980732722</v>
      </c>
      <c r="AM35" s="62">
        <f t="shared" si="5"/>
        <v>885.72696314066047</v>
      </c>
      <c r="AN35" s="62">
        <f ca="1">AVERAGE(OFFSET($AM$3,0,0,'Données projet'!$E$10+1,1))-AVERAGE(OFFSET($H$3,0,0,'Données projet'!$E$10+1,1))</f>
        <v>490.96084572840579</v>
      </c>
      <c r="AO35" s="62">
        <f t="shared" si="36"/>
        <v>597.91658789908263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12.015810104752786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24.639289996929584</v>
      </c>
      <c r="AX35" s="23">
        <f t="shared" si="6"/>
        <v>36.655100101682372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310.95287409903602</v>
      </c>
      <c r="T36" s="62">
        <f t="shared" si="34"/>
        <v>224.10083380795163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28.4</v>
      </c>
      <c r="AI36" s="14">
        <f>IF('Données projet'!$A$62&gt;35,AI35+AH36-AQ35,IF(A36&lt;'Données projet'!$A$62,$AF$205^A36,IF(A36='Données projet'!$A$62,'Données projet'!$B$62,AI35+AH36-AQ35)))</f>
        <v>519.19999999999993</v>
      </c>
      <c r="AJ36" s="14">
        <f>AI36*VLOOKUP('Données projet'!$B$10,Paramètres!$A$1:$I$89,3,0)*VLOOKUP('Données projet'!$B$10,Paramètres!$A$1:$I$89,5,0)</f>
        <v>290.2328</v>
      </c>
      <c r="AK36" s="14">
        <f t="shared" si="35"/>
        <v>69.124955529636495</v>
      </c>
      <c r="AL36" s="22">
        <f t="shared" si="4"/>
        <v>625.88142421411692</v>
      </c>
      <c r="AM36" s="62">
        <f t="shared" si="5"/>
        <v>919.21475754745029</v>
      </c>
      <c r="AN36" s="62">
        <f ca="1">AVERAGE(OFFSET($AM$3,0,0,'Données projet'!$E$10+1,1))-AVERAGE(OFFSET($H$3,0,0,'Données projet'!$E$10+1,1))</f>
        <v>490.96084572840579</v>
      </c>
      <c r="AO36" s="62">
        <f t="shared" si="36"/>
        <v>597.91658789908263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11.780187397519077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17.422609040450777</v>
      </c>
      <c r="AX36" s="23">
        <f t="shared" si="6"/>
        <v>29.202796437969852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310.95287409903602</v>
      </c>
      <c r="T37" s="62">
        <f t="shared" si="34"/>
        <v>224.10083380795163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28.4</v>
      </c>
      <c r="AI37" s="14">
        <f>IF('Données projet'!$A$62&gt;35,AI36+AH37-AQ36,IF(A37&lt;'Données projet'!$A$62,$AF$205^A37,IF(A37='Données projet'!$A$62,'Données projet'!$B$62,AI36+AH37-AQ36)))</f>
        <v>547.59999999999991</v>
      </c>
      <c r="AJ37" s="14">
        <f>AI37*VLOOKUP('Données projet'!$B$10,Paramètres!$A$1:$I$89,3,0)*VLOOKUP('Données projet'!$B$10,Paramètres!$A$1:$I$89,5,0)</f>
        <v>306.10839999999996</v>
      </c>
      <c r="AK37" s="14">
        <f t="shared" si="35"/>
        <v>72.455512621968097</v>
      </c>
      <c r="AL37" s="22">
        <f t="shared" si="4"/>
        <v>659.33214781659433</v>
      </c>
      <c r="AM37" s="62">
        <f t="shared" si="5"/>
        <v>952.6654811499277</v>
      </c>
      <c r="AN37" s="62">
        <f ca="1">AVERAGE(OFFSET($AM$3,0,0,'Données projet'!$E$10+1,1))-AVERAGE(OFFSET($H$3,0,0,'Données projet'!$E$10+1,1))</f>
        <v>490.96084572840579</v>
      </c>
      <c r="AO37" s="62">
        <f t="shared" si="36"/>
        <v>597.91658789908263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11.549185107858561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12.319644998464792</v>
      </c>
      <c r="AX37" s="23">
        <f t="shared" si="6"/>
        <v>23.868830106323351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310.95287409903602</v>
      </c>
      <c r="T38" s="62">
        <f t="shared" si="34"/>
        <v>224.10083380795163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576</v>
      </c>
      <c r="AG38" s="13">
        <f>VLOOKUP(A38,'Données projet'!$A$61:$I$81,9,0)</f>
        <v>28.4</v>
      </c>
      <c r="AH38" s="13">
        <f t="array" ref="AH38">INDEX(AG:AG,MIN(IF(ISNUMBER(AG38:AG234),ROW(AG38:AG234),"")))</f>
        <v>28.4</v>
      </c>
      <c r="AI38" s="14">
        <f>IF('Données projet'!$A$62&gt;35,AI37+AH38-AQ37,IF(A38&lt;'Données projet'!$A$62,$AF$205^A38,IF(A38='Données projet'!$A$62,'Données projet'!$B$62,AI37+AH38-AQ37)))</f>
        <v>575.99999999999989</v>
      </c>
      <c r="AJ38" s="14">
        <f>AI38*VLOOKUP('Données projet'!$B$10,Paramètres!$A$1:$I$89,3,0)*VLOOKUP('Données projet'!$B$10,Paramètres!$A$1:$I$89,5,0)</f>
        <v>321.98399999999992</v>
      </c>
      <c r="AK38" s="14">
        <f t="shared" si="35"/>
        <v>75.76601483154208</v>
      </c>
      <c r="AL38" s="22">
        <f t="shared" si="4"/>
        <v>692.74794249826891</v>
      </c>
      <c r="AM38" s="62">
        <f t="shared" si="5"/>
        <v>986.08127583160217</v>
      </c>
      <c r="AN38" s="62">
        <f ca="1">AVERAGE(OFFSET($AM$3,0,0,'Données projet'!$E$10+1,1))-AVERAGE(OFFSET($H$3,0,0,'Données projet'!$E$10+1,1))</f>
        <v>490.96084572840579</v>
      </c>
      <c r="AO38" s="62">
        <f t="shared" si="36"/>
        <v>597.91658789908263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72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11.322712632200803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8.7113045202253883</v>
      </c>
      <c r="AX38" s="23">
        <f t="shared" si="6"/>
        <v>20.034017152426191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310.95287409903602</v>
      </c>
      <c r="T39" s="62">
        <f t="shared" si="34"/>
        <v>224.10083380795163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27</v>
      </c>
      <c r="AI39" s="14">
        <f>IF('Données projet'!$A$62&gt;35,AI38+AH39-AQ38,IF(A39&lt;'Données projet'!$A$62,$AF$205^A39,IF(A39='Données projet'!$A$62,'Données projet'!$B$62,AI38+AH39-AQ38)))</f>
        <v>530.99999999999989</v>
      </c>
      <c r="AJ39" s="14">
        <f>AI39*VLOOKUP('Données projet'!$B$10,Paramètres!$A$1:$I$89,3,0)*VLOOKUP('Données projet'!$B$10,Paramètres!$A$1:$I$89,5,0)</f>
        <v>296.82899999999995</v>
      </c>
      <c r="AK39" s="14">
        <f t="shared" si="35"/>
        <v>70.511289513454344</v>
      </c>
      <c r="AL39" s="22">
        <f t="shared" si="4"/>
        <v>639.78433756926631</v>
      </c>
      <c r="AM39" s="62">
        <f t="shared" si="5"/>
        <v>933.11767090259968</v>
      </c>
      <c r="AN39" s="62">
        <f ca="1">AVERAGE(OFFSET($AM$3,0,0,'Données projet'!$E$10+1,1))-AVERAGE(OFFSET($H$3,0,0,'Données projet'!$E$10+1,1))</f>
        <v>490.96084572840579</v>
      </c>
      <c r="AO39" s="62">
        <f t="shared" si="36"/>
        <v>597.91658789908263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11.100681143656123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6.159822499232396</v>
      </c>
      <c r="AX39" s="23">
        <f t="shared" si="6"/>
        <v>17.260503642888519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310.95287409903602</v>
      </c>
      <c r="T40" s="62">
        <f t="shared" si="34"/>
        <v>224.10083380795163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27</v>
      </c>
      <c r="AI40" s="14">
        <f>IF('Données projet'!$A$62&gt;35,AI39+AH40-AQ39,IF(A40&lt;'Données projet'!$A$62,$AF$205^A40,IF(A40='Données projet'!$A$62,'Données projet'!$B$62,AI39+AH40-AQ39)))</f>
        <v>557.99999999999989</v>
      </c>
      <c r="AJ40" s="14">
        <f>AI40*VLOOKUP('Données projet'!$B$10,Paramètres!$A$1:$I$89,3,0)*VLOOKUP('Données projet'!$B$10,Paramètres!$A$1:$I$89,5,0)</f>
        <v>311.92199999999991</v>
      </c>
      <c r="AK40" s="14">
        <f t="shared" si="35"/>
        <v>73.670075764965745</v>
      </c>
      <c r="AL40" s="22">
        <f t="shared" si="4"/>
        <v>671.57286529064845</v>
      </c>
      <c r="AM40" s="62">
        <f t="shared" si="5"/>
        <v>964.90619862398171</v>
      </c>
      <c r="AN40" s="62">
        <f ca="1">AVERAGE(OFFSET($AM$3,0,0,'Données projet'!$E$10+1,1))-AVERAGE(OFFSET($H$3,0,0,'Données projet'!$E$10+1,1))</f>
        <v>490.96084572840579</v>
      </c>
      <c r="AO40" s="62">
        <f t="shared" si="36"/>
        <v>597.91658789908263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10.883003557175968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4.3556522601126941</v>
      </c>
      <c r="AX40" s="23">
        <f t="shared" si="6"/>
        <v>15.238655817288663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310.95287409903602</v>
      </c>
      <c r="T41" s="62">
        <f t="shared" si="34"/>
        <v>224.10083380795163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27</v>
      </c>
      <c r="AI41" s="14">
        <f>IF('Données projet'!$A$62&gt;35,AI40+AH41-AQ40,IF(A41&lt;'Données projet'!$A$62,$AF$205^A41,IF(A41='Données projet'!$A$62,'Données projet'!$B$62,AI40+AH41-AQ40)))</f>
        <v>584.99999999999989</v>
      </c>
      <c r="AJ41" s="14">
        <f>AI41*VLOOKUP('Données projet'!$B$10,Paramètres!$A$1:$I$89,3,0)*VLOOKUP('Données projet'!$B$10,Paramètres!$A$1:$I$89,5,0)</f>
        <v>327.01499999999993</v>
      </c>
      <c r="AK41" s="14">
        <f t="shared" si="35"/>
        <v>76.811113612871907</v>
      </c>
      <c r="AL41" s="22">
        <f t="shared" si="4"/>
        <v>703.33048120908506</v>
      </c>
      <c r="AM41" s="62">
        <f t="shared" si="5"/>
        <v>996.66381454241832</v>
      </c>
      <c r="AN41" s="62">
        <f ca="1">AVERAGE(OFFSET($AM$3,0,0,'Données projet'!$E$10+1,1))-AVERAGE(OFFSET($H$3,0,0,'Données projet'!$E$10+1,1))</f>
        <v>490.96084572840579</v>
      </c>
      <c r="AO41" s="62">
        <f t="shared" si="36"/>
        <v>597.91658789908263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10.669594495396471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3.079911249616198</v>
      </c>
      <c r="AX41" s="23">
        <f t="shared" si="6"/>
        <v>13.749505745012669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310.95287409903602</v>
      </c>
      <c r="T42" s="62">
        <f t="shared" si="34"/>
        <v>224.10083380795163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27</v>
      </c>
      <c r="AI42" s="14">
        <f>IF('Données projet'!$A$62&gt;35,AI41+AH42-AQ41,IF(A42&lt;'Données projet'!$A$62,$AF$205^A42,IF(A42='Données projet'!$A$62,'Données projet'!$B$62,AI41+AH42-AQ41)))</f>
        <v>611.99999999999989</v>
      </c>
      <c r="AJ42" s="14">
        <f>AI42*VLOOKUP('Données projet'!$B$10,Paramètres!$A$1:$I$89,3,0)*VLOOKUP('Données projet'!$B$10,Paramètres!$A$1:$I$89,5,0)</f>
        <v>342.10799999999995</v>
      </c>
      <c r="AK42" s="14">
        <f t="shared" si="35"/>
        <v>79.935315774430151</v>
      </c>
      <c r="AL42" s="22">
        <f t="shared" si="4"/>
        <v>735.0587749737989</v>
      </c>
      <c r="AM42" s="62">
        <f t="shared" si="5"/>
        <v>1028.3921083071323</v>
      </c>
      <c r="AN42" s="62">
        <f ca="1">AVERAGE(OFFSET($AM$3,0,0,'Données projet'!$E$10+1,1))-AVERAGE(OFFSET($H$3,0,0,'Données projet'!$E$10+1,1))</f>
        <v>490.96084572840579</v>
      </c>
      <c r="AO42" s="62">
        <f t="shared" si="36"/>
        <v>597.91658789908263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10.460370255151796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2.1778261300563471</v>
      </c>
      <c r="AX42" s="23">
        <f t="shared" si="6"/>
        <v>12.638196385208143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310.95287409903602</v>
      </c>
      <c r="T43" s="62">
        <f t="shared" si="34"/>
        <v>224.10083380795163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639</v>
      </c>
      <c r="AG43" s="13">
        <f>VLOOKUP(A43,'Données projet'!$A$61:$I$81,9,0)</f>
        <v>27</v>
      </c>
      <c r="AH43" s="13">
        <f t="array" ref="AH43">INDEX(AG:AG,MIN(IF(ISNUMBER(AG43:AG239),ROW(AG43:AG239),"")))</f>
        <v>27</v>
      </c>
      <c r="AI43" s="14">
        <f>IF('Données projet'!$A$62&gt;35,AI42+AH43-AQ42,IF(A43&lt;'Données projet'!$A$62,$AF$205^A43,IF(A43='Données projet'!$A$62,'Données projet'!$B$62,AI42+AH43-AQ42)))</f>
        <v>638.99999999999989</v>
      </c>
      <c r="AJ43" s="14">
        <f>AI43*VLOOKUP('Données projet'!$B$10,Paramètres!$A$1:$I$89,3,0)*VLOOKUP('Données projet'!$B$10,Paramètres!$A$1:$I$89,5,0)</f>
        <v>357.20099999999991</v>
      </c>
      <c r="AK43" s="14">
        <f t="shared" si="35"/>
        <v>83.043509879488369</v>
      </c>
      <c r="AL43" s="22">
        <f t="shared" si="4"/>
        <v>766.75918804010871</v>
      </c>
      <c r="AM43" s="62">
        <f t="shared" si="5"/>
        <v>1060.092521373442</v>
      </c>
      <c r="AN43" s="62">
        <f ca="1">AVERAGE(OFFSET($AM$3,0,0,'Données projet'!$E$10+1,1))-AVERAGE(OFFSET($H$3,0,0,'Données projet'!$E$10+1,1))</f>
        <v>490.96084572840579</v>
      </c>
      <c r="AO43" s="62">
        <f t="shared" si="36"/>
        <v>597.91658789908263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77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10.255248774644134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1.539955624808099</v>
      </c>
      <c r="AX43" s="23">
        <f t="shared" si="6"/>
        <v>11.795204399452233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310.95287409903602</v>
      </c>
      <c r="T44" s="62">
        <f t="shared" si="34"/>
        <v>224.10083380795163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24.8</v>
      </c>
      <c r="AI44" s="14">
        <f>IF('Données projet'!$A$62&gt;35,AI43+AH44-AQ43,IF(A44&lt;'Données projet'!$A$62,$AF$205^A44,IF(A44='Données projet'!$A$62,'Données projet'!$B$62,AI43+AH44-AQ43)))</f>
        <v>586.79999999999984</v>
      </c>
      <c r="AJ44" s="14">
        <f>AI44*VLOOKUP('Données projet'!$B$10,Paramètres!$A$1:$I$89,3,0)*VLOOKUP('Données projet'!$B$10,Paramètres!$A$1:$I$89,5,0)</f>
        <v>328.02119999999991</v>
      </c>
      <c r="AK44" s="14">
        <f t="shared" si="35"/>
        <v>77.019907950957702</v>
      </c>
      <c r="AL44" s="22">
        <f t="shared" si="4"/>
        <v>705.44659634791776</v>
      </c>
      <c r="AM44" s="62">
        <f t="shared" si="5"/>
        <v>998.77992968125113</v>
      </c>
      <c r="AN44" s="62">
        <f ca="1">AVERAGE(OFFSET($AM$3,0,0,'Données projet'!$E$10+1,1))-AVERAGE(OFFSET($H$3,0,0,'Données projet'!$E$10+1,1))</f>
        <v>490.96084572840579</v>
      </c>
      <c r="AO44" s="62">
        <f t="shared" si="36"/>
        <v>597.91658789908263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10.054149601257476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1.0889130650281735</v>
      </c>
      <c r="AX44" s="23">
        <f t="shared" si="6"/>
        <v>11.143062666285649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310.95287409903602</v>
      </c>
      <c r="T45" s="62">
        <f t="shared" si="34"/>
        <v>224.10083380795163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24.8</v>
      </c>
      <c r="AI45" s="14">
        <f>IF('Données projet'!$A$62&gt;35,AI44+AH45-AQ44,IF(A45&lt;'Données projet'!$A$62,$AF$205^A45,IF(A45='Données projet'!$A$62,'Données projet'!$B$62,AI44+AH45-AQ44)))</f>
        <v>611.5999999999998</v>
      </c>
      <c r="AJ45" s="14">
        <f>AI45*VLOOKUP('Données projet'!$B$10,Paramètres!$A$1:$I$89,3,0)*VLOOKUP('Données projet'!$B$10,Paramètres!$A$1:$I$89,5,0)</f>
        <v>341.88439999999986</v>
      </c>
      <c r="AK45" s="14">
        <f t="shared" si="35"/>
        <v>79.889150066970018</v>
      </c>
      <c r="AL45" s="22">
        <f t="shared" si="4"/>
        <v>734.58893303330581</v>
      </c>
      <c r="AM45" s="62">
        <f t="shared" si="5"/>
        <v>1027.9222663666392</v>
      </c>
      <c r="AN45" s="62">
        <f ca="1">AVERAGE(OFFSET($AM$3,0,0,'Données projet'!$E$10+1,1))-AVERAGE(OFFSET($H$3,0,0,'Données projet'!$E$10+1,1))</f>
        <v>490.96084572840579</v>
      </c>
      <c r="AO45" s="62">
        <f t="shared" si="36"/>
        <v>597.91658789908263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9.8569938600025466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0.7699778124040495</v>
      </c>
      <c r="AX45" s="23">
        <f t="shared" si="6"/>
        <v>10.626971672406595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310.95287409903602</v>
      </c>
      <c r="T46" s="62">
        <f t="shared" si="34"/>
        <v>224.10083380795163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24.8</v>
      </c>
      <c r="AI46" s="14">
        <f>IF('Données projet'!$A$62&gt;35,AI45+AH46-AQ45,IF(A46&lt;'Données projet'!$A$62,$AF$205^A46,IF(A46='Données projet'!$A$62,'Données projet'!$B$62,AI45+AH46-AQ45)))</f>
        <v>636.39999999999975</v>
      </c>
      <c r="AJ46" s="14">
        <f>AI46*VLOOKUP('Données projet'!$B$10,Paramètres!$A$1:$I$89,3,0)*VLOOKUP('Données projet'!$B$10,Paramètres!$A$1:$I$89,5,0)</f>
        <v>355.74759999999986</v>
      </c>
      <c r="AK46" s="14">
        <f t="shared" si="35"/>
        <v>82.744877508992289</v>
      </c>
      <c r="AL46" s="22">
        <f t="shared" si="4"/>
        <v>763.70773166149456</v>
      </c>
      <c r="AM46" s="62">
        <f t="shared" si="5"/>
        <v>1057.0410649948278</v>
      </c>
      <c r="AN46" s="62">
        <f ca="1">AVERAGE(OFFSET($AM$3,0,0,'Données projet'!$E$10+1,1))-AVERAGE(OFFSET($H$3,0,0,'Données projet'!$E$10+1,1))</f>
        <v>490.96084572840579</v>
      </c>
      <c r="AO46" s="62">
        <f t="shared" si="36"/>
        <v>597.91658789908263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9.663704222580499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0.54445653251408677</v>
      </c>
      <c r="AX46" s="23">
        <f t="shared" si="6"/>
        <v>10.208160755094585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310.95287409903602</v>
      </c>
      <c r="T47" s="62">
        <f t="shared" si="34"/>
        <v>224.10083380795163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24.8</v>
      </c>
      <c r="AI47" s="14">
        <f>IF('Données projet'!$A$62&gt;35,AI46+AH47-AQ46,IF(A47&lt;'Données projet'!$A$62,$AF$205^A47,IF(A47='Données projet'!$A$62,'Données projet'!$B$62,AI46+AH47-AQ46)))</f>
        <v>661.1999999999997</v>
      </c>
      <c r="AJ47" s="14">
        <f>AI47*VLOOKUP('Données projet'!$B$10,Paramètres!$A$1:$I$89,3,0)*VLOOKUP('Données projet'!$B$10,Paramètres!$A$1:$I$89,5,0)</f>
        <v>369.61079999999981</v>
      </c>
      <c r="AK47" s="14">
        <f t="shared" si="35"/>
        <v>85.587677206936931</v>
      </c>
      <c r="AL47" s="22">
        <f t="shared" si="4"/>
        <v>792.80401446874805</v>
      </c>
      <c r="AM47" s="62">
        <f t="shared" si="5"/>
        <v>1086.1373478020814</v>
      </c>
      <c r="AN47" s="62">
        <f ca="1">AVERAGE(OFFSET($AM$3,0,0,'Données projet'!$E$10+1,1))-AVERAGE(OFFSET($H$3,0,0,'Données projet'!$E$10+1,1))</f>
        <v>490.96084572840579</v>
      </c>
      <c r="AO47" s="62">
        <f t="shared" si="36"/>
        <v>597.91658789908263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9.4742048770532588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0.38498890620202475</v>
      </c>
      <c r="AX47" s="23">
        <f t="shared" si="6"/>
        <v>9.8591937832552841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310.95287409903602</v>
      </c>
      <c r="T48" s="62">
        <f t="shared" si="34"/>
        <v>224.10083380795163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686</v>
      </c>
      <c r="AG48" s="13">
        <f>VLOOKUP(A48,'Données projet'!$A$61:$I$81,9,0)</f>
        <v>24.8</v>
      </c>
      <c r="AH48" s="13">
        <f t="array" ref="AH48">INDEX(AG:AG,MIN(IF(ISNUMBER(AG48:AG244),ROW(AG48:AG244),"")))</f>
        <v>24.8</v>
      </c>
      <c r="AI48" s="14">
        <f>IF('Données projet'!$A$62&gt;35,AI47+AH48-AQ47,IF(A48&lt;'Données projet'!$A$62,$AF$205^A48,IF(A48='Données projet'!$A$62,'Données projet'!$B$62,AI47+AH48-AQ47)))</f>
        <v>685.99999999999966</v>
      </c>
      <c r="AJ48" s="14">
        <f>AI48*VLOOKUP('Données projet'!$B$10,Paramètres!$A$1:$I$89,3,0)*VLOOKUP('Données projet'!$B$10,Paramètres!$A$1:$I$89,5,0)</f>
        <v>383.47399999999982</v>
      </c>
      <c r="AK48" s="14">
        <f t="shared" si="35"/>
        <v>88.418089567872116</v>
      </c>
      <c r="AL48" s="22">
        <f t="shared" si="4"/>
        <v>821.87872266404372</v>
      </c>
      <c r="AM48" s="62">
        <f t="shared" si="5"/>
        <v>1115.2120559973771</v>
      </c>
      <c r="AN48" s="62">
        <f ca="1">AVERAGE(OFFSET($AM$3,0,0,'Données projet'!$E$10+1,1))-AVERAGE(OFFSET($H$3,0,0,'Données projet'!$E$10+1,1))</f>
        <v>490.96084572840579</v>
      </c>
      <c r="AO48" s="62">
        <f t="shared" si="36"/>
        <v>597.91658789908263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64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9.2884214981086206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0.27222826625704338</v>
      </c>
      <c r="AX48" s="23">
        <f t="shared" si="6"/>
        <v>9.5606497643656638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310.95287409903602</v>
      </c>
      <c r="T49" s="62">
        <f t="shared" si="34"/>
        <v>224.10083380795163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20.399999999999999</v>
      </c>
      <c r="AI49" s="14">
        <f>IF('Données projet'!$A$62&gt;35,AI48+AH49-AQ48,IF(A49&lt;'Données projet'!$A$62,$AF$205^A49,IF(A49='Données projet'!$A$62,'Données projet'!$B$62,AI48+AH49-AQ48)))</f>
        <v>642.39999999999964</v>
      </c>
      <c r="AJ49" s="14">
        <f>AI49*VLOOKUP('Données projet'!$B$10,Paramètres!$A$1:$I$89,3,0)*VLOOKUP('Données projet'!$B$10,Paramètres!$A$1:$I$89,5,0)</f>
        <v>359.10159999999985</v>
      </c>
      <c r="AK49" s="14">
        <f t="shared" si="35"/>
        <v>83.433815871723468</v>
      </c>
      <c r="AL49" s="22">
        <f t="shared" si="4"/>
        <v>770.74918264325152</v>
      </c>
      <c r="AM49" s="62">
        <f t="shared" si="5"/>
        <v>1064.0825159765848</v>
      </c>
      <c r="AN49" s="62">
        <f ca="1">AVERAGE(OFFSET($AM$3,0,0,'Données projet'!$E$10+1,1))-AVERAGE(OFFSET($H$3,0,0,'Données projet'!$E$10+1,1))</f>
        <v>490.96084572840579</v>
      </c>
      <c r="AO49" s="62">
        <f t="shared" si="36"/>
        <v>597.91658789908263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9.106281217908414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0.19249445310101237</v>
      </c>
      <c r="AX49" s="23">
        <f t="shared" si="6"/>
        <v>9.2987756710094267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310.95287409903602</v>
      </c>
      <c r="T50" s="62">
        <f t="shared" si="34"/>
        <v>224.10083380795163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20.399999999999999</v>
      </c>
      <c r="AI50" s="14">
        <f>IF('Données projet'!$A$62&gt;35,AI49+AH50-AQ49,IF(A50&lt;'Données projet'!$A$62,$AF$205^A50,IF(A50='Données projet'!$A$62,'Données projet'!$B$62,AI49+AH50-AQ49)))</f>
        <v>662.79999999999961</v>
      </c>
      <c r="AJ50" s="14">
        <f>AI50*VLOOKUP('Données projet'!$B$10,Paramètres!$A$1:$I$89,3,0)*VLOOKUP('Données projet'!$B$10,Paramètres!$A$1:$I$89,5,0)</f>
        <v>370.50519999999983</v>
      </c>
      <c r="AK50" s="14">
        <f t="shared" si="35"/>
        <v>85.770652719303072</v>
      </c>
      <c r="AL50" s="22">
        <f t="shared" si="4"/>
        <v>794.6804434861192</v>
      </c>
      <c r="AM50" s="62">
        <f t="shared" si="5"/>
        <v>1088.0137768194525</v>
      </c>
      <c r="AN50" s="62">
        <f ca="1">AVERAGE(OFFSET($AM$3,0,0,'Données projet'!$E$10+1,1))-AVERAGE(OFFSET($H$3,0,0,'Données projet'!$E$10+1,1))</f>
        <v>490.96084572840579</v>
      </c>
      <c r="AO50" s="62">
        <f t="shared" si="36"/>
        <v>597.91658789908263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8.9277125975083322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0.13611413312852169</v>
      </c>
      <c r="AX50" s="23">
        <f t="shared" si="6"/>
        <v>9.0638267306368547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310.95287409903602</v>
      </c>
      <c r="T51" s="62">
        <f t="shared" si="34"/>
        <v>224.10083380795163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20.399999999999999</v>
      </c>
      <c r="AI51" s="14">
        <f>IF('Données projet'!$A$62&gt;35,AI50+AH51-AQ50,IF(A51&lt;'Données projet'!$A$62,$AF$205^A51,IF(A51='Données projet'!$A$62,'Données projet'!$B$62,AI50+AH51-AQ50)))</f>
        <v>683.19999999999959</v>
      </c>
      <c r="AJ51" s="14">
        <f>AI51*VLOOKUP('Données projet'!$B$10,Paramètres!$A$1:$I$89,3,0)*VLOOKUP('Données projet'!$B$10,Paramètres!$A$1:$I$89,5,0)</f>
        <v>381.90879999999981</v>
      </c>
      <c r="AK51" s="14">
        <f t="shared" si="35"/>
        <v>88.099131154986978</v>
      </c>
      <c r="AL51" s="22">
        <f t="shared" si="4"/>
        <v>818.59714676160195</v>
      </c>
      <c r="AM51" s="62">
        <f t="shared" si="5"/>
        <v>1111.9304800949353</v>
      </c>
      <c r="AN51" s="62">
        <f ca="1">AVERAGE(OFFSET($AM$3,0,0,'Données projet'!$E$10+1,1))-AVERAGE(OFFSET($H$3,0,0,'Données projet'!$E$10+1,1))</f>
        <v>490.96084572840579</v>
      </c>
      <c r="AO51" s="62">
        <f t="shared" si="36"/>
        <v>597.91658789908263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8.7526455988381926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9.6247226550506187E-2</v>
      </c>
      <c r="AX51" s="23">
        <f t="shared" si="6"/>
        <v>8.8488928253886989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310.95287409903602</v>
      </c>
      <c r="T52" s="62">
        <f t="shared" si="34"/>
        <v>224.10083380795163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20.399999999999999</v>
      </c>
      <c r="AI52" s="14">
        <f>IF('Données projet'!$A$62&gt;35,AI51+AH52-AQ51,IF(A52&lt;'Données projet'!$A$62,$AF$205^A52,IF(A52='Données projet'!$A$62,'Données projet'!$B$62,AI51+AH52-AQ51)))</f>
        <v>703.59999999999957</v>
      </c>
      <c r="AJ52" s="14">
        <f>AI52*VLOOKUP('Données projet'!$B$10,Paramètres!$A$1:$I$89,3,0)*VLOOKUP('Données projet'!$B$10,Paramètres!$A$1:$I$89,5,0)</f>
        <v>393.3123999999998</v>
      </c>
      <c r="AK52" s="14">
        <f t="shared" si="35"/>
        <v>90.419529407700907</v>
      </c>
      <c r="AL52" s="22">
        <f t="shared" si="4"/>
        <v>842.49977705174535</v>
      </c>
      <c r="AM52" s="62">
        <f t="shared" si="5"/>
        <v>1135.8331103850787</v>
      </c>
      <c r="AN52" s="62">
        <f ca="1">AVERAGE(OFFSET($AM$3,0,0,'Données projet'!$E$10+1,1))-AVERAGE(OFFSET($H$3,0,0,'Données projet'!$E$10+1,1))</f>
        <v>490.96084572840579</v>
      </c>
      <c r="AO52" s="62">
        <f t="shared" si="36"/>
        <v>597.91658789908263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8.5810115572316494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6.8057066564260846E-2</v>
      </c>
      <c r="AX52" s="23">
        <f t="shared" si="6"/>
        <v>8.6490686237959107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310.95287409903602</v>
      </c>
      <c r="T53" s="62">
        <f t="shared" si="34"/>
        <v>224.10083380795163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724</v>
      </c>
      <c r="AG53" s="13">
        <f>VLOOKUP(A53,'Données projet'!$A$61:$I$81,9,0)</f>
        <v>20.399999999999999</v>
      </c>
      <c r="AH53" s="13">
        <f t="array" ref="AH53">INDEX(AG:AG,MIN(IF(ISNUMBER(AG53:AG249),ROW(AG53:AG249),"")))</f>
        <v>20.399999999999999</v>
      </c>
      <c r="AI53" s="14">
        <f>IF('Données projet'!$A$62&gt;35,AI52+AH53-AQ52,IF(A53&lt;'Données projet'!$A$62,$AF$205^A53,IF(A53='Données projet'!$A$62,'Données projet'!$B$62,AI52+AH53-AQ52)))</f>
        <v>723.99999999999955</v>
      </c>
      <c r="AJ53" s="14">
        <f>AI53*VLOOKUP('Données projet'!$B$10,Paramètres!$A$1:$I$89,3,0)*VLOOKUP('Données projet'!$B$10,Paramètres!$A$1:$I$89,5,0)</f>
        <v>404.71599999999978</v>
      </c>
      <c r="AK53" s="14">
        <f t="shared" si="35"/>
        <v>92.732108655131142</v>
      </c>
      <c r="AL53" s="22">
        <f t="shared" si="4"/>
        <v>866.38878924101971</v>
      </c>
      <c r="AM53" s="62">
        <f t="shared" si="5"/>
        <v>1159.7221225743531</v>
      </c>
      <c r="AN53" s="62">
        <f ca="1">AVERAGE(OFFSET($AM$3,0,0,'Données projet'!$E$10+1,1))-AVERAGE(OFFSET($H$3,0,0,'Données projet'!$E$10+1,1))</f>
        <v>490.96084572840579</v>
      </c>
      <c r="AO53" s="62">
        <f t="shared" si="36"/>
        <v>597.91658789908263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62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8.4127431544945814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4.8123613275253094E-2</v>
      </c>
      <c r="AX53" s="23">
        <f t="shared" si="6"/>
        <v>8.4608667677698346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310.95287409903602</v>
      </c>
      <c r="T54" s="62">
        <f t="shared" si="34"/>
        <v>224.10083380795163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15.4</v>
      </c>
      <c r="AI54" s="14">
        <f>IF('Données projet'!$A$62&gt;35,AI53+AH54-AQ53,IF(A54&lt;'Données projet'!$A$62,$AF$205^A54,IF(A54='Données projet'!$A$62,'Données projet'!$B$62,AI53+AH54-AQ53)))</f>
        <v>677.39999999999952</v>
      </c>
      <c r="AJ54" s="14">
        <f>AI54*VLOOKUP('Données projet'!$B$10,Paramètres!$A$1:$I$89,3,0)*VLOOKUP('Données projet'!$B$10,Paramètres!$A$1:$I$89,5,0)</f>
        <v>378.66659999999979</v>
      </c>
      <c r="AK54" s="14">
        <f t="shared" si="35"/>
        <v>87.437946637883755</v>
      </c>
      <c r="AL54" s="22">
        <f t="shared" si="4"/>
        <v>811.79875206098052</v>
      </c>
      <c r="AM54" s="62">
        <f t="shared" si="5"/>
        <v>1105.1320853943139</v>
      </c>
      <c r="AN54" s="62">
        <f ca="1">AVERAGE(OFFSET($AM$3,0,0,'Données projet'!$E$10+1,1))-AVERAGE(OFFSET($H$3,0,0,'Données projet'!$E$10+1,1))</f>
        <v>490.96084572840579</v>
      </c>
      <c r="AO54" s="62">
        <f t="shared" si="36"/>
        <v>597.91658789908263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8.2477743925015972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3.4028533282130423E-2</v>
      </c>
      <c r="AX54" s="23">
        <f t="shared" si="6"/>
        <v>8.2818029257837278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310.95287409903602</v>
      </c>
      <c r="T55" s="62">
        <f t="shared" si="34"/>
        <v>224.10083380795163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15.4</v>
      </c>
      <c r="AI55" s="14">
        <f>IF('Données projet'!$A$62&gt;35,AI54+AH55-AQ54,IF(A55&lt;'Données projet'!$A$62,$AF$205^A55,IF(A55='Données projet'!$A$62,'Données projet'!$B$62,AI54+AH55-AQ54)))</f>
        <v>692.7999999999995</v>
      </c>
      <c r="AJ55" s="14">
        <f>AI55*VLOOKUP('Données projet'!$B$10,Paramètres!$A$1:$I$89,3,0)*VLOOKUP('Données projet'!$B$10,Paramètres!$A$1:$I$89,5,0)</f>
        <v>387.2751999999997</v>
      </c>
      <c r="AK55" s="14">
        <f t="shared" si="35"/>
        <v>89.192073473767834</v>
      </c>
      <c r="AL55" s="22">
        <f t="shared" si="4"/>
        <v>829.84716796681175</v>
      </c>
      <c r="AM55" s="62">
        <f t="shared" si="5"/>
        <v>1123.1805013001451</v>
      </c>
      <c r="AN55" s="62">
        <f ca="1">AVERAGE(OFFSET($AM$3,0,0,'Données projet'!$E$10+1,1))-AVERAGE(OFFSET($H$3,0,0,'Données projet'!$E$10+1,1))</f>
        <v>490.96084572840579</v>
      </c>
      <c r="AO55" s="62">
        <f t="shared" si="36"/>
        <v>597.91658789908263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8.0860405673102846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2.4061806637626547E-2</v>
      </c>
      <c r="AX55" s="23">
        <f t="shared" si="6"/>
        <v>8.1101023739479103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310.95287409903602</v>
      </c>
      <c r="T56" s="62">
        <f t="shared" si="34"/>
        <v>224.10083380795163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15.4</v>
      </c>
      <c r="AI56" s="14">
        <f>IF('Données projet'!$A$62&gt;35,AI55+AH56-AQ55,IF(A56&lt;'Données projet'!$A$62,$AF$205^A56,IF(A56='Données projet'!$A$62,'Données projet'!$B$62,AI55+AH56-AQ55)))</f>
        <v>708.19999999999948</v>
      </c>
      <c r="AJ56" s="14">
        <f>AI56*VLOOKUP('Données projet'!$B$10,Paramètres!$A$1:$I$89,3,0)*VLOOKUP('Données projet'!$B$10,Paramètres!$A$1:$I$89,5,0)</f>
        <v>395.88379999999972</v>
      </c>
      <c r="AK56" s="14">
        <f t="shared" si="35"/>
        <v>90.941667130422957</v>
      </c>
      <c r="AL56" s="22">
        <f t="shared" si="4"/>
        <v>847.8876885854861</v>
      </c>
      <c r="AM56" s="62">
        <f t="shared" si="5"/>
        <v>1141.2210219188194</v>
      </c>
      <c r="AN56" s="62">
        <f ca="1">AVERAGE(OFFSET($AM$3,0,0,'Données projet'!$E$10+1,1))-AVERAGE(OFFSET($H$3,0,0,'Données projet'!$E$10+1,1))</f>
        <v>490.96084572840579</v>
      </c>
      <c r="AO56" s="62">
        <f t="shared" si="36"/>
        <v>597.91658789908263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7.9274782437830815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1.7014266641065211E-2</v>
      </c>
      <c r="AX56" s="23">
        <f t="shared" si="6"/>
        <v>7.9444925104241468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310.95287409903602</v>
      </c>
      <c r="T57" s="62">
        <f t="shared" si="34"/>
        <v>224.10083380795163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15.4</v>
      </c>
      <c r="AI57" s="14">
        <f>IF('Données projet'!$A$62&gt;35,AI56+AH57-AQ56,IF(A57&lt;'Données projet'!$A$62,$AF$205^A57,IF(A57='Données projet'!$A$62,'Données projet'!$B$62,AI56+AH57-AQ56)))</f>
        <v>723.59999999999945</v>
      </c>
      <c r="AJ57" s="14">
        <f>AI57*VLOOKUP('Données projet'!$B$10,Paramètres!$A$1:$I$89,3,0)*VLOOKUP('Données projet'!$B$10,Paramètres!$A$1:$I$89,5,0)</f>
        <v>404.49239999999969</v>
      </c>
      <c r="AK57" s="14">
        <f t="shared" si="35"/>
        <v>92.686837535548761</v>
      </c>
      <c r="AL57" s="22">
        <f t="shared" si="4"/>
        <v>865.92050537441344</v>
      </c>
      <c r="AM57" s="62">
        <f t="shared" si="5"/>
        <v>1159.2538387077468</v>
      </c>
      <c r="AN57" s="62">
        <f ca="1">AVERAGE(OFFSET($AM$3,0,0,'Données projet'!$E$10+1,1))-AVERAGE(OFFSET($H$3,0,0,'Données projet'!$E$10+1,1))</f>
        <v>490.96084572840579</v>
      </c>
      <c r="AO57" s="62">
        <f t="shared" si="36"/>
        <v>597.91658789908263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7.7720252307067792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1.2030903318813273E-2</v>
      </c>
      <c r="AX57" s="23">
        <f t="shared" si="6"/>
        <v>7.784056134025592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310.95287409903602</v>
      </c>
      <c r="T58" s="62">
        <f t="shared" si="34"/>
        <v>224.10083380795163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739</v>
      </c>
      <c r="AG58" s="13">
        <f>VLOOKUP(A58,'Données projet'!$A$61:$I$81,9,0)</f>
        <v>15.4</v>
      </c>
      <c r="AH58" s="13">
        <f t="array" ref="AH58">INDEX(AG:AG,MIN(IF(ISNUMBER(AG58:AG254),ROW(AG58:AG254),"")))</f>
        <v>15.4</v>
      </c>
      <c r="AI58" s="14">
        <f>IF('Données projet'!$A$62&gt;35,AI57+AH58-AQ57,IF(A58&lt;'Données projet'!$A$62,$AF$205^A58,IF(A58='Données projet'!$A$62,'Données projet'!$B$62,AI57+AH58-AQ57)))</f>
        <v>738.99999999999943</v>
      </c>
      <c r="AJ58" s="14">
        <f>AI58*VLOOKUP('Données projet'!$B$10,Paramètres!$A$1:$I$89,3,0)*VLOOKUP('Données projet'!$B$10,Paramètres!$A$1:$I$89,5,0)</f>
        <v>413.10099999999971</v>
      </c>
      <c r="AK58" s="14">
        <f t="shared" si="35"/>
        <v>94.427689670462271</v>
      </c>
      <c r="AL58" s="22">
        <f t="shared" si="4"/>
        <v>883.94580117605472</v>
      </c>
      <c r="AM58" s="62">
        <f t="shared" si="5"/>
        <v>1177.2791345093881</v>
      </c>
      <c r="AN58" s="62">
        <f ca="1">AVERAGE(OFFSET($AM$3,0,0,'Données projet'!$E$10+1,1))-AVERAGE(OFFSET($H$3,0,0,'Données projet'!$E$10+1,1))</f>
        <v>490.96084572840579</v>
      </c>
      <c r="AO58" s="62">
        <f t="shared" si="36"/>
        <v>597.91658789908263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46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7.6196205563999273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8.5071333205326057E-3</v>
      </c>
      <c r="AX58" s="23">
        <f t="shared" si="6"/>
        <v>7.6281276897204595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310.95287409903602</v>
      </c>
      <c r="T59" s="62">
        <f t="shared" si="34"/>
        <v>224.10083380795163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12.2</v>
      </c>
      <c r="AI59" s="14">
        <f>IF('Données projet'!$A$62&gt;35,AI58+AH59-AQ58,IF(A59&lt;'Données projet'!$A$62,$AF$205^A59,IF(A59='Données projet'!$A$62,'Données projet'!$B$62,AI58+AH59-AQ58)))</f>
        <v>705.19999999999948</v>
      </c>
      <c r="AJ59" s="14">
        <f>AI59*VLOOKUP('Données projet'!$B$10,Paramètres!$A$1:$I$89,3,0)*VLOOKUP('Données projet'!$B$10,Paramètres!$A$1:$I$89,5,0)</f>
        <v>394.2067999999997</v>
      </c>
      <c r="AK59" s="14">
        <f t="shared" si="35"/>
        <v>90.601187466199292</v>
      </c>
      <c r="AL59" s="22">
        <f t="shared" si="4"/>
        <v>844.37391150362998</v>
      </c>
      <c r="AM59" s="62">
        <f t="shared" si="5"/>
        <v>1137.7072448369634</v>
      </c>
      <c r="AN59" s="62">
        <f ca="1">AVERAGE(OFFSET($AM$3,0,0,'Données projet'!$E$10+1,1))-AVERAGE(OFFSET($H$3,0,0,'Données projet'!$E$10+1,1))</f>
        <v>490.96084572840579</v>
      </c>
      <c r="AO59" s="62">
        <f t="shared" si="36"/>
        <v>597.91658789908263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7.4702044447985605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6.0154516594066367E-3</v>
      </c>
      <c r="AX59" s="23">
        <f t="shared" si="6"/>
        <v>7.4762198964579669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310.95287409903602</v>
      </c>
      <c r="T60" s="62">
        <f t="shared" si="34"/>
        <v>224.10083380795163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12.2</v>
      </c>
      <c r="AI60" s="14">
        <f>IF('Données projet'!$A$62&gt;35,AI59+AH60-AQ59,IF(A60&lt;'Données projet'!$A$62,$AF$205^A60,IF(A60='Données projet'!$A$62,'Données projet'!$B$62,AI59+AH60-AQ59)))</f>
        <v>717.39999999999952</v>
      </c>
      <c r="AJ60" s="14">
        <f>AI60*VLOOKUP('Données projet'!$B$10,Paramètres!$A$1:$I$89,3,0)*VLOOKUP('Données projet'!$B$10,Paramètres!$A$1:$I$89,5,0)</f>
        <v>401.02659999999975</v>
      </c>
      <c r="AK60" s="14">
        <f t="shared" si="35"/>
        <v>91.984761558101539</v>
      </c>
      <c r="AL60" s="22">
        <f t="shared" si="4"/>
        <v>858.66145471369293</v>
      </c>
      <c r="AM60" s="62">
        <f t="shared" si="5"/>
        <v>1151.9947880470263</v>
      </c>
      <c r="AN60" s="62">
        <f ca="1">AVERAGE(OFFSET($AM$3,0,0,'Données projet'!$E$10+1,1))-AVERAGE(OFFSET($H$3,0,0,'Données projet'!$E$10+1,1))</f>
        <v>490.96084572840579</v>
      </c>
      <c r="AO60" s="62">
        <f t="shared" si="36"/>
        <v>597.91658789908263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7.3237182920108674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4.2535666602663029E-3</v>
      </c>
      <c r="AX60" s="23">
        <f t="shared" si="6"/>
        <v>7.327971858671134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310.95287409903602</v>
      </c>
      <c r="T61" s="62">
        <f t="shared" si="34"/>
        <v>224.10083380795163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12.2</v>
      </c>
      <c r="AI61" s="14">
        <f>IF('Données projet'!$A$62&gt;35,AI60+AH61-AQ60,IF(A61&lt;'Données projet'!$A$62,$AF$205^A61,IF(A61='Données projet'!$A$62,'Données projet'!$B$62,AI60+AH61-AQ60)))</f>
        <v>729.59999999999957</v>
      </c>
      <c r="AJ61" s="14">
        <f>AI61*VLOOKUP('Données projet'!$B$10,Paramètres!$A$1:$I$89,3,0)*VLOOKUP('Données projet'!$B$10,Paramètres!$A$1:$I$89,5,0)</f>
        <v>407.84639999999973</v>
      </c>
      <c r="AK61" s="14">
        <f t="shared" si="35"/>
        <v>93.365599460181741</v>
      </c>
      <c r="AL61" s="22">
        <f t="shared" si="4"/>
        <v>872.94423239314926</v>
      </c>
      <c r="AM61" s="62">
        <f t="shared" si="5"/>
        <v>1166.2775657264826</v>
      </c>
      <c r="AN61" s="62">
        <f ca="1">AVERAGE(OFFSET($AM$3,0,0,'Données projet'!$E$10+1,1))-AVERAGE(OFFSET($H$3,0,0,'Données projet'!$E$10+1,1))</f>
        <v>490.96084572840579</v>
      </c>
      <c r="AO61" s="62">
        <f t="shared" si="36"/>
        <v>597.91658789908263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7.1801046433316102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3.0077258297033184E-3</v>
      </c>
      <c r="AX61" s="23">
        <f t="shared" si="6"/>
        <v>7.1831123691613135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310.95287409903602</v>
      </c>
      <c r="T62" s="62">
        <f t="shared" si="34"/>
        <v>224.10083380795163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12.2</v>
      </c>
      <c r="AI62" s="14">
        <f>IF('Données projet'!$A$62&gt;35,AI61+AH62-AQ61,IF(A62&lt;'Données projet'!$A$62,$AF$205^A62,IF(A62='Données projet'!$A$62,'Données projet'!$B$62,AI61+AH62-AQ61)))</f>
        <v>741.79999999999961</v>
      </c>
      <c r="AJ62" s="14">
        <f>AI62*VLOOKUP('Données projet'!$B$10,Paramètres!$A$1:$I$89,3,0)*VLOOKUP('Données projet'!$B$10,Paramètres!$A$1:$I$89,5,0)</f>
        <v>414.66619999999978</v>
      </c>
      <c r="AK62" s="14">
        <f t="shared" si="35"/>
        <v>94.743752206399009</v>
      </c>
      <c r="AL62" s="22">
        <f t="shared" si="4"/>
        <v>887.22233342614447</v>
      </c>
      <c r="AM62" s="62">
        <f t="shared" si="5"/>
        <v>1180.5556667594778</v>
      </c>
      <c r="AN62" s="62">
        <f ca="1">AVERAGE(OFFSET($AM$3,0,0,'Données projet'!$E$10+1,1))-AVERAGE(OFFSET($H$3,0,0,'Données projet'!$E$10+1,1))</f>
        <v>490.96084572840579</v>
      </c>
      <c r="AO62" s="62">
        <f t="shared" si="36"/>
        <v>597.91658789908263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7.0393071707072767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2.1267833301331514E-3</v>
      </c>
      <c r="AX62" s="23">
        <f t="shared" si="6"/>
        <v>7.0414339540374096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310.95287409903602</v>
      </c>
      <c r="T63" s="62">
        <f t="shared" si="34"/>
        <v>224.10083380795163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754</v>
      </c>
      <c r="AG63" s="13">
        <f>VLOOKUP(A63,'Données projet'!$A$61:$I$81,9,0)</f>
        <v>12.2</v>
      </c>
      <c r="AH63" s="13">
        <f t="array" ref="AH63">INDEX(AG:AG,MIN(IF(ISNUMBER(AG63:AG259),ROW(AG63:AG259),"")))</f>
        <v>12.2</v>
      </c>
      <c r="AI63" s="14">
        <f>IF('Données projet'!$A$62&gt;35,AI62+AH63-AQ62,IF(A63&lt;'Données projet'!$A$62,$AF$205^A63,IF(A63='Données projet'!$A$62,'Données projet'!$B$62,AI62+AH63-AQ62)))</f>
        <v>753.99999999999966</v>
      </c>
      <c r="AJ63" s="14">
        <f>AI63*VLOOKUP('Données projet'!$B$10,Paramètres!$A$1:$I$89,3,0)*VLOOKUP('Données projet'!$B$10,Paramètres!$A$1:$I$89,5,0)</f>
        <v>421.48599999999982</v>
      </c>
      <c r="AK63" s="14">
        <f t="shared" si="35"/>
        <v>96.119269055816147</v>
      </c>
      <c r="AL63" s="22">
        <f t="shared" si="4"/>
        <v>901.49584360554616</v>
      </c>
      <c r="AM63" s="62">
        <f t="shared" si="5"/>
        <v>1194.8291769388795</v>
      </c>
      <c r="AN63" s="62">
        <f ca="1">AVERAGE(OFFSET($AM$3,0,0,'Données projet'!$E$10+1,1))-AVERAGE(OFFSET($H$3,0,0,'Données projet'!$E$10+1,1))</f>
        <v>490.96084572840579</v>
      </c>
      <c r="AO63" s="62">
        <f t="shared" si="36"/>
        <v>597.91658789908263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35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6.9012706506431281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1.5038629148516592E-3</v>
      </c>
      <c r="AX63" s="23">
        <f t="shared" si="6"/>
        <v>6.9027745135579801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310.95287409903602</v>
      </c>
      <c r="T64" s="62">
        <f t="shared" si="34"/>
        <v>224.10083380795163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</v>
      </c>
      <c r="AI64" s="14">
        <f>IF('Données projet'!$A$62&gt;35,AI63+AH64-AQ63,IF(A64&lt;'Données projet'!$A$62,$AF$205^A64,IF(A64='Données projet'!$A$62,'Données projet'!$B$62,AI63+AH64-AQ63)))</f>
        <v>728.99999999999966</v>
      </c>
      <c r="AJ64" s="14">
        <f>AI64*VLOOKUP('Données projet'!$B$10,Paramètres!$A$1:$I$89,3,0)*VLOOKUP('Données projet'!$B$10,Paramètres!$A$1:$I$89,5,0)</f>
        <v>407.51099999999985</v>
      </c>
      <c r="AK64" s="14">
        <f t="shared" si="35"/>
        <v>93.297752590617137</v>
      </c>
      <c r="AL64" s="22">
        <f t="shared" si="4"/>
        <v>872.24191076199133</v>
      </c>
      <c r="AM64" s="62">
        <f t="shared" si="5"/>
        <v>1165.5752440953247</v>
      </c>
      <c r="AN64" s="62">
        <f ca="1">AVERAGE(OFFSET($AM$3,0,0,'Données projet'!$E$10+1,1))-AVERAGE(OFFSET($H$3,0,0,'Données projet'!$E$10+1,1))</f>
        <v>490.96084572840579</v>
      </c>
      <c r="AO64" s="62">
        <f t="shared" si="36"/>
        <v>597.91658789908263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6.7659409425434731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1.0633916650665757E-3</v>
      </c>
      <c r="AX64" s="23">
        <f t="shared" si="6"/>
        <v>6.76700433420854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310.95287409903602</v>
      </c>
      <c r="T65" s="62">
        <f t="shared" si="34"/>
        <v>224.10083380795163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</v>
      </c>
      <c r="AI65" s="14">
        <f>IF('Données projet'!$A$62&gt;35,AI64+AH65-AQ64,IF(A65&lt;'Données projet'!$A$62,$AF$205^A65,IF(A65='Données projet'!$A$62,'Données projet'!$B$62,AI64+AH65-AQ64)))</f>
        <v>738.99999999999966</v>
      </c>
      <c r="AJ65" s="14">
        <f>AI65*VLOOKUP('Données projet'!$B$10,Paramètres!$A$1:$I$89,3,0)*VLOOKUP('Données projet'!$B$10,Paramètres!$A$1:$I$89,5,0)</f>
        <v>413.10099999999983</v>
      </c>
      <c r="AK65" s="14">
        <f t="shared" si="35"/>
        <v>94.427689670462357</v>
      </c>
      <c r="AL65" s="22">
        <f t="shared" si="4"/>
        <v>883.94580117605494</v>
      </c>
      <c r="AM65" s="62">
        <f t="shared" si="5"/>
        <v>1177.2791345093883</v>
      </c>
      <c r="AN65" s="62">
        <f ca="1">AVERAGE(OFFSET($AM$3,0,0,'Données projet'!$E$10+1,1))-AVERAGE(OFFSET($H$3,0,0,'Données projet'!$E$10+1,1))</f>
        <v>490.96084572840579</v>
      </c>
      <c r="AO65" s="62">
        <f t="shared" si="36"/>
        <v>597.91658789908263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6.6332649674766815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7.5193145742582959E-4</v>
      </c>
      <c r="AX65" s="23">
        <f t="shared" si="6"/>
        <v>6.6340168989341075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310.95287409903602</v>
      </c>
      <c r="T66" s="62">
        <f t="shared" si="34"/>
        <v>224.10083380795163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</v>
      </c>
      <c r="AI66" s="14">
        <f>IF('Données projet'!$A$62&gt;35,AI65+AH66-AQ65,IF(A66&lt;'Données projet'!$A$62,$AF$205^A66,IF(A66='Données projet'!$A$62,'Données projet'!$B$62,AI65+AH66-AQ65)))</f>
        <v>748.99999999999966</v>
      </c>
      <c r="AJ66" s="14">
        <f>AI66*VLOOKUP('Données projet'!$B$10,Paramètres!$A$1:$I$89,3,0)*VLOOKUP('Données projet'!$B$10,Paramètres!$A$1:$I$89,5,0)</f>
        <v>418.6909999999998</v>
      </c>
      <c r="AK66" s="14">
        <f t="shared" si="35"/>
        <v>95.555848328260851</v>
      </c>
      <c r="AL66" s="22">
        <f t="shared" si="4"/>
        <v>895.64659417172061</v>
      </c>
      <c r="AM66" s="62">
        <f t="shared" si="5"/>
        <v>1188.9799275050539</v>
      </c>
      <c r="AN66" s="62">
        <f ca="1">AVERAGE(OFFSET($AM$3,0,0,'Données projet'!$E$10+1,1))-AVERAGE(OFFSET($H$3,0,0,'Données projet'!$E$10+1,1))</f>
        <v>490.96084572840579</v>
      </c>
      <c r="AO66" s="62">
        <f t="shared" si="36"/>
        <v>597.91658789908263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6.5031906873565957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5.3169583253328786E-4</v>
      </c>
      <c r="AX66" s="23">
        <f t="shared" si="6"/>
        <v>6.5037223831891291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310.95287409903602</v>
      </c>
      <c r="T67" s="62">
        <f t="shared" si="34"/>
        <v>224.10083380795163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</v>
      </c>
      <c r="AI67" s="14">
        <f>IF('Données projet'!$A$62&gt;35,AI66+AH67-AQ66,IF(A67&lt;'Données projet'!$A$62,$AF$205^A67,IF(A67='Données projet'!$A$62,'Données projet'!$B$62,AI66+AH67-AQ66)))</f>
        <v>758.99999999999966</v>
      </c>
      <c r="AJ67" s="14">
        <f>AI67*VLOOKUP('Données projet'!$B$10,Paramètres!$A$1:$I$89,3,0)*VLOOKUP('Données projet'!$B$10,Paramètres!$A$1:$I$89,5,0)</f>
        <v>424.28099999999978</v>
      </c>
      <c r="AK67" s="14">
        <f t="shared" si="35"/>
        <v>96.682255052757768</v>
      </c>
      <c r="AL67" s="22">
        <f t="shared" si="4"/>
        <v>907.34433588355262</v>
      </c>
      <c r="AM67" s="62">
        <f t="shared" si="5"/>
        <v>1200.677669216886</v>
      </c>
      <c r="AN67" s="62">
        <f ca="1">AVERAGE(OFFSET($AM$3,0,0,'Données projet'!$E$10+1,1))-AVERAGE(OFFSET($H$3,0,0,'Données projet'!$E$10+1,1))</f>
        <v>490.96084572840579</v>
      </c>
      <c r="AO67" s="62">
        <f t="shared" si="36"/>
        <v>597.91658789908263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6.3756670845321874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3.7596572871291479E-4</v>
      </c>
      <c r="AX67" s="23">
        <f t="shared" si="6"/>
        <v>6.3760430502609005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310.95287409903602</v>
      </c>
      <c r="T68" s="62">
        <f t="shared" si="34"/>
        <v>224.10083380795163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769</v>
      </c>
      <c r="AG68" s="13">
        <f>VLOOKUP(A68,'Données projet'!$A$61:$I$81,9,0)</f>
        <v>10</v>
      </c>
      <c r="AH68" s="13">
        <f t="array" ref="AH68">INDEX(AG:AG,MIN(IF(ISNUMBER(AG68:AG264),ROW(AG68:AG264),"")))</f>
        <v>10</v>
      </c>
      <c r="AI68" s="14">
        <f>IF('Données projet'!$A$62&gt;35,AI67+AH68-AQ67,IF(A68&lt;'Données projet'!$A$62,$AF$205^A68,IF(A68='Données projet'!$A$62,'Données projet'!$B$62,AI67+AH68-AQ67)))</f>
        <v>768.99999999999966</v>
      </c>
      <c r="AJ68" s="14">
        <f>AI68*VLOOKUP('Données projet'!$B$10,Paramètres!$A$1:$I$89,3,0)*VLOOKUP('Données projet'!$B$10,Paramètres!$A$1:$I$89,5,0)</f>
        <v>429.87099999999981</v>
      </c>
      <c r="AK68" s="14">
        <f t="shared" si="35"/>
        <v>97.806935594587088</v>
      </c>
      <c r="AL68" s="22">
        <f t="shared" ref="AL68:AL131" si="58">(AJ68+AK68)*0.475*44/12</f>
        <v>919.03907116057201</v>
      </c>
      <c r="AM68" s="62">
        <f t="shared" ref="AM68:AM131" si="59">AL68+(AD68+AE68)*44/12</f>
        <v>1212.3724044939054</v>
      </c>
      <c r="AN68" s="62">
        <f ca="1">AVERAGE(OFFSET($AM$3,0,0,'Données projet'!$E$10+1,1))-AVERAGE(OFFSET($H$3,0,0,'Données projet'!$E$10+1,1))</f>
        <v>490.96084572840579</v>
      </c>
      <c r="AO68" s="62">
        <f t="shared" si="36"/>
        <v>597.91658789908263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6.2506441417774488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2.6584791626664393E-4</v>
      </c>
      <c r="AX68" s="23">
        <f t="shared" ref="AX68:AX131" si="60">SUM(AU68:AW68)</f>
        <v>6.2509099896937155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310.95287409903602</v>
      </c>
      <c r="T69" s="62">
        <f t="shared" ref="T69:T132" si="88">$T$3</f>
        <v>224.10083380795163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768.99999999999966</v>
      </c>
      <c r="AJ69" s="14">
        <f>AI69*VLOOKUP('Données projet'!$B$10,Paramètres!$A$1:$I$89,3,0)*VLOOKUP('Données projet'!$B$10,Paramètres!$A$1:$I$89,5,0)</f>
        <v>429.87099999999981</v>
      </c>
      <c r="AK69" s="14">
        <f t="shared" ref="AK69:AK132" si="89">EXP(-1.0587+0.8836*LN(AJ69)+0.284)</f>
        <v>97.806935594587088</v>
      </c>
      <c r="AL69" s="22">
        <f t="shared" si="58"/>
        <v>919.03907116057201</v>
      </c>
      <c r="AM69" s="62">
        <f t="shared" si="59"/>
        <v>1212.3724044939054</v>
      </c>
      <c r="AN69" s="62">
        <f ca="1">AVERAGE(OFFSET($AM$3,0,0,'Données projet'!$E$10+1,1))-AVERAGE(OFFSET($H$3,0,0,'Données projet'!$E$10+1,1))</f>
        <v>490.96084572840579</v>
      </c>
      <c r="AO69" s="62">
        <f t="shared" ref="AO69:AO132" si="90">$AO$3</f>
        <v>597.91658789908263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6.1280728226736647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1.879828643564574E-4</v>
      </c>
      <c r="AX69" s="23">
        <f t="shared" si="60"/>
        <v>6.1282608055380212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310.95287409903602</v>
      </c>
      <c r="T70" s="62">
        <f t="shared" si="88"/>
        <v>224.10083380795163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768.99999999999966</v>
      </c>
      <c r="AJ70" s="14">
        <f>AI70*VLOOKUP('Données projet'!$B$10,Paramètres!$A$1:$I$89,3,0)*VLOOKUP('Données projet'!$B$10,Paramètres!$A$1:$I$89,5,0)</f>
        <v>429.87099999999981</v>
      </c>
      <c r="AK70" s="14">
        <f t="shared" si="89"/>
        <v>97.806935594587088</v>
      </c>
      <c r="AL70" s="22">
        <f t="shared" si="58"/>
        <v>919.03907116057201</v>
      </c>
      <c r="AM70" s="62">
        <f t="shared" si="59"/>
        <v>1212.3724044939054</v>
      </c>
      <c r="AN70" s="62">
        <f ca="1">AVERAGE(OFFSET($AM$3,0,0,'Données projet'!$E$10+1,1))-AVERAGE(OFFSET($H$3,0,0,'Données projet'!$E$10+1,1))</f>
        <v>490.96084572840579</v>
      </c>
      <c r="AO70" s="62">
        <f t="shared" si="90"/>
        <v>597.91658789908263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6.0079050523763833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1.3292395813332196E-4</v>
      </c>
      <c r="AX70" s="23">
        <f t="shared" si="60"/>
        <v>6.0080379763345162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310.95287409903602</v>
      </c>
      <c r="T71" s="62">
        <f t="shared" si="88"/>
        <v>224.10083380795163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768.99999999999966</v>
      </c>
      <c r="AJ71" s="14">
        <f>AI71*VLOOKUP('Données projet'!$B$10,Paramètres!$A$1:$I$89,3,0)*VLOOKUP('Données projet'!$B$10,Paramètres!$A$1:$I$89,5,0)</f>
        <v>429.87099999999981</v>
      </c>
      <c r="AK71" s="14">
        <f t="shared" si="89"/>
        <v>97.806935594587088</v>
      </c>
      <c r="AL71" s="22">
        <f t="shared" si="58"/>
        <v>919.03907116057201</v>
      </c>
      <c r="AM71" s="62">
        <f t="shared" si="59"/>
        <v>1212.3724044939054</v>
      </c>
      <c r="AN71" s="62">
        <f ca="1">AVERAGE(OFFSET($AM$3,0,0,'Données projet'!$E$10+1,1))-AVERAGE(OFFSET($H$3,0,0,'Données projet'!$E$10+1,1))</f>
        <v>490.96084572840579</v>
      </c>
      <c r="AO71" s="62">
        <f t="shared" si="90"/>
        <v>597.91658789908263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5.8900936987595287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9.3991432178228699E-5</v>
      </c>
      <c r="AX71" s="23">
        <f t="shared" si="60"/>
        <v>5.8901876901917065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310.95287409903602</v>
      </c>
      <c r="T72" s="62">
        <f t="shared" si="88"/>
        <v>224.10083380795163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768.99999999999966</v>
      </c>
      <c r="AJ72" s="14">
        <f>AI72*VLOOKUP('Données projet'!$B$10,Paramètres!$A$1:$I$89,3,0)*VLOOKUP('Données projet'!$B$10,Paramètres!$A$1:$I$89,5,0)</f>
        <v>429.87099999999981</v>
      </c>
      <c r="AK72" s="14">
        <f t="shared" si="89"/>
        <v>97.806935594587088</v>
      </c>
      <c r="AL72" s="22">
        <f t="shared" si="58"/>
        <v>919.03907116057201</v>
      </c>
      <c r="AM72" s="62">
        <f t="shared" si="59"/>
        <v>1212.3724044939054</v>
      </c>
      <c r="AN72" s="62">
        <f ca="1">AVERAGE(OFFSET($AM$3,0,0,'Données projet'!$E$10+1,1))-AVERAGE(OFFSET($H$3,0,0,'Données projet'!$E$10+1,1))</f>
        <v>490.96084572840579</v>
      </c>
      <c r="AO72" s="62">
        <f t="shared" si="90"/>
        <v>597.91658789908263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5.7745925539292706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6.6461979066660982E-5</v>
      </c>
      <c r="AX72" s="23">
        <f t="shared" si="60"/>
        <v>5.7746590159083375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310.95287409903602</v>
      </c>
      <c r="T73" s="62">
        <f t="shared" si="88"/>
        <v>224.10083380795163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768.99999999999966</v>
      </c>
      <c r="AJ73" s="14">
        <f>AI73*VLOOKUP('Données projet'!$B$10,Paramètres!$A$1:$I$89,3,0)*VLOOKUP('Données projet'!$B$10,Paramètres!$A$1:$I$89,5,0)</f>
        <v>429.87099999999981</v>
      </c>
      <c r="AK73" s="14">
        <f t="shared" si="89"/>
        <v>97.806935594587088</v>
      </c>
      <c r="AL73" s="22">
        <f t="shared" si="58"/>
        <v>919.03907116057201</v>
      </c>
      <c r="AM73" s="62">
        <f t="shared" si="59"/>
        <v>1212.3724044939054</v>
      </c>
      <c r="AN73" s="62">
        <f ca="1">AVERAGE(OFFSET($AM$3,0,0,'Données projet'!$E$10+1,1))-AVERAGE(OFFSET($H$3,0,0,'Données projet'!$E$10+1,1))</f>
        <v>490.96084572840579</v>
      </c>
      <c r="AO73" s="62">
        <f t="shared" si="90"/>
        <v>597.91658789908263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5.6613563161003917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4.6995716089114349E-5</v>
      </c>
      <c r="AX73" s="23">
        <f t="shared" si="60"/>
        <v>5.661403311816481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310.95287409903602</v>
      </c>
      <c r="T74" s="62">
        <f t="shared" si="88"/>
        <v>224.10083380795163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768.99999999999966</v>
      </c>
      <c r="AJ74" s="14">
        <f>AI74*VLOOKUP('Données projet'!$B$10,Paramètres!$A$1:$I$89,3,0)*VLOOKUP('Données projet'!$B$10,Paramètres!$A$1:$I$89,5,0)</f>
        <v>429.87099999999981</v>
      </c>
      <c r="AK74" s="14">
        <f t="shared" si="89"/>
        <v>97.806935594587088</v>
      </c>
      <c r="AL74" s="22">
        <f t="shared" si="58"/>
        <v>919.03907116057201</v>
      </c>
      <c r="AM74" s="62">
        <f t="shared" si="59"/>
        <v>1212.3724044939054</v>
      </c>
      <c r="AN74" s="62">
        <f ca="1">AVERAGE(OFFSET($AM$3,0,0,'Données projet'!$E$10+1,1))-AVERAGE(OFFSET($H$3,0,0,'Données projet'!$E$10+1,1))</f>
        <v>490.96084572840579</v>
      </c>
      <c r="AO74" s="62">
        <f t="shared" si="90"/>
        <v>597.91658789908263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5.5503405718280518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3.3230989533330491E-5</v>
      </c>
      <c r="AX74" s="23">
        <f t="shared" si="60"/>
        <v>5.5503738028175853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310.95287409903602</v>
      </c>
      <c r="T75" s="62">
        <f t="shared" si="88"/>
        <v>224.10083380795163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768.99999999999966</v>
      </c>
      <c r="AJ75" s="14">
        <f>AI75*VLOOKUP('Données projet'!$B$10,Paramètres!$A$1:$I$89,3,0)*VLOOKUP('Données projet'!$B$10,Paramètres!$A$1:$I$89,5,0)</f>
        <v>429.87099999999981</v>
      </c>
      <c r="AK75" s="14">
        <f t="shared" si="89"/>
        <v>97.806935594587088</v>
      </c>
      <c r="AL75" s="22">
        <f t="shared" si="58"/>
        <v>919.03907116057201</v>
      </c>
      <c r="AM75" s="62">
        <f t="shared" si="59"/>
        <v>1212.3724044939054</v>
      </c>
      <c r="AN75" s="62">
        <f ca="1">AVERAGE(OFFSET($AM$3,0,0,'Données projet'!$E$10+1,1))-AVERAGE(OFFSET($H$3,0,0,'Données projet'!$E$10+1,1))</f>
        <v>490.96084572840579</v>
      </c>
      <c r="AO75" s="62">
        <f t="shared" si="90"/>
        <v>597.91658789908263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5.4415017785879751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2.3497858044557175E-5</v>
      </c>
      <c r="AX75" s="23">
        <f t="shared" si="60"/>
        <v>5.4415252764460194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310.95287409903602</v>
      </c>
      <c r="T76" s="62">
        <f t="shared" si="88"/>
        <v>224.10083380795163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768.99999999999966</v>
      </c>
      <c r="AJ76" s="14">
        <f>AI76*VLOOKUP('Données projet'!$B$10,Paramètres!$A$1:$I$89,3,0)*VLOOKUP('Données projet'!$B$10,Paramètres!$A$1:$I$89,5,0)</f>
        <v>429.87099999999981</v>
      </c>
      <c r="AK76" s="14">
        <f t="shared" si="89"/>
        <v>97.806935594587088</v>
      </c>
      <c r="AL76" s="22">
        <f t="shared" si="58"/>
        <v>919.03907116057201</v>
      </c>
      <c r="AM76" s="62">
        <f t="shared" si="59"/>
        <v>1212.3724044939054</v>
      </c>
      <c r="AN76" s="62">
        <f ca="1">AVERAGE(OFFSET($AM$3,0,0,'Données projet'!$E$10+1,1))-AVERAGE(OFFSET($H$3,0,0,'Données projet'!$E$10+1,1))</f>
        <v>490.96084572840579</v>
      </c>
      <c r="AO76" s="62">
        <f t="shared" si="90"/>
        <v>597.91658789908263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5.3347972476982273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1.6615494766665246E-5</v>
      </c>
      <c r="AX76" s="23">
        <f t="shared" si="60"/>
        <v>5.334813863192994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310.95287409903602</v>
      </c>
      <c r="T77" s="62">
        <f t="shared" si="88"/>
        <v>224.10083380795163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768.99999999999966</v>
      </c>
      <c r="AJ77" s="14">
        <f>AI77*VLOOKUP('Données projet'!$B$10,Paramètres!$A$1:$I$89,3,0)*VLOOKUP('Données projet'!$B$10,Paramètres!$A$1:$I$89,5,0)</f>
        <v>429.87099999999981</v>
      </c>
      <c r="AK77" s="14">
        <f t="shared" si="89"/>
        <v>97.806935594587088</v>
      </c>
      <c r="AL77" s="22">
        <f t="shared" si="58"/>
        <v>919.03907116057201</v>
      </c>
      <c r="AM77" s="62">
        <f t="shared" si="59"/>
        <v>1212.3724044939054</v>
      </c>
      <c r="AN77" s="62">
        <f ca="1">AVERAGE(OFFSET($AM$3,0,0,'Données projet'!$E$10+1,1))-AVERAGE(OFFSET($H$3,0,0,'Données projet'!$E$10+1,1))</f>
        <v>490.96084572840579</v>
      </c>
      <c r="AO77" s="62">
        <f t="shared" si="90"/>
        <v>597.91658789908263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5.2301851275758899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1.1748929022278587E-5</v>
      </c>
      <c r="AX77" s="23">
        <f t="shared" si="60"/>
        <v>5.2301968765049125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310.95287409903602</v>
      </c>
      <c r="T78" s="62">
        <f t="shared" si="88"/>
        <v>224.10083380795163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768.99999999999966</v>
      </c>
      <c r="AJ78" s="14">
        <f>AI78*VLOOKUP('Données projet'!$B$10,Paramètres!$A$1:$I$89,3,0)*VLOOKUP('Données projet'!$B$10,Paramètres!$A$1:$I$89,5,0)</f>
        <v>429.87099999999981</v>
      </c>
      <c r="AK78" s="14">
        <f t="shared" si="89"/>
        <v>97.806935594587088</v>
      </c>
      <c r="AL78" s="22">
        <f t="shared" si="58"/>
        <v>919.03907116057201</v>
      </c>
      <c r="AM78" s="62">
        <f t="shared" si="59"/>
        <v>1212.3724044939054</v>
      </c>
      <c r="AN78" s="62">
        <f ca="1">AVERAGE(OFFSET($AM$3,0,0,'Données projet'!$E$10+1,1))-AVERAGE(OFFSET($H$3,0,0,'Données projet'!$E$10+1,1))</f>
        <v>490.96084572840579</v>
      </c>
      <c r="AO78" s="62">
        <f t="shared" si="90"/>
        <v>597.91658789908263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5.1276243873220588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8.3077473833326228E-6</v>
      </c>
      <c r="AX78" s="23">
        <f t="shared" si="60"/>
        <v>5.1276326950694422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310.95287409903602</v>
      </c>
      <c r="T79" s="62">
        <f t="shared" si="88"/>
        <v>224.10083380795163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768.99999999999966</v>
      </c>
      <c r="AJ79" s="14">
        <f>AI79*VLOOKUP('Données projet'!$B$10,Paramètres!$A$1:$I$89,3,0)*VLOOKUP('Données projet'!$B$10,Paramètres!$A$1:$I$89,5,0)</f>
        <v>429.87099999999981</v>
      </c>
      <c r="AK79" s="14">
        <f t="shared" si="89"/>
        <v>97.806935594587088</v>
      </c>
      <c r="AL79" s="22">
        <f t="shared" si="58"/>
        <v>919.03907116057201</v>
      </c>
      <c r="AM79" s="62">
        <f t="shared" si="59"/>
        <v>1212.3724044939054</v>
      </c>
      <c r="AN79" s="62">
        <f ca="1">AVERAGE(OFFSET($AM$3,0,0,'Données projet'!$E$10+1,1))-AVERAGE(OFFSET($H$3,0,0,'Données projet'!$E$10+1,1))</f>
        <v>490.96084572840579</v>
      </c>
      <c r="AO79" s="62">
        <f t="shared" si="90"/>
        <v>597.91658789908263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5.0270748006287302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5.8744645111392937E-6</v>
      </c>
      <c r="AX79" s="23">
        <f t="shared" si="60"/>
        <v>5.0270806750932415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310.95287409903602</v>
      </c>
      <c r="T80" s="62">
        <f t="shared" si="88"/>
        <v>224.10083380795163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768.99999999999966</v>
      </c>
      <c r="AJ80" s="14">
        <f>AI80*VLOOKUP('Données projet'!$B$10,Paramètres!$A$1:$I$89,3,0)*VLOOKUP('Données projet'!$B$10,Paramètres!$A$1:$I$89,5,0)</f>
        <v>429.87099999999981</v>
      </c>
      <c r="AK80" s="14">
        <f t="shared" si="89"/>
        <v>97.806935594587088</v>
      </c>
      <c r="AL80" s="22">
        <f t="shared" si="58"/>
        <v>919.03907116057201</v>
      </c>
      <c r="AM80" s="62">
        <f t="shared" si="59"/>
        <v>1212.3724044939054</v>
      </c>
      <c r="AN80" s="62">
        <f ca="1">AVERAGE(OFFSET($AM$3,0,0,'Données projet'!$E$10+1,1))-AVERAGE(OFFSET($H$3,0,0,'Données projet'!$E$10+1,1))</f>
        <v>490.96084572840579</v>
      </c>
      <c r="AO80" s="62">
        <f t="shared" si="90"/>
        <v>597.91658789908263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4.9284969300012662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4.1538736916663114E-6</v>
      </c>
      <c r="AX80" s="23">
        <f t="shared" si="60"/>
        <v>4.9285010838749574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310.95287409903602</v>
      </c>
      <c r="T81" s="62">
        <f t="shared" si="88"/>
        <v>224.10083380795163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768.99999999999966</v>
      </c>
      <c r="AJ81" s="14">
        <f>AI81*VLOOKUP('Données projet'!$B$10,Paramètres!$A$1:$I$89,3,0)*VLOOKUP('Données projet'!$B$10,Paramètres!$A$1:$I$89,5,0)</f>
        <v>429.87099999999981</v>
      </c>
      <c r="AK81" s="14">
        <f t="shared" si="89"/>
        <v>97.806935594587088</v>
      </c>
      <c r="AL81" s="22">
        <f t="shared" si="58"/>
        <v>919.03907116057201</v>
      </c>
      <c r="AM81" s="62">
        <f t="shared" si="59"/>
        <v>1212.3724044939054</v>
      </c>
      <c r="AN81" s="62">
        <f ca="1">AVERAGE(OFFSET($AM$3,0,0,'Données projet'!$E$10+1,1))-AVERAGE(OFFSET($H$3,0,0,'Données projet'!$E$10+1,1))</f>
        <v>490.96084572840579</v>
      </c>
      <c r="AO81" s="62">
        <f t="shared" si="90"/>
        <v>597.91658789908263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4.8318521112902424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2.9372322555696468E-6</v>
      </c>
      <c r="AX81" s="23">
        <f t="shared" si="60"/>
        <v>4.831855048522498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310.95287409903602</v>
      </c>
      <c r="T82" s="62">
        <f t="shared" si="88"/>
        <v>224.10083380795163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768.99999999999966</v>
      </c>
      <c r="AJ82" s="14">
        <f>AI82*VLOOKUP('Données projet'!$B$10,Paramètres!$A$1:$I$89,3,0)*VLOOKUP('Données projet'!$B$10,Paramètres!$A$1:$I$89,5,0)</f>
        <v>429.87099999999981</v>
      </c>
      <c r="AK82" s="14">
        <f t="shared" si="89"/>
        <v>97.806935594587088</v>
      </c>
      <c r="AL82" s="22">
        <f t="shared" si="58"/>
        <v>919.03907116057201</v>
      </c>
      <c r="AM82" s="62">
        <f t="shared" si="59"/>
        <v>1212.3724044939054</v>
      </c>
      <c r="AN82" s="62">
        <f ca="1">AVERAGE(OFFSET($AM$3,0,0,'Données projet'!$E$10+1,1))-AVERAGE(OFFSET($H$3,0,0,'Données projet'!$E$10+1,1))</f>
        <v>490.96084572840579</v>
      </c>
      <c r="AO82" s="62">
        <f t="shared" si="90"/>
        <v>597.91658789908263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4.7371024385266232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2.0769368458331557E-6</v>
      </c>
      <c r="AX82" s="23">
        <f t="shared" si="60"/>
        <v>4.7371045154634688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310.95287409903602</v>
      </c>
      <c r="T83" s="62">
        <f t="shared" si="88"/>
        <v>224.10083380795163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768.99999999999966</v>
      </c>
      <c r="AJ83" s="14">
        <f>AI83*VLOOKUP('Données projet'!$B$10,Paramètres!$A$1:$I$89,3,0)*VLOOKUP('Données projet'!$B$10,Paramètres!$A$1:$I$89,5,0)</f>
        <v>429.87099999999981</v>
      </c>
      <c r="AK83" s="14">
        <f t="shared" si="89"/>
        <v>97.806935594587088</v>
      </c>
      <c r="AL83" s="22">
        <f t="shared" si="58"/>
        <v>919.03907116057201</v>
      </c>
      <c r="AM83" s="62">
        <f t="shared" si="59"/>
        <v>1212.3724044939054</v>
      </c>
      <c r="AN83" s="62">
        <f ca="1">AVERAGE(OFFSET($AM$3,0,0,'Données projet'!$E$10+1,1))-AVERAGE(OFFSET($H$3,0,0,'Données projet'!$E$10+1,1))</f>
        <v>490.96084572840579</v>
      </c>
      <c r="AO83" s="62">
        <f t="shared" si="90"/>
        <v>597.91658789908263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4.6442107490543041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1.4686161277848234E-6</v>
      </c>
      <c r="AX83" s="23">
        <f t="shared" si="60"/>
        <v>4.6442122176704315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310.95287409903602</v>
      </c>
      <c r="T84" s="62">
        <f t="shared" si="88"/>
        <v>224.10083380795163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768.99999999999966</v>
      </c>
      <c r="AJ84" s="14">
        <f>AI84*VLOOKUP('Données projet'!$B$10,Paramètres!$A$1:$I$89,3,0)*VLOOKUP('Données projet'!$B$10,Paramètres!$A$1:$I$89,5,0)</f>
        <v>429.87099999999981</v>
      </c>
      <c r="AK84" s="14">
        <f t="shared" si="89"/>
        <v>97.806935594587088</v>
      </c>
      <c r="AL84" s="22">
        <f t="shared" si="58"/>
        <v>919.03907116057201</v>
      </c>
      <c r="AM84" s="62">
        <f t="shared" si="59"/>
        <v>1212.3724044939054</v>
      </c>
      <c r="AN84" s="62">
        <f ca="1">AVERAGE(OFFSET($AM$3,0,0,'Données projet'!$E$10+1,1))-AVERAGE(OFFSET($H$3,0,0,'Données projet'!$E$10+1,1))</f>
        <v>490.96084572840579</v>
      </c>
      <c r="AO84" s="62">
        <f t="shared" si="90"/>
        <v>597.91658789908263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4.5531406089542017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1.0384684229165778E-6</v>
      </c>
      <c r="AX84" s="23">
        <f t="shared" si="60"/>
        <v>4.5531416474226249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310.95287409903602</v>
      </c>
      <c r="T85" s="62">
        <f t="shared" si="88"/>
        <v>224.10083380795163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768.99999999999966</v>
      </c>
      <c r="AJ85" s="14">
        <f>AI85*VLOOKUP('Données projet'!$B$10,Paramètres!$A$1:$I$89,3,0)*VLOOKUP('Données projet'!$B$10,Paramètres!$A$1:$I$89,5,0)</f>
        <v>429.87099999999981</v>
      </c>
      <c r="AK85" s="14">
        <f t="shared" si="89"/>
        <v>97.806935594587088</v>
      </c>
      <c r="AL85" s="22">
        <f t="shared" si="58"/>
        <v>919.03907116057201</v>
      </c>
      <c r="AM85" s="62">
        <f t="shared" si="59"/>
        <v>1212.3724044939054</v>
      </c>
      <c r="AN85" s="62">
        <f ca="1">AVERAGE(OFFSET($AM$3,0,0,'Données projet'!$E$10+1,1))-AVERAGE(OFFSET($H$3,0,0,'Données projet'!$E$10+1,1))</f>
        <v>490.96084572840579</v>
      </c>
      <c r="AO85" s="62">
        <f t="shared" si="90"/>
        <v>597.91658789908263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4.4638562987541617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7.3430806389241171E-7</v>
      </c>
      <c r="AX85" s="23">
        <f t="shared" si="60"/>
        <v>4.4638570330622258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310.95287409903602</v>
      </c>
      <c r="T86" s="62">
        <f t="shared" si="88"/>
        <v>224.10083380795163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768.99999999999966</v>
      </c>
      <c r="AJ86" s="14">
        <f>AI86*VLOOKUP('Données projet'!$B$10,Paramètres!$A$1:$I$89,3,0)*VLOOKUP('Données projet'!$B$10,Paramètres!$A$1:$I$89,5,0)</f>
        <v>429.87099999999981</v>
      </c>
      <c r="AK86" s="14">
        <f t="shared" si="89"/>
        <v>97.806935594587088</v>
      </c>
      <c r="AL86" s="22">
        <f t="shared" si="58"/>
        <v>919.03907116057201</v>
      </c>
      <c r="AM86" s="62">
        <f t="shared" si="59"/>
        <v>1212.3724044939054</v>
      </c>
      <c r="AN86" s="62">
        <f ca="1">AVERAGE(OFFSET($AM$3,0,0,'Données projet'!$E$10+1,1))-AVERAGE(OFFSET($H$3,0,0,'Données projet'!$E$10+1,1))</f>
        <v>490.96084572840579</v>
      </c>
      <c r="AO86" s="62">
        <f t="shared" si="90"/>
        <v>597.91658789908263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4.3763227994190919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5.1923421145828892E-7</v>
      </c>
      <c r="AX86" s="23">
        <f t="shared" si="60"/>
        <v>4.376323318653303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310.95287409903602</v>
      </c>
      <c r="T87" s="62">
        <f t="shared" si="88"/>
        <v>224.10083380795163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768.99999999999966</v>
      </c>
      <c r="AJ87" s="14">
        <f>AI87*VLOOKUP('Données projet'!$B$10,Paramètres!$A$1:$I$89,3,0)*VLOOKUP('Données projet'!$B$10,Paramètres!$A$1:$I$89,5,0)</f>
        <v>429.87099999999981</v>
      </c>
      <c r="AK87" s="14">
        <f t="shared" si="89"/>
        <v>97.806935594587088</v>
      </c>
      <c r="AL87" s="22">
        <f t="shared" si="58"/>
        <v>919.03907116057201</v>
      </c>
      <c r="AM87" s="62">
        <f t="shared" si="59"/>
        <v>1212.3724044939054</v>
      </c>
      <c r="AN87" s="62">
        <f ca="1">AVERAGE(OFFSET($AM$3,0,0,'Données projet'!$E$10+1,1))-AVERAGE(OFFSET($H$3,0,0,'Données projet'!$E$10+1,1))</f>
        <v>490.96084572840579</v>
      </c>
      <c r="AO87" s="62">
        <f t="shared" si="90"/>
        <v>597.91658789908263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4.2905057786158203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3.6715403194620585E-7</v>
      </c>
      <c r="AX87" s="23">
        <f t="shared" si="60"/>
        <v>4.2905061457698519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310.95287409903602</v>
      </c>
      <c r="T88" s="62">
        <f t="shared" si="88"/>
        <v>224.10083380795163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768.99999999999966</v>
      </c>
      <c r="AJ88" s="14">
        <f>AI88*VLOOKUP('Données projet'!$B$10,Paramètres!$A$1:$I$89,3,0)*VLOOKUP('Données projet'!$B$10,Paramètres!$A$1:$I$89,5,0)</f>
        <v>429.87099999999981</v>
      </c>
      <c r="AK88" s="14">
        <f t="shared" si="89"/>
        <v>97.806935594587088</v>
      </c>
      <c r="AL88" s="22">
        <f t="shared" si="58"/>
        <v>919.03907116057201</v>
      </c>
      <c r="AM88" s="62">
        <f t="shared" si="59"/>
        <v>1212.3724044939054</v>
      </c>
      <c r="AN88" s="62">
        <f ca="1">AVERAGE(OFFSET($AM$3,0,0,'Données projet'!$E$10+1,1))-AVERAGE(OFFSET($H$3,0,0,'Données projet'!$E$10+1,1))</f>
        <v>490.96084572840579</v>
      </c>
      <c r="AO88" s="62">
        <f t="shared" si="90"/>
        <v>597.91658789908263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4.2063715772472863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2.5961710572914446E-7</v>
      </c>
      <c r="AX88" s="23">
        <f t="shared" si="60"/>
        <v>4.2063718368643919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310.95287409903602</v>
      </c>
      <c r="T89" s="62">
        <f t="shared" si="88"/>
        <v>224.10083380795163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768.99999999999966</v>
      </c>
      <c r="AJ89" s="14">
        <f>AI89*VLOOKUP('Données projet'!$B$10,Paramètres!$A$1:$I$89,3,0)*VLOOKUP('Données projet'!$B$10,Paramètres!$A$1:$I$89,5,0)</f>
        <v>429.87099999999981</v>
      </c>
      <c r="AK89" s="14">
        <f t="shared" si="89"/>
        <v>97.806935594587088</v>
      </c>
      <c r="AL89" s="22">
        <f t="shared" si="58"/>
        <v>919.03907116057201</v>
      </c>
      <c r="AM89" s="62">
        <f t="shared" si="59"/>
        <v>1212.3724044939054</v>
      </c>
      <c r="AN89" s="62">
        <f ca="1">AVERAGE(OFFSET($AM$3,0,0,'Données projet'!$E$10+1,1))-AVERAGE(OFFSET($H$3,0,0,'Données projet'!$E$10+1,1))</f>
        <v>490.96084572840579</v>
      </c>
      <c r="AO89" s="62">
        <f t="shared" si="90"/>
        <v>597.91658789908263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4.1238871962507941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1.8357701597310293E-7</v>
      </c>
      <c r="AX89" s="23">
        <f t="shared" si="60"/>
        <v>4.12388737982781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310.95287409903602</v>
      </c>
      <c r="T90" s="62">
        <f t="shared" si="88"/>
        <v>224.10083380795163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768.99999999999966</v>
      </c>
      <c r="AJ90" s="14">
        <f>AI90*VLOOKUP('Données projet'!$B$10,Paramètres!$A$1:$I$89,3,0)*VLOOKUP('Données projet'!$B$10,Paramètres!$A$1:$I$89,5,0)</f>
        <v>429.87099999999981</v>
      </c>
      <c r="AK90" s="14">
        <f t="shared" si="89"/>
        <v>97.806935594587088</v>
      </c>
      <c r="AL90" s="22">
        <f t="shared" si="58"/>
        <v>919.03907116057201</v>
      </c>
      <c r="AM90" s="62">
        <f t="shared" si="59"/>
        <v>1212.3724044939054</v>
      </c>
      <c r="AN90" s="62">
        <f ca="1">AVERAGE(OFFSET($AM$3,0,0,'Données projet'!$E$10+1,1))-AVERAGE(OFFSET($H$3,0,0,'Données projet'!$E$10+1,1))</f>
        <v>490.96084572840579</v>
      </c>
      <c r="AO90" s="62">
        <f t="shared" si="90"/>
        <v>597.91658789908263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4.0430202836551379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1.2980855286457223E-7</v>
      </c>
      <c r="AX90" s="23">
        <f t="shared" si="60"/>
        <v>4.0430204134636911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310.95287409903602</v>
      </c>
      <c r="T91" s="62">
        <f t="shared" si="88"/>
        <v>224.10083380795163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768.99999999999966</v>
      </c>
      <c r="AJ91" s="14">
        <f>AI91*VLOOKUP('Données projet'!$B$10,Paramètres!$A$1:$I$89,3,0)*VLOOKUP('Données projet'!$B$10,Paramètres!$A$1:$I$89,5,0)</f>
        <v>429.87099999999981</v>
      </c>
      <c r="AK91" s="14">
        <f t="shared" si="89"/>
        <v>97.806935594587088</v>
      </c>
      <c r="AL91" s="22">
        <f t="shared" si="58"/>
        <v>919.03907116057201</v>
      </c>
      <c r="AM91" s="62">
        <f t="shared" si="59"/>
        <v>1212.3724044939054</v>
      </c>
      <c r="AN91" s="62">
        <f ca="1">AVERAGE(OFFSET($AM$3,0,0,'Données projet'!$E$10+1,1))-AVERAGE(OFFSET($H$3,0,0,'Données projet'!$E$10+1,1))</f>
        <v>490.96084572840579</v>
      </c>
      <c r="AO91" s="62">
        <f t="shared" si="90"/>
        <v>597.91658789908263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3.9637391218915363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9.1788507986551464E-8</v>
      </c>
      <c r="AX91" s="23">
        <f t="shared" si="60"/>
        <v>3.9637392136800442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310.95287409903602</v>
      </c>
      <c r="T92" s="62">
        <f t="shared" si="88"/>
        <v>224.10083380795163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768.99999999999966</v>
      </c>
      <c r="AJ92" s="14">
        <f>AI92*VLOOKUP('Données projet'!$B$10,Paramètres!$A$1:$I$89,3,0)*VLOOKUP('Données projet'!$B$10,Paramètres!$A$1:$I$89,5,0)</f>
        <v>429.87099999999981</v>
      </c>
      <c r="AK92" s="14">
        <f t="shared" si="89"/>
        <v>97.806935594587088</v>
      </c>
      <c r="AL92" s="22">
        <f t="shared" si="58"/>
        <v>919.03907116057201</v>
      </c>
      <c r="AM92" s="62">
        <f t="shared" si="59"/>
        <v>1212.3724044939054</v>
      </c>
      <c r="AN92" s="62">
        <f ca="1">AVERAGE(OFFSET($AM$3,0,0,'Données projet'!$E$10+1,1))-AVERAGE(OFFSET($H$3,0,0,'Données projet'!$E$10+1,1))</f>
        <v>490.96084572840579</v>
      </c>
      <c r="AO92" s="62">
        <f t="shared" si="90"/>
        <v>597.91658789908263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3.8860126153533852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6.4904276432286115E-8</v>
      </c>
      <c r="AX92" s="23">
        <f t="shared" si="60"/>
        <v>3.8860126802576618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310.95287409903602</v>
      </c>
      <c r="T93" s="62">
        <f t="shared" si="88"/>
        <v>224.10083380795163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768.99999999999966</v>
      </c>
      <c r="AJ93" s="14">
        <f>AI93*VLOOKUP('Données projet'!$B$10,Paramètres!$A$1:$I$89,3,0)*VLOOKUP('Données projet'!$B$10,Paramètres!$A$1:$I$89,5,0)</f>
        <v>429.87099999999981</v>
      </c>
      <c r="AK93" s="14">
        <f t="shared" si="89"/>
        <v>97.806935594587088</v>
      </c>
      <c r="AL93" s="22">
        <f t="shared" si="58"/>
        <v>919.03907116057201</v>
      </c>
      <c r="AM93" s="62">
        <f t="shared" si="59"/>
        <v>1212.3724044939054</v>
      </c>
      <c r="AN93" s="62">
        <f ca="1">AVERAGE(OFFSET($AM$3,0,0,'Données projet'!$E$10+1,1))-AVERAGE(OFFSET($H$3,0,0,'Données projet'!$E$10+1,1))</f>
        <v>490.96084572840579</v>
      </c>
      <c r="AO93" s="62">
        <f t="shared" si="90"/>
        <v>597.91658789908263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3.8098102781999597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4.5894253993275732E-8</v>
      </c>
      <c r="AX93" s="23">
        <f t="shared" si="60"/>
        <v>3.8098103240942138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310.95287409903602</v>
      </c>
      <c r="T94" s="62">
        <f t="shared" si="88"/>
        <v>224.10083380795163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768.99999999999966</v>
      </c>
      <c r="AJ94" s="14">
        <f>AI94*VLOOKUP('Données projet'!$B$10,Paramètres!$A$1:$I$89,3,0)*VLOOKUP('Données projet'!$B$10,Paramètres!$A$1:$I$89,5,0)</f>
        <v>429.87099999999981</v>
      </c>
      <c r="AK94" s="14">
        <f t="shared" si="89"/>
        <v>97.806935594587088</v>
      </c>
      <c r="AL94" s="22">
        <f t="shared" si="58"/>
        <v>919.03907116057201</v>
      </c>
      <c r="AM94" s="62">
        <f t="shared" si="59"/>
        <v>1212.3724044939054</v>
      </c>
      <c r="AN94" s="62">
        <f ca="1">AVERAGE(OFFSET($AM$3,0,0,'Données projet'!$E$10+1,1))-AVERAGE(OFFSET($H$3,0,0,'Données projet'!$E$10+1,1))</f>
        <v>490.96084572840579</v>
      </c>
      <c r="AO94" s="62">
        <f t="shared" si="90"/>
        <v>597.91658789908263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3.7351022223992763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3.2452138216143058E-8</v>
      </c>
      <c r="AX94" s="23">
        <f t="shared" si="60"/>
        <v>3.7351022548514146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310.95287409903602</v>
      </c>
      <c r="T95" s="62">
        <f t="shared" si="88"/>
        <v>224.10083380795163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768.99999999999966</v>
      </c>
      <c r="AJ95" s="14">
        <f>AI95*VLOOKUP('Données projet'!$B$10,Paramètres!$A$1:$I$89,3,0)*VLOOKUP('Données projet'!$B$10,Paramètres!$A$1:$I$89,5,0)</f>
        <v>429.87099999999981</v>
      </c>
      <c r="AK95" s="14">
        <f t="shared" si="89"/>
        <v>97.806935594587088</v>
      </c>
      <c r="AL95" s="22">
        <f t="shared" si="58"/>
        <v>919.03907116057201</v>
      </c>
      <c r="AM95" s="62">
        <f t="shared" si="59"/>
        <v>1212.3724044939054</v>
      </c>
      <c r="AN95" s="62">
        <f ca="1">AVERAGE(OFFSET($AM$3,0,0,'Données projet'!$E$10+1,1))-AVERAGE(OFFSET($H$3,0,0,'Données projet'!$E$10+1,1))</f>
        <v>490.96084572840579</v>
      </c>
      <c r="AO95" s="62">
        <f t="shared" si="90"/>
        <v>597.91658789908263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3.6618591460054297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2.2947126996637866E-8</v>
      </c>
      <c r="AX95" s="23">
        <f t="shared" si="60"/>
        <v>3.6618591689525566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310.95287409903602</v>
      </c>
      <c r="T96" s="62">
        <f t="shared" si="88"/>
        <v>224.10083380795163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768.99999999999966</v>
      </c>
      <c r="AJ96" s="14">
        <f>AI96*VLOOKUP('Données projet'!$B$10,Paramètres!$A$1:$I$89,3,0)*VLOOKUP('Données projet'!$B$10,Paramètres!$A$1:$I$89,5,0)</f>
        <v>429.87099999999981</v>
      </c>
      <c r="AK96" s="14">
        <f t="shared" si="89"/>
        <v>97.806935594587088</v>
      </c>
      <c r="AL96" s="22">
        <f t="shared" si="58"/>
        <v>919.03907116057201</v>
      </c>
      <c r="AM96" s="62">
        <f t="shared" si="59"/>
        <v>1212.3724044939054</v>
      </c>
      <c r="AN96" s="62">
        <f ca="1">AVERAGE(OFFSET($AM$3,0,0,'Données projet'!$E$10+1,1))-AVERAGE(OFFSET($H$3,0,0,'Données projet'!$E$10+1,1))</f>
        <v>490.96084572840579</v>
      </c>
      <c r="AO96" s="62">
        <f t="shared" si="90"/>
        <v>597.91658789908263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3.5900523216658011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1.6226069108071529E-8</v>
      </c>
      <c r="AX96" s="23">
        <f t="shared" si="60"/>
        <v>3.5900523378918701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310.95287409903602</v>
      </c>
      <c r="T97" s="62">
        <f t="shared" si="88"/>
        <v>224.10083380795163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768.99999999999966</v>
      </c>
      <c r="AJ97" s="14">
        <f>AI97*VLOOKUP('Données projet'!$B$10,Paramètres!$A$1:$I$89,3,0)*VLOOKUP('Données projet'!$B$10,Paramètres!$A$1:$I$89,5,0)</f>
        <v>429.87099999999981</v>
      </c>
      <c r="AK97" s="14">
        <f t="shared" si="89"/>
        <v>97.806935594587088</v>
      </c>
      <c r="AL97" s="22">
        <f t="shared" si="58"/>
        <v>919.03907116057201</v>
      </c>
      <c r="AM97" s="62">
        <f t="shared" si="59"/>
        <v>1212.3724044939054</v>
      </c>
      <c r="AN97" s="62">
        <f ca="1">AVERAGE(OFFSET($AM$3,0,0,'Données projet'!$E$10+1,1))-AVERAGE(OFFSET($H$3,0,0,'Données projet'!$E$10+1,1))</f>
        <v>490.96084572840579</v>
      </c>
      <c r="AO97" s="62">
        <f t="shared" si="90"/>
        <v>597.91658789908263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3.5196535853536344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1.1473563498318933E-8</v>
      </c>
      <c r="AX97" s="23">
        <f t="shared" si="60"/>
        <v>3.5196535968271978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310.95287409903602</v>
      </c>
      <c r="T98" s="62">
        <f t="shared" si="88"/>
        <v>224.10083380795163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768.99999999999966</v>
      </c>
      <c r="AJ98" s="14">
        <f>AI98*VLOOKUP('Données projet'!$B$10,Paramètres!$A$1:$I$89,3,0)*VLOOKUP('Données projet'!$B$10,Paramètres!$A$1:$I$89,5,0)</f>
        <v>429.87099999999981</v>
      </c>
      <c r="AK98" s="14">
        <f t="shared" si="89"/>
        <v>97.806935594587088</v>
      </c>
      <c r="AL98" s="22">
        <f t="shared" si="58"/>
        <v>919.03907116057201</v>
      </c>
      <c r="AM98" s="62">
        <f t="shared" si="59"/>
        <v>1212.3724044939054</v>
      </c>
      <c r="AN98" s="62">
        <f ca="1">AVERAGE(OFFSET($AM$3,0,0,'Données projet'!$E$10+1,1))-AVERAGE(OFFSET($H$3,0,0,'Données projet'!$E$10+1,1))</f>
        <v>490.96084572840579</v>
      </c>
      <c r="AO98" s="62">
        <f t="shared" si="90"/>
        <v>597.91658789908263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3.45063532532156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8.1130345540357644E-9</v>
      </c>
      <c r="AX98" s="23">
        <f t="shared" si="60"/>
        <v>3.4506353334345947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310.95287409903602</v>
      </c>
      <c r="T99" s="62">
        <f t="shared" si="88"/>
        <v>224.10083380795163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768.99999999999966</v>
      </c>
      <c r="AJ99" s="14">
        <f>AI99*VLOOKUP('Données projet'!$B$10,Paramètres!$A$1:$I$89,3,0)*VLOOKUP('Données projet'!$B$10,Paramètres!$A$1:$I$89,5,0)</f>
        <v>429.87099999999981</v>
      </c>
      <c r="AK99" s="14">
        <f t="shared" si="89"/>
        <v>97.806935594587088</v>
      </c>
      <c r="AL99" s="22">
        <f t="shared" si="58"/>
        <v>919.03907116057201</v>
      </c>
      <c r="AM99" s="62">
        <f t="shared" si="59"/>
        <v>1212.3724044939054</v>
      </c>
      <c r="AN99" s="62">
        <f ca="1">AVERAGE(OFFSET($AM$3,0,0,'Données projet'!$E$10+1,1))-AVERAGE(OFFSET($H$3,0,0,'Données projet'!$E$10+1,1))</f>
        <v>490.96084572840579</v>
      </c>
      <c r="AO99" s="62">
        <f t="shared" si="90"/>
        <v>597.91658789908263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3.382970471271733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5.7367817491594665E-9</v>
      </c>
      <c r="AX99" s="23">
        <f t="shared" si="60"/>
        <v>3.3829704770085147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310.95287409903602</v>
      </c>
      <c r="T100" s="62">
        <f t="shared" si="88"/>
        <v>224.10083380795163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768.99999999999966</v>
      </c>
      <c r="AJ100" s="14">
        <f>AI100*VLOOKUP('Données projet'!$B$10,Paramètres!$A$1:$I$89,3,0)*VLOOKUP('Données projet'!$B$10,Paramètres!$A$1:$I$89,5,0)</f>
        <v>429.87099999999981</v>
      </c>
      <c r="AK100" s="14">
        <f t="shared" si="89"/>
        <v>97.806935594587088</v>
      </c>
      <c r="AL100" s="22">
        <f t="shared" si="58"/>
        <v>919.03907116057201</v>
      </c>
      <c r="AM100" s="62">
        <f t="shared" si="59"/>
        <v>1212.3724044939054</v>
      </c>
      <c r="AN100" s="62">
        <f ca="1">AVERAGE(OFFSET($AM$3,0,0,'Données projet'!$E$10+1,1))-AVERAGE(OFFSET($H$3,0,0,'Données projet'!$E$10+1,1))</f>
        <v>490.96084572840579</v>
      </c>
      <c r="AO100" s="62">
        <f t="shared" si="90"/>
        <v>597.91658789908263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3.3166324837383372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4.0565172770178822E-9</v>
      </c>
      <c r="AX100" s="23">
        <f t="shared" si="60"/>
        <v>3.3166324877948545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310.95287409903602</v>
      </c>
      <c r="T101" s="62">
        <f t="shared" si="88"/>
        <v>224.10083380795163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768.99999999999966</v>
      </c>
      <c r="AJ101" s="14">
        <f>AI101*VLOOKUP('Données projet'!$B$10,Paramètres!$A$1:$I$89,3,0)*VLOOKUP('Données projet'!$B$10,Paramètres!$A$1:$I$89,5,0)</f>
        <v>429.87099999999981</v>
      </c>
      <c r="AK101" s="14">
        <f t="shared" si="89"/>
        <v>97.806935594587088</v>
      </c>
      <c r="AL101" s="22">
        <f t="shared" si="58"/>
        <v>919.03907116057201</v>
      </c>
      <c r="AM101" s="62">
        <f t="shared" si="59"/>
        <v>1212.3724044939054</v>
      </c>
      <c r="AN101" s="62">
        <f ca="1">AVERAGE(OFFSET($AM$3,0,0,'Données projet'!$E$10+1,1))-AVERAGE(OFFSET($H$3,0,0,'Données projet'!$E$10+1,1))</f>
        <v>490.96084572840579</v>
      </c>
      <c r="AO101" s="62">
        <f t="shared" si="90"/>
        <v>597.91658789908263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3.2515953436782943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2.8683908745797332E-9</v>
      </c>
      <c r="AX101" s="23">
        <f t="shared" si="60"/>
        <v>3.2515953465466851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310.95287409903602</v>
      </c>
      <c r="T102" s="62">
        <f t="shared" si="88"/>
        <v>224.10083380795163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768.99999999999966</v>
      </c>
      <c r="AJ102" s="14">
        <f>AI102*VLOOKUP('Données projet'!$B$10,Paramètres!$A$1:$I$89,3,0)*VLOOKUP('Données projet'!$B$10,Paramètres!$A$1:$I$89,5,0)</f>
        <v>429.87099999999981</v>
      </c>
      <c r="AK102" s="14">
        <f t="shared" si="89"/>
        <v>97.806935594587088</v>
      </c>
      <c r="AL102" s="22">
        <f t="shared" si="58"/>
        <v>919.03907116057201</v>
      </c>
      <c r="AM102" s="62">
        <f t="shared" si="59"/>
        <v>1212.3724044939054</v>
      </c>
      <c r="AN102" s="62">
        <f ca="1">AVERAGE(OFFSET($AM$3,0,0,'Données projet'!$E$10+1,1))-AVERAGE(OFFSET($H$3,0,0,'Données projet'!$E$10+1,1))</f>
        <v>490.96084572840579</v>
      </c>
      <c r="AO102" s="62">
        <f t="shared" si="90"/>
        <v>597.91658789908263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3.1878335422660902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2.0282586385089411E-9</v>
      </c>
      <c r="AX102" s="23">
        <f t="shared" si="60"/>
        <v>3.1878335442943486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310.95287409903602</v>
      </c>
      <c r="T103" s="62">
        <f t="shared" si="88"/>
        <v>224.10083380795163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768.99999999999966</v>
      </c>
      <c r="AJ103" s="14">
        <f>AI103*VLOOKUP('Données projet'!$B$10,Paramètres!$A$1:$I$89,3,0)*VLOOKUP('Données projet'!$B$10,Paramètres!$A$1:$I$89,5,0)</f>
        <v>429.87099999999981</v>
      </c>
      <c r="AK103" s="14">
        <f t="shared" si="89"/>
        <v>97.806935594587088</v>
      </c>
      <c r="AL103" s="22">
        <f t="shared" si="58"/>
        <v>919.03907116057201</v>
      </c>
      <c r="AM103" s="62">
        <f t="shared" si="59"/>
        <v>1212.3724044939054</v>
      </c>
      <c r="AN103" s="62">
        <f ca="1">AVERAGE(OFFSET($AM$3,0,0,'Données projet'!$E$10+1,1))-AVERAGE(OFFSET($H$3,0,0,'Données projet'!$E$10+1,1))</f>
        <v>490.96084572840579</v>
      </c>
      <c r="AO103" s="62">
        <f t="shared" si="90"/>
        <v>597.91658789908263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3.1253220708887208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1.4341954372898666E-9</v>
      </c>
      <c r="AX103" s="23">
        <f t="shared" si="60"/>
        <v>3.1253220723229163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310.95287409903602</v>
      </c>
      <c r="T104" s="62">
        <f t="shared" si="88"/>
        <v>224.10083380795163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768.99999999999966</v>
      </c>
      <c r="AJ104" s="14">
        <f>AI104*VLOOKUP('Données projet'!$B$10,Paramètres!$A$1:$I$89,3,0)*VLOOKUP('Données projet'!$B$10,Paramètres!$A$1:$I$89,5,0)</f>
        <v>429.87099999999981</v>
      </c>
      <c r="AK104" s="14">
        <f t="shared" si="89"/>
        <v>97.806935594587088</v>
      </c>
      <c r="AL104" s="22">
        <f t="shared" si="58"/>
        <v>919.03907116057201</v>
      </c>
      <c r="AM104" s="62">
        <f t="shared" si="59"/>
        <v>1212.3724044939054</v>
      </c>
      <c r="AN104" s="62">
        <f ca="1">AVERAGE(OFFSET($AM$3,0,0,'Données projet'!$E$10+1,1))-AVERAGE(OFFSET($H$3,0,0,'Données projet'!$E$10+1,1))</f>
        <v>490.96084572840579</v>
      </c>
      <c r="AO104" s="62">
        <f t="shared" si="90"/>
        <v>597.91658789908263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3.0640364113368288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1.0141293192544706E-9</v>
      </c>
      <c r="AX104" s="23">
        <f t="shared" si="60"/>
        <v>3.064036412350958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310.95287409903602</v>
      </c>
      <c r="T105" s="62">
        <f t="shared" si="88"/>
        <v>224.10083380795163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768.99999999999966</v>
      </c>
      <c r="AJ105" s="14">
        <f>AI105*VLOOKUP('Données projet'!$B$10,Paramètres!$A$1:$I$89,3,0)*VLOOKUP('Données projet'!$B$10,Paramètres!$A$1:$I$89,5,0)</f>
        <v>429.87099999999981</v>
      </c>
      <c r="AK105" s="14">
        <f t="shared" si="89"/>
        <v>97.806935594587088</v>
      </c>
      <c r="AL105" s="22">
        <f t="shared" si="58"/>
        <v>919.03907116057201</v>
      </c>
      <c r="AM105" s="62">
        <f t="shared" si="59"/>
        <v>1212.3724044939054</v>
      </c>
      <c r="AN105" s="62">
        <f ca="1">AVERAGE(OFFSET($AM$3,0,0,'Données projet'!$E$10+1,1))-AVERAGE(OFFSET($H$3,0,0,'Données projet'!$E$10+1,1))</f>
        <v>490.96084572840579</v>
      </c>
      <c r="AO105" s="62">
        <f t="shared" si="90"/>
        <v>597.91658789908263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3.0039525261881881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7.1709771864493331E-10</v>
      </c>
      <c r="AX105" s="23">
        <f t="shared" si="60"/>
        <v>3.003952526905286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310.95287409903602</v>
      </c>
      <c r="T106" s="62">
        <f t="shared" si="88"/>
        <v>224.10083380795163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768.99999999999966</v>
      </c>
      <c r="AJ106" s="14">
        <f>AI106*VLOOKUP('Données projet'!$B$10,Paramètres!$A$1:$I$89,3,0)*VLOOKUP('Données projet'!$B$10,Paramètres!$A$1:$I$89,5,0)</f>
        <v>429.87099999999981</v>
      </c>
      <c r="AK106" s="14">
        <f t="shared" si="89"/>
        <v>97.806935594587088</v>
      </c>
      <c r="AL106" s="22">
        <f t="shared" si="58"/>
        <v>919.03907116057201</v>
      </c>
      <c r="AM106" s="62">
        <f t="shared" si="59"/>
        <v>1212.3724044939054</v>
      </c>
      <c r="AN106" s="62">
        <f ca="1">AVERAGE(OFFSET($AM$3,0,0,'Données projet'!$E$10+1,1))-AVERAGE(OFFSET($H$3,0,0,'Données projet'!$E$10+1,1))</f>
        <v>490.96084572840579</v>
      </c>
      <c r="AO106" s="62">
        <f t="shared" si="90"/>
        <v>597.91658789908263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2.9450468493797608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5.0706465962723528E-10</v>
      </c>
      <c r="AX106" s="23">
        <f t="shared" si="60"/>
        <v>2.9450468498868254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310.95287409903602</v>
      </c>
      <c r="T107" s="62">
        <f t="shared" si="88"/>
        <v>224.10083380795163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768.99999999999966</v>
      </c>
      <c r="AJ107" s="14">
        <f>AI107*VLOOKUP('Données projet'!$B$10,Paramètres!$A$1:$I$89,3,0)*VLOOKUP('Données projet'!$B$10,Paramètres!$A$1:$I$89,5,0)</f>
        <v>429.87099999999981</v>
      </c>
      <c r="AK107" s="14">
        <f t="shared" si="89"/>
        <v>97.806935594587088</v>
      </c>
      <c r="AL107" s="22">
        <f t="shared" si="58"/>
        <v>919.03907116057201</v>
      </c>
      <c r="AM107" s="62">
        <f t="shared" si="59"/>
        <v>1212.3724044939054</v>
      </c>
      <c r="AN107" s="62">
        <f ca="1">AVERAGE(OFFSET($AM$3,0,0,'Données projet'!$E$10+1,1))-AVERAGE(OFFSET($H$3,0,0,'Données projet'!$E$10+1,1))</f>
        <v>490.96084572840579</v>
      </c>
      <c r="AO107" s="62">
        <f t="shared" si="90"/>
        <v>597.91658789908263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2.8872962769646318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3.5854885932246665E-10</v>
      </c>
      <c r="AX107" s="23">
        <f t="shared" si="60"/>
        <v>2.8872962773231805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310.95287409903602</v>
      </c>
      <c r="T108" s="62">
        <f t="shared" si="88"/>
        <v>224.10083380795163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768.99999999999966</v>
      </c>
      <c r="AJ108" s="14">
        <f>AI108*VLOOKUP('Données projet'!$B$10,Paramètres!$A$1:$I$89,3,0)*VLOOKUP('Données projet'!$B$10,Paramètres!$A$1:$I$89,5,0)</f>
        <v>429.87099999999981</v>
      </c>
      <c r="AK108" s="14">
        <f t="shared" si="89"/>
        <v>97.806935594587088</v>
      </c>
      <c r="AL108" s="22">
        <f t="shared" si="58"/>
        <v>919.03907116057201</v>
      </c>
      <c r="AM108" s="62">
        <f t="shared" si="59"/>
        <v>1212.3724044939054</v>
      </c>
      <c r="AN108" s="62">
        <f ca="1">AVERAGE(OFFSET($AM$3,0,0,'Données projet'!$E$10+1,1))-AVERAGE(OFFSET($H$3,0,0,'Données projet'!$E$10+1,1))</f>
        <v>490.96084572840579</v>
      </c>
      <c r="AO108" s="62">
        <f t="shared" si="90"/>
        <v>597.91658789908263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2.8306781580501923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2.5353232981361764E-10</v>
      </c>
      <c r="AX108" s="23">
        <f t="shared" si="60"/>
        <v>2.8306781583037246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310.95287409903602</v>
      </c>
      <c r="T109" s="62">
        <f t="shared" si="88"/>
        <v>224.10083380795163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768.99999999999966</v>
      </c>
      <c r="AJ109" s="14">
        <f>AI109*VLOOKUP('Données projet'!$B$10,Paramètres!$A$1:$I$89,3,0)*VLOOKUP('Données projet'!$B$10,Paramètres!$A$1:$I$89,5,0)</f>
        <v>429.87099999999981</v>
      </c>
      <c r="AK109" s="14">
        <f t="shared" si="89"/>
        <v>97.806935594587088</v>
      </c>
      <c r="AL109" s="22">
        <f t="shared" si="58"/>
        <v>919.03907116057201</v>
      </c>
      <c r="AM109" s="62">
        <f t="shared" si="59"/>
        <v>1212.3724044939054</v>
      </c>
      <c r="AN109" s="62">
        <f ca="1">AVERAGE(OFFSET($AM$3,0,0,'Données projet'!$E$10+1,1))-AVERAGE(OFFSET($H$3,0,0,'Données projet'!$E$10+1,1))</f>
        <v>490.96084572840579</v>
      </c>
      <c r="AO109" s="62">
        <f t="shared" si="90"/>
        <v>597.91658789908263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2.7751702859140224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1.7927442966123333E-10</v>
      </c>
      <c r="AX109" s="23">
        <f t="shared" si="60"/>
        <v>2.7751702860932967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310.95287409903602</v>
      </c>
      <c r="T110" s="62">
        <f t="shared" si="88"/>
        <v>224.10083380795163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768.99999999999966</v>
      </c>
      <c r="AJ110" s="14">
        <f>AI110*VLOOKUP('Données projet'!$B$10,Paramètres!$A$1:$I$89,3,0)*VLOOKUP('Données projet'!$B$10,Paramètres!$A$1:$I$89,5,0)</f>
        <v>429.87099999999981</v>
      </c>
      <c r="AK110" s="14">
        <f t="shared" si="89"/>
        <v>97.806935594587088</v>
      </c>
      <c r="AL110" s="22">
        <f t="shared" si="58"/>
        <v>919.03907116057201</v>
      </c>
      <c r="AM110" s="62">
        <f t="shared" si="59"/>
        <v>1212.3724044939054</v>
      </c>
      <c r="AN110" s="62">
        <f ca="1">AVERAGE(OFFSET($AM$3,0,0,'Données projet'!$E$10+1,1))-AVERAGE(OFFSET($H$3,0,0,'Données projet'!$E$10+1,1))</f>
        <v>490.96084572840579</v>
      </c>
      <c r="AO110" s="62">
        <f t="shared" si="90"/>
        <v>597.91658789908263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2.720750889293984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1.2676616490680882E-10</v>
      </c>
      <c r="AX110" s="23">
        <f t="shared" si="60"/>
        <v>2.7207508894207502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310.95287409903602</v>
      </c>
      <c r="T111" s="62">
        <f t="shared" si="88"/>
        <v>224.10083380795163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768.99999999999966</v>
      </c>
      <c r="AJ111" s="14">
        <f>AI111*VLOOKUP('Données projet'!$B$10,Paramètres!$A$1:$I$89,3,0)*VLOOKUP('Données projet'!$B$10,Paramètres!$A$1:$I$89,5,0)</f>
        <v>429.87099999999981</v>
      </c>
      <c r="AK111" s="14">
        <f t="shared" si="89"/>
        <v>97.806935594587088</v>
      </c>
      <c r="AL111" s="22">
        <f t="shared" si="58"/>
        <v>919.03907116057201</v>
      </c>
      <c r="AM111" s="62">
        <f t="shared" si="59"/>
        <v>1212.3724044939054</v>
      </c>
      <c r="AN111" s="62">
        <f ca="1">AVERAGE(OFFSET($AM$3,0,0,'Données projet'!$E$10+1,1))-AVERAGE(OFFSET($H$3,0,0,'Données projet'!$E$10+1,1))</f>
        <v>490.96084572840579</v>
      </c>
      <c r="AO111" s="62">
        <f t="shared" si="90"/>
        <v>597.91658789908263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2.6673986238491101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8.9637214830616664E-11</v>
      </c>
      <c r="AX111" s="23">
        <f t="shared" si="60"/>
        <v>2.6673986239387473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310.95287409903602</v>
      </c>
      <c r="T112" s="62">
        <f t="shared" si="88"/>
        <v>224.10083380795163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768.99999999999966</v>
      </c>
      <c r="AJ112" s="14">
        <f>AI112*VLOOKUP('Données projet'!$B$10,Paramètres!$A$1:$I$89,3,0)*VLOOKUP('Données projet'!$B$10,Paramètres!$A$1:$I$89,5,0)</f>
        <v>429.87099999999981</v>
      </c>
      <c r="AK112" s="14">
        <f t="shared" si="89"/>
        <v>97.806935594587088</v>
      </c>
      <c r="AL112" s="22">
        <f t="shared" si="58"/>
        <v>919.03907116057201</v>
      </c>
      <c r="AM112" s="62">
        <f t="shared" si="59"/>
        <v>1212.3724044939054</v>
      </c>
      <c r="AN112" s="62">
        <f ca="1">AVERAGE(OFFSET($AM$3,0,0,'Données projet'!$E$10+1,1))-AVERAGE(OFFSET($H$3,0,0,'Données projet'!$E$10+1,1))</f>
        <v>490.96084572840579</v>
      </c>
      <c r="AO112" s="62">
        <f t="shared" si="90"/>
        <v>597.91658789908263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2.6150925637879414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6.338308245340441E-11</v>
      </c>
      <c r="AX112" s="23">
        <f t="shared" si="60"/>
        <v>2.6150925638513245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310.95287409903602</v>
      </c>
      <c r="T113" s="62">
        <f t="shared" si="88"/>
        <v>224.10083380795163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768.99999999999966</v>
      </c>
      <c r="AJ113" s="14">
        <f>AI113*VLOOKUP('Données projet'!$B$10,Paramètres!$A$1:$I$89,3,0)*VLOOKUP('Données projet'!$B$10,Paramètres!$A$1:$I$89,5,0)</f>
        <v>429.87099999999981</v>
      </c>
      <c r="AK113" s="14">
        <f t="shared" si="89"/>
        <v>97.806935594587088</v>
      </c>
      <c r="AL113" s="22">
        <f t="shared" si="58"/>
        <v>919.03907116057201</v>
      </c>
      <c r="AM113" s="62">
        <f t="shared" si="59"/>
        <v>1212.3724044939054</v>
      </c>
      <c r="AN113" s="62">
        <f ca="1">AVERAGE(OFFSET($AM$3,0,0,'Données projet'!$E$10+1,1))-AVERAGE(OFFSET($H$3,0,0,'Données projet'!$E$10+1,1))</f>
        <v>490.96084572840579</v>
      </c>
      <c r="AO113" s="62">
        <f t="shared" si="90"/>
        <v>597.91658789908263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2.5638121936610259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4.4818607415308332E-11</v>
      </c>
      <c r="AX113" s="23">
        <f t="shared" si="60"/>
        <v>2.5638121937058447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310.95287409903602</v>
      </c>
      <c r="T114" s="62">
        <f t="shared" si="88"/>
        <v>224.10083380795163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768.99999999999966</v>
      </c>
      <c r="AJ114" s="14">
        <f>AI114*VLOOKUP('Données projet'!$B$10,Paramètres!$A$1:$I$89,3,0)*VLOOKUP('Données projet'!$B$10,Paramètres!$A$1:$I$89,5,0)</f>
        <v>429.87099999999981</v>
      </c>
      <c r="AK114" s="14">
        <f t="shared" si="89"/>
        <v>97.806935594587088</v>
      </c>
      <c r="AL114" s="22">
        <f t="shared" si="58"/>
        <v>919.03907116057201</v>
      </c>
      <c r="AM114" s="62">
        <f t="shared" si="59"/>
        <v>1212.3724044939054</v>
      </c>
      <c r="AN114" s="62">
        <f ca="1">AVERAGE(OFFSET($AM$3,0,0,'Données projet'!$E$10+1,1))-AVERAGE(OFFSET($H$3,0,0,'Données projet'!$E$10+1,1))</f>
        <v>490.96084572840579</v>
      </c>
      <c r="AO114" s="62">
        <f t="shared" si="90"/>
        <v>597.91658789908263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2.5135374003143616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3.1691541226702205E-11</v>
      </c>
      <c r="AX114" s="23">
        <f t="shared" si="60"/>
        <v>2.5135374003460531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310.95287409903602</v>
      </c>
      <c r="T115" s="62">
        <f t="shared" si="88"/>
        <v>224.10083380795163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768.99999999999966</v>
      </c>
      <c r="AJ115" s="14">
        <f>AI115*VLOOKUP('Données projet'!$B$10,Paramètres!$A$1:$I$89,3,0)*VLOOKUP('Données projet'!$B$10,Paramètres!$A$1:$I$89,5,0)</f>
        <v>429.87099999999981</v>
      </c>
      <c r="AK115" s="14">
        <f t="shared" si="89"/>
        <v>97.806935594587088</v>
      </c>
      <c r="AL115" s="22">
        <f t="shared" si="58"/>
        <v>919.03907116057201</v>
      </c>
      <c r="AM115" s="62">
        <f t="shared" si="59"/>
        <v>1212.3724044939054</v>
      </c>
      <c r="AN115" s="62">
        <f ca="1">AVERAGE(OFFSET($AM$3,0,0,'Données projet'!$E$10+1,1))-AVERAGE(OFFSET($H$3,0,0,'Données projet'!$E$10+1,1))</f>
        <v>490.96084572840579</v>
      </c>
      <c r="AO115" s="62">
        <f t="shared" si="90"/>
        <v>597.91658789908263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2.4642484650006296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2.2409303707654166E-11</v>
      </c>
      <c r="AX115" s="23">
        <f t="shared" si="60"/>
        <v>2.4642484650230387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310.95287409903602</v>
      </c>
      <c r="T116" s="62">
        <f t="shared" si="88"/>
        <v>224.10083380795163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768.99999999999966</v>
      </c>
      <c r="AJ116" s="14">
        <f>AI116*VLOOKUP('Données projet'!$B$10,Paramètres!$A$1:$I$89,3,0)*VLOOKUP('Données projet'!$B$10,Paramètres!$A$1:$I$89,5,0)</f>
        <v>429.87099999999981</v>
      </c>
      <c r="AK116" s="14">
        <f t="shared" si="89"/>
        <v>97.806935594587088</v>
      </c>
      <c r="AL116" s="22">
        <f t="shared" si="58"/>
        <v>919.03907116057201</v>
      </c>
      <c r="AM116" s="62">
        <f t="shared" si="59"/>
        <v>1212.3724044939054</v>
      </c>
      <c r="AN116" s="62">
        <f ca="1">AVERAGE(OFFSET($AM$3,0,0,'Données projet'!$E$10+1,1))-AVERAGE(OFFSET($H$3,0,0,'Données projet'!$E$10+1,1))</f>
        <v>490.96084572840579</v>
      </c>
      <c r="AO116" s="62">
        <f t="shared" si="90"/>
        <v>597.91658789908263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2.4159260556451176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1.5845770613351102E-11</v>
      </c>
      <c r="AX116" s="23">
        <f t="shared" si="60"/>
        <v>2.4159260556609636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310.95287409903602</v>
      </c>
      <c r="T117" s="62">
        <f t="shared" si="88"/>
        <v>224.10083380795163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768.99999999999966</v>
      </c>
      <c r="AJ117" s="14">
        <f>AI117*VLOOKUP('Données projet'!$B$10,Paramètres!$A$1:$I$89,3,0)*VLOOKUP('Données projet'!$B$10,Paramètres!$A$1:$I$89,5,0)</f>
        <v>429.87099999999981</v>
      </c>
      <c r="AK117" s="14">
        <f t="shared" si="89"/>
        <v>97.806935594587088</v>
      </c>
      <c r="AL117" s="22">
        <f t="shared" si="58"/>
        <v>919.03907116057201</v>
      </c>
      <c r="AM117" s="62">
        <f t="shared" si="59"/>
        <v>1212.3724044939054</v>
      </c>
      <c r="AN117" s="62">
        <f ca="1">AVERAGE(OFFSET($AM$3,0,0,'Données projet'!$E$10+1,1))-AVERAGE(OFFSET($H$3,0,0,'Données projet'!$E$10+1,1))</f>
        <v>490.96084572840579</v>
      </c>
      <c r="AO117" s="62">
        <f t="shared" si="90"/>
        <v>597.91658789908263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2.368551219263308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1.1204651853827083E-11</v>
      </c>
      <c r="AX117" s="23">
        <f t="shared" si="60"/>
        <v>2.3685512192745128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310.95287409903602</v>
      </c>
      <c r="T118" s="62">
        <f t="shared" si="88"/>
        <v>224.10083380795163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768.99999999999966</v>
      </c>
      <c r="AJ118" s="14">
        <f>AI118*VLOOKUP('Données projet'!$B$10,Paramètres!$A$1:$I$89,3,0)*VLOOKUP('Données projet'!$B$10,Paramètres!$A$1:$I$89,5,0)</f>
        <v>429.87099999999981</v>
      </c>
      <c r="AK118" s="14">
        <f t="shared" si="89"/>
        <v>97.806935594587088</v>
      </c>
      <c r="AL118" s="22">
        <f t="shared" si="58"/>
        <v>919.03907116057201</v>
      </c>
      <c r="AM118" s="62">
        <f t="shared" si="59"/>
        <v>1212.3724044939054</v>
      </c>
      <c r="AN118" s="62">
        <f ca="1">AVERAGE(OFFSET($AM$3,0,0,'Données projet'!$E$10+1,1))-AVERAGE(OFFSET($H$3,0,0,'Données projet'!$E$10+1,1))</f>
        <v>490.96084572840579</v>
      </c>
      <c r="AO118" s="62">
        <f t="shared" si="90"/>
        <v>597.91658789908263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2.3221053745271485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7.9228853066755512E-12</v>
      </c>
      <c r="AX118" s="23">
        <f t="shared" si="60"/>
        <v>2.3221053745350715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310.95287409903602</v>
      </c>
      <c r="T119" s="62">
        <f t="shared" si="88"/>
        <v>224.10083380795163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768.99999999999966</v>
      </c>
      <c r="AJ119" s="14">
        <f>AI119*VLOOKUP('Données projet'!$B$10,Paramètres!$A$1:$I$89,3,0)*VLOOKUP('Données projet'!$B$10,Paramètres!$A$1:$I$89,5,0)</f>
        <v>429.87099999999981</v>
      </c>
      <c r="AK119" s="14">
        <f t="shared" si="89"/>
        <v>97.806935594587088</v>
      </c>
      <c r="AL119" s="22">
        <f t="shared" si="58"/>
        <v>919.03907116057201</v>
      </c>
      <c r="AM119" s="62">
        <f t="shared" si="59"/>
        <v>1212.3724044939054</v>
      </c>
      <c r="AN119" s="62">
        <f ca="1">AVERAGE(OFFSET($AM$3,0,0,'Données projet'!$E$10+1,1))-AVERAGE(OFFSET($H$3,0,0,'Données projet'!$E$10+1,1))</f>
        <v>490.96084572840579</v>
      </c>
      <c r="AO119" s="62">
        <f t="shared" si="90"/>
        <v>597.91658789908263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2.2765703044770973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5.6023259269135415E-12</v>
      </c>
      <c r="AX119" s="23">
        <f t="shared" si="60"/>
        <v>2.2765703044826995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310.95287409903602</v>
      </c>
      <c r="T120" s="62">
        <f t="shared" si="88"/>
        <v>224.10083380795163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768.99999999999966</v>
      </c>
      <c r="AJ120" s="14">
        <f>AI120*VLOOKUP('Données projet'!$B$10,Paramètres!$A$1:$I$89,3,0)*VLOOKUP('Données projet'!$B$10,Paramètres!$A$1:$I$89,5,0)</f>
        <v>429.87099999999981</v>
      </c>
      <c r="AK120" s="14">
        <f t="shared" si="89"/>
        <v>97.806935594587088</v>
      </c>
      <c r="AL120" s="22">
        <f t="shared" si="58"/>
        <v>919.03907116057201</v>
      </c>
      <c r="AM120" s="62">
        <f t="shared" si="59"/>
        <v>1212.3724044939054</v>
      </c>
      <c r="AN120" s="62">
        <f ca="1">AVERAGE(OFFSET($AM$3,0,0,'Données projet'!$E$10+1,1))-AVERAGE(OFFSET($H$3,0,0,'Données projet'!$E$10+1,1))</f>
        <v>490.96084572840579</v>
      </c>
      <c r="AO120" s="62">
        <f t="shared" si="90"/>
        <v>597.91658789908263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2.2319281493770773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3.9614426533377756E-12</v>
      </c>
      <c r="AX120" s="23">
        <f t="shared" si="60"/>
        <v>2.2319281493810386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310.95287409903602</v>
      </c>
      <c r="T121" s="62">
        <f t="shared" si="88"/>
        <v>224.10083380795163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768.99999999999966</v>
      </c>
      <c r="AJ121" s="14">
        <f>AI121*VLOOKUP('Données projet'!$B$10,Paramètres!$A$1:$I$89,3,0)*VLOOKUP('Données projet'!$B$10,Paramètres!$A$1:$I$89,5,0)</f>
        <v>429.87099999999981</v>
      </c>
      <c r="AK121" s="14">
        <f t="shared" si="89"/>
        <v>97.806935594587088</v>
      </c>
      <c r="AL121" s="22">
        <f t="shared" si="58"/>
        <v>919.03907116057201</v>
      </c>
      <c r="AM121" s="62">
        <f t="shared" si="59"/>
        <v>1212.3724044939054</v>
      </c>
      <c r="AN121" s="62">
        <f ca="1">AVERAGE(OFFSET($AM$3,0,0,'Données projet'!$E$10+1,1))-AVERAGE(OFFSET($H$3,0,0,'Données projet'!$E$10+1,1))</f>
        <v>490.96084572840579</v>
      </c>
      <c r="AO121" s="62">
        <f t="shared" si="90"/>
        <v>597.91658789908263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2.1881613997095424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2.8011629634567707E-12</v>
      </c>
      <c r="AX121" s="23">
        <f t="shared" si="60"/>
        <v>2.1881613997123437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310.95287409903602</v>
      </c>
      <c r="T122" s="62">
        <f t="shared" si="88"/>
        <v>224.10083380795163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768.99999999999966</v>
      </c>
      <c r="AJ122" s="14">
        <f>AI122*VLOOKUP('Données projet'!$B$10,Paramètres!$A$1:$I$89,3,0)*VLOOKUP('Données projet'!$B$10,Paramètres!$A$1:$I$89,5,0)</f>
        <v>429.87099999999981</v>
      </c>
      <c r="AK122" s="14">
        <f t="shared" si="89"/>
        <v>97.806935594587088</v>
      </c>
      <c r="AL122" s="22">
        <f t="shared" si="58"/>
        <v>919.03907116057201</v>
      </c>
      <c r="AM122" s="62">
        <f t="shared" si="59"/>
        <v>1212.3724044939054</v>
      </c>
      <c r="AN122" s="62">
        <f ca="1">AVERAGE(OFFSET($AM$3,0,0,'Données projet'!$E$10+1,1))-AVERAGE(OFFSET($H$3,0,0,'Données projet'!$E$10+1,1))</f>
        <v>490.96084572840579</v>
      </c>
      <c r="AO122" s="62">
        <f t="shared" si="90"/>
        <v>597.91658789908263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2.1452528893079066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1.9807213266688878E-12</v>
      </c>
      <c r="AX122" s="23">
        <f t="shared" si="60"/>
        <v>2.1452528893098872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310.95287409903602</v>
      </c>
      <c r="T123" s="62">
        <f t="shared" si="88"/>
        <v>224.10083380795163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768.99999999999966</v>
      </c>
      <c r="AJ123" s="14">
        <f>AI123*VLOOKUP('Données projet'!$B$10,Paramètres!$A$1:$I$89,3,0)*VLOOKUP('Données projet'!$B$10,Paramètres!$A$1:$I$89,5,0)</f>
        <v>429.87099999999981</v>
      </c>
      <c r="AK123" s="14">
        <f t="shared" si="89"/>
        <v>97.806935594587088</v>
      </c>
      <c r="AL123" s="22">
        <f t="shared" si="58"/>
        <v>919.03907116057201</v>
      </c>
      <c r="AM123" s="62">
        <f t="shared" si="59"/>
        <v>1212.3724044939054</v>
      </c>
      <c r="AN123" s="62">
        <f ca="1">AVERAGE(OFFSET($AM$3,0,0,'Données projet'!$E$10+1,1))-AVERAGE(OFFSET($H$3,0,0,'Données projet'!$E$10+1,1))</f>
        <v>490.96084572840579</v>
      </c>
      <c r="AO123" s="62">
        <f t="shared" si="90"/>
        <v>597.91658789908263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2.10318578862364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1.4005814817283854E-12</v>
      </c>
      <c r="AX123" s="23">
        <f t="shared" si="60"/>
        <v>2.1031857886250407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310.95287409903602</v>
      </c>
      <c r="T124" s="62">
        <f t="shared" si="88"/>
        <v>224.10083380795163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768.99999999999966</v>
      </c>
      <c r="AJ124" s="14">
        <f>AI124*VLOOKUP('Données projet'!$B$10,Paramètres!$A$1:$I$89,3,0)*VLOOKUP('Données projet'!$B$10,Paramètres!$A$1:$I$89,5,0)</f>
        <v>429.87099999999981</v>
      </c>
      <c r="AK124" s="14">
        <f t="shared" si="89"/>
        <v>97.806935594587088</v>
      </c>
      <c r="AL124" s="22">
        <f t="shared" si="58"/>
        <v>919.03907116057201</v>
      </c>
      <c r="AM124" s="62">
        <f t="shared" si="59"/>
        <v>1212.3724044939054</v>
      </c>
      <c r="AN124" s="62">
        <f ca="1">AVERAGE(OFFSET($AM$3,0,0,'Données projet'!$E$10+1,1))-AVERAGE(OFFSET($H$3,0,0,'Données projet'!$E$10+1,1))</f>
        <v>490.96084572840579</v>
      </c>
      <c r="AO124" s="62">
        <f t="shared" si="90"/>
        <v>597.91658789908263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2.061943598125394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9.903606633344439E-13</v>
      </c>
      <c r="AX124" s="23">
        <f t="shared" si="60"/>
        <v>2.0619435981263843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310.95287409903602</v>
      </c>
      <c r="T125" s="62">
        <f t="shared" si="88"/>
        <v>224.10083380795163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768.99999999999966</v>
      </c>
      <c r="AJ125" s="14">
        <f>AI125*VLOOKUP('Données projet'!$B$10,Paramètres!$A$1:$I$89,3,0)*VLOOKUP('Données projet'!$B$10,Paramètres!$A$1:$I$89,5,0)</f>
        <v>429.87099999999981</v>
      </c>
      <c r="AK125" s="14">
        <f t="shared" si="89"/>
        <v>97.806935594587088</v>
      </c>
      <c r="AL125" s="22">
        <f t="shared" si="58"/>
        <v>919.03907116057201</v>
      </c>
      <c r="AM125" s="62">
        <f t="shared" si="59"/>
        <v>1212.3724044939054</v>
      </c>
      <c r="AN125" s="62">
        <f ca="1">AVERAGE(OFFSET($AM$3,0,0,'Données projet'!$E$10+1,1))-AVERAGE(OFFSET($H$3,0,0,'Données projet'!$E$10+1,1))</f>
        <v>490.96084572840579</v>
      </c>
      <c r="AO125" s="62">
        <f t="shared" si="90"/>
        <v>597.91658789908263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2.0215101418275663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7.0029074086419268E-13</v>
      </c>
      <c r="AX125" s="23">
        <f t="shared" si="60"/>
        <v>2.0215101418282666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310.95287409903602</v>
      </c>
      <c r="T126" s="62">
        <f t="shared" si="88"/>
        <v>224.10083380795163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768.99999999999966</v>
      </c>
      <c r="AJ126" s="14">
        <f>AI126*VLOOKUP('Données projet'!$B$10,Paramètres!$A$1:$I$89,3,0)*VLOOKUP('Données projet'!$B$10,Paramètres!$A$1:$I$89,5,0)</f>
        <v>429.87099999999981</v>
      </c>
      <c r="AK126" s="14">
        <f t="shared" si="89"/>
        <v>97.806935594587088</v>
      </c>
      <c r="AL126" s="22">
        <f t="shared" si="58"/>
        <v>919.03907116057201</v>
      </c>
      <c r="AM126" s="62">
        <f t="shared" si="59"/>
        <v>1212.3724044939054</v>
      </c>
      <c r="AN126" s="62">
        <f ca="1">AVERAGE(OFFSET($AM$3,0,0,'Données projet'!$E$10+1,1))-AVERAGE(OFFSET($H$3,0,0,'Données projet'!$E$10+1,1))</f>
        <v>490.96084572840579</v>
      </c>
      <c r="AO126" s="62">
        <f t="shared" si="90"/>
        <v>597.91658789908263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1.9818695609457657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4.9518033166722195E-13</v>
      </c>
      <c r="AX126" s="23">
        <f t="shared" si="60"/>
        <v>1.9818695609462609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310.95287409903602</v>
      </c>
      <c r="T127" s="62">
        <f t="shared" si="88"/>
        <v>224.10083380795163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768.99999999999966</v>
      </c>
      <c r="AJ127" s="14">
        <f>AI127*VLOOKUP('Données projet'!$B$10,Paramètres!$A$1:$I$89,3,0)*VLOOKUP('Données projet'!$B$10,Paramètres!$A$1:$I$89,5,0)</f>
        <v>429.87099999999981</v>
      </c>
      <c r="AK127" s="14">
        <f t="shared" si="89"/>
        <v>97.806935594587088</v>
      </c>
      <c r="AL127" s="22">
        <f t="shared" si="58"/>
        <v>919.03907116057201</v>
      </c>
      <c r="AM127" s="62">
        <f t="shared" si="59"/>
        <v>1212.3724044939054</v>
      </c>
      <c r="AN127" s="62">
        <f ca="1">AVERAGE(OFFSET($AM$3,0,0,'Données projet'!$E$10+1,1))-AVERAGE(OFFSET($H$3,0,0,'Données projet'!$E$10+1,1))</f>
        <v>490.96084572840579</v>
      </c>
      <c r="AO127" s="62">
        <f t="shared" si="90"/>
        <v>597.91658789908263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1.9430063076766904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3.5014537043209634E-13</v>
      </c>
      <c r="AX127" s="23">
        <f t="shared" si="60"/>
        <v>1.9430063076770405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310.95287409903602</v>
      </c>
      <c r="T128" s="62">
        <f t="shared" si="88"/>
        <v>224.10083380795163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768.99999999999966</v>
      </c>
      <c r="AJ128" s="14">
        <f>AI128*VLOOKUP('Données projet'!$B$10,Paramètres!$A$1:$I$89,3,0)*VLOOKUP('Données projet'!$B$10,Paramètres!$A$1:$I$89,5,0)</f>
        <v>429.87099999999981</v>
      </c>
      <c r="AK128" s="14">
        <f t="shared" si="89"/>
        <v>97.806935594587088</v>
      </c>
      <c r="AL128" s="22">
        <f t="shared" si="58"/>
        <v>919.03907116057201</v>
      </c>
      <c r="AM128" s="62">
        <f t="shared" si="59"/>
        <v>1212.3724044939054</v>
      </c>
      <c r="AN128" s="62">
        <f ca="1">AVERAGE(OFFSET($AM$3,0,0,'Données projet'!$E$10+1,1))-AVERAGE(OFFSET($H$3,0,0,'Données projet'!$E$10+1,1))</f>
        <v>490.96084572840579</v>
      </c>
      <c r="AO128" s="62">
        <f t="shared" si="90"/>
        <v>597.91658789908263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1.9049051390999776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2.4759016583361098E-13</v>
      </c>
      <c r="AX128" s="23">
        <f t="shared" si="60"/>
        <v>1.9049051391002252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310.95287409903602</v>
      </c>
      <c r="T129" s="62">
        <f t="shared" si="88"/>
        <v>224.10083380795163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768.99999999999966</v>
      </c>
      <c r="AJ129" s="14">
        <f>AI129*VLOOKUP('Données projet'!$B$10,Paramètres!$A$1:$I$89,3,0)*VLOOKUP('Données projet'!$B$10,Paramètres!$A$1:$I$89,5,0)</f>
        <v>429.87099999999981</v>
      </c>
      <c r="AK129" s="14">
        <f t="shared" si="89"/>
        <v>97.806935594587088</v>
      </c>
      <c r="AL129" s="22">
        <f t="shared" si="58"/>
        <v>919.03907116057201</v>
      </c>
      <c r="AM129" s="62">
        <f t="shared" si="59"/>
        <v>1212.3724044939054</v>
      </c>
      <c r="AN129" s="62">
        <f ca="1">AVERAGE(OFFSET($AM$3,0,0,'Données projet'!$E$10+1,1))-AVERAGE(OFFSET($H$3,0,0,'Données projet'!$E$10+1,1))</f>
        <v>490.96084572840579</v>
      </c>
      <c r="AO129" s="62">
        <f t="shared" si="90"/>
        <v>597.91658789908263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1.8675511111996361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1.7507268521604817E-13</v>
      </c>
      <c r="AX129" s="23">
        <f t="shared" si="60"/>
        <v>1.8675511111998111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310.95287409903602</v>
      </c>
      <c r="T130" s="62">
        <f t="shared" si="88"/>
        <v>224.10083380795163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768.99999999999966</v>
      </c>
      <c r="AJ130" s="14">
        <f>AI130*VLOOKUP('Données projet'!$B$10,Paramètres!$A$1:$I$89,3,0)*VLOOKUP('Données projet'!$B$10,Paramètres!$A$1:$I$89,5,0)</f>
        <v>429.87099999999981</v>
      </c>
      <c r="AK130" s="14">
        <f t="shared" si="89"/>
        <v>97.806935594587088</v>
      </c>
      <c r="AL130" s="22">
        <f t="shared" si="58"/>
        <v>919.03907116057201</v>
      </c>
      <c r="AM130" s="62">
        <f t="shared" si="59"/>
        <v>1212.3724044939054</v>
      </c>
      <c r="AN130" s="62">
        <f ca="1">AVERAGE(OFFSET($AM$3,0,0,'Données projet'!$E$10+1,1))-AVERAGE(OFFSET($H$3,0,0,'Données projet'!$E$10+1,1))</f>
        <v>490.96084572840579</v>
      </c>
      <c r="AO130" s="62">
        <f t="shared" si="90"/>
        <v>597.91658789908263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1.8309295730027129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1.2379508291680549E-13</v>
      </c>
      <c r="AX130" s="23">
        <f t="shared" si="60"/>
        <v>1.8309295730028368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310.95287409903602</v>
      </c>
      <c r="T131" s="62">
        <f t="shared" si="88"/>
        <v>224.10083380795163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768.99999999999966</v>
      </c>
      <c r="AJ131" s="14">
        <f>AI131*VLOOKUP('Données projet'!$B$10,Paramètres!$A$1:$I$89,3,0)*VLOOKUP('Données projet'!$B$10,Paramètres!$A$1:$I$89,5,0)</f>
        <v>429.87099999999981</v>
      </c>
      <c r="AK131" s="14">
        <f t="shared" si="89"/>
        <v>97.806935594587088</v>
      </c>
      <c r="AL131" s="22">
        <f t="shared" si="58"/>
        <v>919.03907116057201</v>
      </c>
      <c r="AM131" s="62">
        <f t="shared" si="59"/>
        <v>1212.3724044939054</v>
      </c>
      <c r="AN131" s="62">
        <f ca="1">AVERAGE(OFFSET($AM$3,0,0,'Données projet'!$E$10+1,1))-AVERAGE(OFFSET($H$3,0,0,'Données projet'!$E$10+1,1))</f>
        <v>490.96084572840579</v>
      </c>
      <c r="AO131" s="62">
        <f t="shared" si="90"/>
        <v>597.91658789908263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1.7950261608328986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8.7536342608024086E-14</v>
      </c>
      <c r="AX131" s="23">
        <f t="shared" si="60"/>
        <v>1.7950261608329861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310.95287409903602</v>
      </c>
      <c r="T132" s="62">
        <f t="shared" si="88"/>
        <v>224.10083380795163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768.99999999999966</v>
      </c>
      <c r="AJ132" s="14">
        <f>AI132*VLOOKUP('Données projet'!$B$10,Paramètres!$A$1:$I$89,3,0)*VLOOKUP('Données projet'!$B$10,Paramètres!$A$1:$I$89,5,0)</f>
        <v>429.87099999999981</v>
      </c>
      <c r="AK132" s="14">
        <f t="shared" si="89"/>
        <v>97.806935594587088</v>
      </c>
      <c r="AL132" s="22">
        <f t="shared" ref="AL132:AL153" si="112">(AJ132+AK132)*0.475*44/12</f>
        <v>919.03907116057201</v>
      </c>
      <c r="AM132" s="62">
        <f t="shared" ref="AM132:AM195" si="113">AL132+(AD132+AE132)*44/12</f>
        <v>1212.3724044939054</v>
      </c>
      <c r="AN132" s="62">
        <f ca="1">AVERAGE(OFFSET($AM$3,0,0,'Données projet'!$E$10+1,1))-AVERAGE(OFFSET($H$3,0,0,'Données projet'!$E$10+1,1))</f>
        <v>490.96084572840579</v>
      </c>
      <c r="AO132" s="62">
        <f t="shared" si="90"/>
        <v>597.91658789908263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1.7598267926768152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6.1897541458402744E-14</v>
      </c>
      <c r="AX132" s="23">
        <f t="shared" ref="AX132:AX153" si="114">SUM(AU132:AW132)</f>
        <v>1.7598267926768771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310.95287409903602</v>
      </c>
      <c r="T133" s="62">
        <f t="shared" ref="T133:T196" si="142">$T$3</f>
        <v>224.10083380795163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768.99999999999966</v>
      </c>
      <c r="AJ133" s="14">
        <f>AI133*VLOOKUP('Données projet'!$B$10,Paramètres!$A$1:$I$89,3,0)*VLOOKUP('Données projet'!$B$10,Paramètres!$A$1:$I$89,5,0)</f>
        <v>429.87099999999981</v>
      </c>
      <c r="AK133" s="14">
        <f t="shared" ref="AK133:AK153" si="143">EXP(-1.0587+0.8836*LN(AJ133)+0.284)</f>
        <v>97.806935594587088</v>
      </c>
      <c r="AL133" s="22">
        <f t="shared" si="112"/>
        <v>919.03907116057201</v>
      </c>
      <c r="AM133" s="62">
        <f t="shared" si="113"/>
        <v>1212.3724044939054</v>
      </c>
      <c r="AN133" s="62">
        <f ca="1">AVERAGE(OFFSET($AM$3,0,0,'Données projet'!$E$10+1,1))-AVERAGE(OFFSET($H$3,0,0,'Données projet'!$E$10+1,1))</f>
        <v>490.96084572840579</v>
      </c>
      <c r="AO133" s="62">
        <f t="shared" ref="AO133:AO196" si="144">$AO$3</f>
        <v>597.91658789908263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1.725317662660778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4.3768171304012043E-14</v>
      </c>
      <c r="AX133" s="23">
        <f t="shared" si="114"/>
        <v>1.7253176626608218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310.95287409903602</v>
      </c>
      <c r="T134" s="62">
        <f t="shared" si="142"/>
        <v>224.10083380795163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768.99999999999966</v>
      </c>
      <c r="AJ134" s="14">
        <f>AI134*VLOOKUP('Données projet'!$B$10,Paramètres!$A$1:$I$89,3,0)*VLOOKUP('Données projet'!$B$10,Paramètres!$A$1:$I$89,5,0)</f>
        <v>429.87099999999981</v>
      </c>
      <c r="AK134" s="14">
        <f t="shared" si="143"/>
        <v>97.806935594587088</v>
      </c>
      <c r="AL134" s="22">
        <f t="shared" si="112"/>
        <v>919.03907116057201</v>
      </c>
      <c r="AM134" s="62">
        <f t="shared" si="113"/>
        <v>1212.3724044939054</v>
      </c>
      <c r="AN134" s="62">
        <f ca="1">AVERAGE(OFFSET($AM$3,0,0,'Données projet'!$E$10+1,1))-AVERAGE(OFFSET($H$3,0,0,'Données projet'!$E$10+1,1))</f>
        <v>490.96084572840579</v>
      </c>
      <c r="AO134" s="62">
        <f t="shared" si="144"/>
        <v>597.91658789908263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1.6914852356358645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3.0948770729201372E-14</v>
      </c>
      <c r="AX134" s="23">
        <f t="shared" si="114"/>
        <v>1.6914852356358954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310.95287409903602</v>
      </c>
      <c r="T135" s="62">
        <f t="shared" si="142"/>
        <v>224.10083380795163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768.99999999999966</v>
      </c>
      <c r="AJ135" s="14">
        <f>AI135*VLOOKUP('Données projet'!$B$10,Paramètres!$A$1:$I$89,3,0)*VLOOKUP('Données projet'!$B$10,Paramètres!$A$1:$I$89,5,0)</f>
        <v>429.87099999999981</v>
      </c>
      <c r="AK135" s="14">
        <f t="shared" si="143"/>
        <v>97.806935594587088</v>
      </c>
      <c r="AL135" s="22">
        <f t="shared" si="112"/>
        <v>919.03907116057201</v>
      </c>
      <c r="AM135" s="62">
        <f t="shared" si="113"/>
        <v>1212.3724044939054</v>
      </c>
      <c r="AN135" s="62">
        <f ca="1">AVERAGE(OFFSET($AM$3,0,0,'Données projet'!$E$10+1,1))-AVERAGE(OFFSET($H$3,0,0,'Données projet'!$E$10+1,1))</f>
        <v>490.96084572840579</v>
      </c>
      <c r="AO135" s="62">
        <f t="shared" si="144"/>
        <v>597.91658789908263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1.6583162418691666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2.1884085652006021E-14</v>
      </c>
      <c r="AX135" s="23">
        <f t="shared" si="114"/>
        <v>1.6583162418691886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310.95287409903602</v>
      </c>
      <c r="T136" s="62">
        <f t="shared" si="142"/>
        <v>224.10083380795163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768.99999999999966</v>
      </c>
      <c r="AJ136" s="14">
        <f>AI136*VLOOKUP('Données projet'!$B$10,Paramètres!$A$1:$I$89,3,0)*VLOOKUP('Données projet'!$B$10,Paramètres!$A$1:$I$89,5,0)</f>
        <v>429.87099999999981</v>
      </c>
      <c r="AK136" s="14">
        <f t="shared" si="143"/>
        <v>97.806935594587088</v>
      </c>
      <c r="AL136" s="22">
        <f t="shared" si="112"/>
        <v>919.03907116057201</v>
      </c>
      <c r="AM136" s="62">
        <f t="shared" si="113"/>
        <v>1212.3724044939054</v>
      </c>
      <c r="AN136" s="62">
        <f ca="1">AVERAGE(OFFSET($AM$3,0,0,'Données projet'!$E$10+1,1))-AVERAGE(OFFSET($H$3,0,0,'Données projet'!$E$10+1,1))</f>
        <v>490.96084572840579</v>
      </c>
      <c r="AO136" s="62">
        <f t="shared" si="144"/>
        <v>597.91658789908263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1.6257976718391451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1.5474385364600686E-14</v>
      </c>
      <c r="AX136" s="23">
        <f t="shared" si="114"/>
        <v>1.6257976718391607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310.95287409903602</v>
      </c>
      <c r="T137" s="62">
        <f t="shared" si="142"/>
        <v>224.10083380795163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768.99999999999966</v>
      </c>
      <c r="AJ137" s="14">
        <f>AI137*VLOOKUP('Données projet'!$B$10,Paramètres!$A$1:$I$89,3,0)*VLOOKUP('Données projet'!$B$10,Paramètres!$A$1:$I$89,5,0)</f>
        <v>429.87099999999981</v>
      </c>
      <c r="AK137" s="14">
        <f t="shared" si="143"/>
        <v>97.806935594587088</v>
      </c>
      <c r="AL137" s="22">
        <f t="shared" si="112"/>
        <v>919.03907116057201</v>
      </c>
      <c r="AM137" s="62">
        <f t="shared" si="113"/>
        <v>1212.3724044939054</v>
      </c>
      <c r="AN137" s="62">
        <f ca="1">AVERAGE(OFFSET($AM$3,0,0,'Données projet'!$E$10+1,1))-AVERAGE(OFFSET($H$3,0,0,'Données projet'!$E$10+1,1))</f>
        <v>490.96084572840579</v>
      </c>
      <c r="AO137" s="62">
        <f t="shared" si="144"/>
        <v>597.91658789908263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1.5939167711330431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1.0942042826003011E-14</v>
      </c>
      <c r="AX137" s="23">
        <f t="shared" si="114"/>
        <v>1.593916771133054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310.95287409903602</v>
      </c>
      <c r="T138" s="62">
        <f t="shared" si="142"/>
        <v>224.10083380795163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768.99999999999966</v>
      </c>
      <c r="AJ138" s="14">
        <f>AI138*VLOOKUP('Données projet'!$B$10,Paramètres!$A$1:$I$89,3,0)*VLOOKUP('Données projet'!$B$10,Paramètres!$A$1:$I$89,5,0)</f>
        <v>429.87099999999981</v>
      </c>
      <c r="AK138" s="14">
        <f t="shared" si="143"/>
        <v>97.806935594587088</v>
      </c>
      <c r="AL138" s="22">
        <f t="shared" si="112"/>
        <v>919.03907116057201</v>
      </c>
      <c r="AM138" s="62">
        <f t="shared" si="113"/>
        <v>1212.3724044939054</v>
      </c>
      <c r="AN138" s="62">
        <f ca="1">AVERAGE(OFFSET($AM$3,0,0,'Données projet'!$E$10+1,1))-AVERAGE(OFFSET($H$3,0,0,'Données projet'!$E$10+1,1))</f>
        <v>490.96084572840579</v>
      </c>
      <c r="AO138" s="62">
        <f t="shared" si="144"/>
        <v>597.91658789908263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1.5626610354443584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7.737192682300343E-15</v>
      </c>
      <c r="AX138" s="23">
        <f t="shared" si="114"/>
        <v>1.5626610354443662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310.95287409903602</v>
      </c>
      <c r="T139" s="62">
        <f t="shared" si="142"/>
        <v>224.10083380795163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768.99999999999966</v>
      </c>
      <c r="AJ139" s="14">
        <f>AI139*VLOOKUP('Données projet'!$B$10,Paramètres!$A$1:$I$89,3,0)*VLOOKUP('Données projet'!$B$10,Paramètres!$A$1:$I$89,5,0)</f>
        <v>429.87099999999981</v>
      </c>
      <c r="AK139" s="14">
        <f t="shared" si="143"/>
        <v>97.806935594587088</v>
      </c>
      <c r="AL139" s="22">
        <f t="shared" si="112"/>
        <v>919.03907116057201</v>
      </c>
      <c r="AM139" s="62">
        <f t="shared" si="113"/>
        <v>1212.3724044939054</v>
      </c>
      <c r="AN139" s="62">
        <f ca="1">AVERAGE(OFFSET($AM$3,0,0,'Données projet'!$E$10+1,1))-AVERAGE(OFFSET($H$3,0,0,'Données projet'!$E$10+1,1))</f>
        <v>490.96084572840579</v>
      </c>
      <c r="AO139" s="62">
        <f t="shared" si="144"/>
        <v>597.91658789908263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1.5320182056684124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5.4710214130015053E-15</v>
      </c>
      <c r="AX139" s="23">
        <f t="shared" si="114"/>
        <v>1.532018205668418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310.95287409903602</v>
      </c>
      <c r="T140" s="62">
        <f t="shared" si="142"/>
        <v>224.10083380795163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768.99999999999966</v>
      </c>
      <c r="AJ140" s="14">
        <f>AI140*VLOOKUP('Données projet'!$B$10,Paramètres!$A$1:$I$89,3,0)*VLOOKUP('Données projet'!$B$10,Paramètres!$A$1:$I$89,5,0)</f>
        <v>429.87099999999981</v>
      </c>
      <c r="AK140" s="14">
        <f t="shared" si="143"/>
        <v>97.806935594587088</v>
      </c>
      <c r="AL140" s="22">
        <f t="shared" si="112"/>
        <v>919.03907116057201</v>
      </c>
      <c r="AM140" s="62">
        <f t="shared" si="113"/>
        <v>1212.3724044939054</v>
      </c>
      <c r="AN140" s="62">
        <f ca="1">AVERAGE(OFFSET($AM$3,0,0,'Données projet'!$E$10+1,1))-AVERAGE(OFFSET($H$3,0,0,'Données projet'!$E$10+1,1))</f>
        <v>490.96084572840579</v>
      </c>
      <c r="AO140" s="62">
        <f t="shared" si="144"/>
        <v>597.91658789908263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1.501976263094092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3.8685963411501715E-15</v>
      </c>
      <c r="AX140" s="23">
        <f t="shared" si="114"/>
        <v>1.5019762630940958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310.95287409903602</v>
      </c>
      <c r="T141" s="62">
        <f t="shared" si="142"/>
        <v>224.10083380795163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768.99999999999966</v>
      </c>
      <c r="AJ141" s="14">
        <f>AI141*VLOOKUP('Données projet'!$B$10,Paramètres!$A$1:$I$89,3,0)*VLOOKUP('Données projet'!$B$10,Paramètres!$A$1:$I$89,5,0)</f>
        <v>429.87099999999981</v>
      </c>
      <c r="AK141" s="14">
        <f t="shared" si="143"/>
        <v>97.806935594587088</v>
      </c>
      <c r="AL141" s="22">
        <f t="shared" si="112"/>
        <v>919.03907116057201</v>
      </c>
      <c r="AM141" s="62">
        <f t="shared" si="113"/>
        <v>1212.3724044939054</v>
      </c>
      <c r="AN141" s="62">
        <f ca="1">AVERAGE(OFFSET($AM$3,0,0,'Données projet'!$E$10+1,1))-AVERAGE(OFFSET($H$3,0,0,'Données projet'!$E$10+1,1))</f>
        <v>490.96084572840579</v>
      </c>
      <c r="AO141" s="62">
        <f t="shared" si="144"/>
        <v>597.91658789908263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1.4725234246898786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2.7355107065007527E-15</v>
      </c>
      <c r="AX141" s="23">
        <f t="shared" si="114"/>
        <v>1.4725234246898813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310.95287409903602</v>
      </c>
      <c r="T142" s="62">
        <f t="shared" si="142"/>
        <v>224.10083380795163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768.99999999999966</v>
      </c>
      <c r="AJ142" s="14">
        <f>AI142*VLOOKUP('Données projet'!$B$10,Paramètres!$A$1:$I$89,3,0)*VLOOKUP('Données projet'!$B$10,Paramètres!$A$1:$I$89,5,0)</f>
        <v>429.87099999999981</v>
      </c>
      <c r="AK142" s="14">
        <f t="shared" si="143"/>
        <v>97.806935594587088</v>
      </c>
      <c r="AL142" s="22">
        <f t="shared" si="112"/>
        <v>919.03907116057201</v>
      </c>
      <c r="AM142" s="62">
        <f t="shared" si="113"/>
        <v>1212.3724044939054</v>
      </c>
      <c r="AN142" s="62">
        <f ca="1">AVERAGE(OFFSET($AM$3,0,0,'Données projet'!$E$10+1,1))-AVERAGE(OFFSET($H$3,0,0,'Données projet'!$E$10+1,1))</f>
        <v>490.96084572840579</v>
      </c>
      <c r="AO142" s="62">
        <f t="shared" si="144"/>
        <v>597.91658789908263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1.4436481384823141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1.9342981705750857E-15</v>
      </c>
      <c r="AX142" s="23">
        <f t="shared" si="114"/>
        <v>1.4436481384823161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310.95287409903602</v>
      </c>
      <c r="T143" s="62">
        <f t="shared" si="142"/>
        <v>224.10083380795163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768.99999999999966</v>
      </c>
      <c r="AJ143" s="14">
        <f>AI143*VLOOKUP('Données projet'!$B$10,Paramètres!$A$1:$I$89,3,0)*VLOOKUP('Données projet'!$B$10,Paramètres!$A$1:$I$89,5,0)</f>
        <v>429.87099999999981</v>
      </c>
      <c r="AK143" s="14">
        <f t="shared" si="143"/>
        <v>97.806935594587088</v>
      </c>
      <c r="AL143" s="22">
        <f t="shared" si="112"/>
        <v>919.03907116057201</v>
      </c>
      <c r="AM143" s="62">
        <f t="shared" si="113"/>
        <v>1212.3724044939054</v>
      </c>
      <c r="AN143" s="62">
        <f ca="1">AVERAGE(OFFSET($AM$3,0,0,'Données projet'!$E$10+1,1))-AVERAGE(OFFSET($H$3,0,0,'Données projet'!$E$10+1,1))</f>
        <v>490.96084572840579</v>
      </c>
      <c r="AO143" s="62">
        <f t="shared" si="144"/>
        <v>597.91658789908263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1.4153390790250944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1.3677553532503763E-15</v>
      </c>
      <c r="AX143" s="23">
        <f t="shared" si="114"/>
        <v>1.4153390790250957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310.95287409903602</v>
      </c>
      <c r="T144" s="62">
        <f t="shared" si="142"/>
        <v>224.10083380795163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768.99999999999966</v>
      </c>
      <c r="AJ144" s="14">
        <f>AI144*VLOOKUP('Données projet'!$B$10,Paramètres!$A$1:$I$89,3,0)*VLOOKUP('Données projet'!$B$10,Paramètres!$A$1:$I$89,5,0)</f>
        <v>429.87099999999981</v>
      </c>
      <c r="AK144" s="14">
        <f t="shared" si="143"/>
        <v>97.806935594587088</v>
      </c>
      <c r="AL144" s="22">
        <f t="shared" si="112"/>
        <v>919.03907116057201</v>
      </c>
      <c r="AM144" s="62">
        <f t="shared" si="113"/>
        <v>1212.3724044939054</v>
      </c>
      <c r="AN144" s="62">
        <f ca="1">AVERAGE(OFFSET($AM$3,0,0,'Données projet'!$E$10+1,1))-AVERAGE(OFFSET($H$3,0,0,'Données projet'!$E$10+1,1))</f>
        <v>490.96084572840579</v>
      </c>
      <c r="AO144" s="62">
        <f t="shared" si="144"/>
        <v>597.91658789908263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1.3875851429570094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9.6714908528754287E-16</v>
      </c>
      <c r="AX144" s="23">
        <f t="shared" si="114"/>
        <v>1.3875851429570103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310.95287409903602</v>
      </c>
      <c r="T145" s="62">
        <f t="shared" si="142"/>
        <v>224.10083380795163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768.99999999999966</v>
      </c>
      <c r="AJ145" s="14">
        <f>AI145*VLOOKUP('Données projet'!$B$10,Paramètres!$A$1:$I$89,3,0)*VLOOKUP('Données projet'!$B$10,Paramètres!$A$1:$I$89,5,0)</f>
        <v>429.87099999999981</v>
      </c>
      <c r="AK145" s="14">
        <f t="shared" si="143"/>
        <v>97.806935594587088</v>
      </c>
      <c r="AL145" s="22">
        <f t="shared" si="112"/>
        <v>919.03907116057201</v>
      </c>
      <c r="AM145" s="62">
        <f t="shared" si="113"/>
        <v>1212.3724044939054</v>
      </c>
      <c r="AN145" s="62">
        <f ca="1">AVERAGE(OFFSET($AM$3,0,0,'Données projet'!$E$10+1,1))-AVERAGE(OFFSET($H$3,0,0,'Données projet'!$E$10+1,1))</f>
        <v>490.96084572840579</v>
      </c>
      <c r="AO145" s="62">
        <f t="shared" si="144"/>
        <v>597.91658789908263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1.3603754446469902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6.8387767662518817E-16</v>
      </c>
      <c r="AX145" s="23">
        <f t="shared" si="114"/>
        <v>1.3603754446469909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310.95287409903602</v>
      </c>
      <c r="T146" s="62">
        <f t="shared" si="142"/>
        <v>224.10083380795163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768.99999999999966</v>
      </c>
      <c r="AJ146" s="14">
        <f>AI146*VLOOKUP('Données projet'!$B$10,Paramètres!$A$1:$I$89,3,0)*VLOOKUP('Données projet'!$B$10,Paramètres!$A$1:$I$89,5,0)</f>
        <v>429.87099999999981</v>
      </c>
      <c r="AK146" s="14">
        <f t="shared" si="143"/>
        <v>97.806935594587088</v>
      </c>
      <c r="AL146" s="22">
        <f t="shared" si="112"/>
        <v>919.03907116057201</v>
      </c>
      <c r="AM146" s="62">
        <f t="shared" si="113"/>
        <v>1212.3724044939054</v>
      </c>
      <c r="AN146" s="62">
        <f ca="1">AVERAGE(OFFSET($AM$3,0,0,'Données projet'!$E$10+1,1))-AVERAGE(OFFSET($H$3,0,0,'Données projet'!$E$10+1,1))</f>
        <v>490.96084572840579</v>
      </c>
      <c r="AO146" s="62">
        <f t="shared" si="144"/>
        <v>597.91658789908263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1.3336993119245533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4.8357454264377144E-16</v>
      </c>
      <c r="AX146" s="23">
        <f t="shared" si="114"/>
        <v>1.3336993119245537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310.95287409903602</v>
      </c>
      <c r="T147" s="62">
        <f t="shared" si="142"/>
        <v>224.10083380795163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768.99999999999966</v>
      </c>
      <c r="AJ147" s="14">
        <f>AI147*VLOOKUP('Données projet'!$B$10,Paramètres!$A$1:$I$89,3,0)*VLOOKUP('Données projet'!$B$10,Paramètres!$A$1:$I$89,5,0)</f>
        <v>429.87099999999981</v>
      </c>
      <c r="AK147" s="14">
        <f t="shared" si="143"/>
        <v>97.806935594587088</v>
      </c>
      <c r="AL147" s="22">
        <f t="shared" si="112"/>
        <v>919.03907116057201</v>
      </c>
      <c r="AM147" s="62">
        <f t="shared" si="113"/>
        <v>1212.3724044939054</v>
      </c>
      <c r="AN147" s="62">
        <f ca="1">AVERAGE(OFFSET($AM$3,0,0,'Données projet'!$E$10+1,1))-AVERAGE(OFFSET($H$3,0,0,'Données projet'!$E$10+1,1))</f>
        <v>490.96084572840579</v>
      </c>
      <c r="AO147" s="62">
        <f t="shared" si="144"/>
        <v>597.91658789908263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1.3075462818939689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3.4193883831259408E-16</v>
      </c>
      <c r="AX147" s="23">
        <f t="shared" si="114"/>
        <v>1.3075462818939694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310.95287409903602</v>
      </c>
      <c r="T148" s="62">
        <f t="shared" si="142"/>
        <v>224.10083380795163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768.99999999999966</v>
      </c>
      <c r="AJ148" s="14">
        <f>AI148*VLOOKUP('Données projet'!$B$10,Paramètres!$A$1:$I$89,3,0)*VLOOKUP('Données projet'!$B$10,Paramètres!$A$1:$I$89,5,0)</f>
        <v>429.87099999999981</v>
      </c>
      <c r="AK148" s="14">
        <f t="shared" si="143"/>
        <v>97.806935594587088</v>
      </c>
      <c r="AL148" s="22">
        <f t="shared" si="112"/>
        <v>919.03907116057201</v>
      </c>
      <c r="AM148" s="62">
        <f t="shared" si="113"/>
        <v>1212.3724044939054</v>
      </c>
      <c r="AN148" s="62">
        <f ca="1">AVERAGE(OFFSET($AM$3,0,0,'Données projet'!$E$10+1,1))-AVERAGE(OFFSET($H$3,0,0,'Données projet'!$E$10+1,1))</f>
        <v>490.96084572840579</v>
      </c>
      <c r="AO148" s="62">
        <f t="shared" si="144"/>
        <v>597.91658789908263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1.2819060968305112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2.4178727132188572E-16</v>
      </c>
      <c r="AX148" s="23">
        <f t="shared" si="114"/>
        <v>1.2819060968305114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310.95287409903602</v>
      </c>
      <c r="T149" s="62">
        <f t="shared" si="142"/>
        <v>224.10083380795163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768.99999999999966</v>
      </c>
      <c r="AJ149" s="14">
        <f>AI149*VLOOKUP('Données projet'!$B$10,Paramètres!$A$1:$I$89,3,0)*VLOOKUP('Données projet'!$B$10,Paramètres!$A$1:$I$89,5,0)</f>
        <v>429.87099999999981</v>
      </c>
      <c r="AK149" s="14">
        <f t="shared" si="143"/>
        <v>97.806935594587088</v>
      </c>
      <c r="AL149" s="22">
        <f t="shared" si="112"/>
        <v>919.03907116057201</v>
      </c>
      <c r="AM149" s="62">
        <f t="shared" si="113"/>
        <v>1212.3724044939054</v>
      </c>
      <c r="AN149" s="62">
        <f ca="1">AVERAGE(OFFSET($AM$3,0,0,'Données projet'!$E$10+1,1))-AVERAGE(OFFSET($H$3,0,0,'Données projet'!$E$10+1,1))</f>
        <v>490.96084572840579</v>
      </c>
      <c r="AO149" s="62">
        <f t="shared" si="144"/>
        <v>597.91658789908263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1.256768700157179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1.7096941915629704E-16</v>
      </c>
      <c r="AX149" s="23">
        <f t="shared" si="114"/>
        <v>1.2567687001571792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310.95287409903602</v>
      </c>
      <c r="T150" s="62">
        <f t="shared" si="142"/>
        <v>224.10083380795163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768.99999999999966</v>
      </c>
      <c r="AJ150" s="14">
        <f>AI150*VLOOKUP('Données projet'!$B$10,Paramètres!$A$1:$I$89,3,0)*VLOOKUP('Données projet'!$B$10,Paramètres!$A$1:$I$89,5,0)</f>
        <v>429.87099999999981</v>
      </c>
      <c r="AK150" s="14">
        <f t="shared" si="143"/>
        <v>97.806935594587088</v>
      </c>
      <c r="AL150" s="22">
        <f t="shared" si="112"/>
        <v>919.03907116057201</v>
      </c>
      <c r="AM150" s="62">
        <f t="shared" si="113"/>
        <v>1212.3724044939054</v>
      </c>
      <c r="AN150" s="62">
        <f ca="1">AVERAGE(OFFSET($AM$3,0,0,'Données projet'!$E$10+1,1))-AVERAGE(OFFSET($H$3,0,0,'Données projet'!$E$10+1,1))</f>
        <v>490.96084572840579</v>
      </c>
      <c r="AO150" s="62">
        <f t="shared" si="144"/>
        <v>597.91658789908263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1.232124232500313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1.2089363566094286E-16</v>
      </c>
      <c r="AX150" s="23">
        <f t="shared" si="114"/>
        <v>1.2321242325003132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310.95287409903602</v>
      </c>
      <c r="T151" s="62">
        <f t="shared" si="142"/>
        <v>224.10083380795163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768.99999999999966</v>
      </c>
      <c r="AJ151" s="14">
        <f>AI151*VLOOKUP('Données projet'!$B$10,Paramètres!$A$1:$I$89,3,0)*VLOOKUP('Données projet'!$B$10,Paramètres!$A$1:$I$89,5,0)</f>
        <v>429.87099999999981</v>
      </c>
      <c r="AK151" s="14">
        <f t="shared" si="143"/>
        <v>97.806935594587088</v>
      </c>
      <c r="AL151" s="22">
        <f t="shared" si="112"/>
        <v>919.03907116057201</v>
      </c>
      <c r="AM151" s="62">
        <f t="shared" si="113"/>
        <v>1212.3724044939054</v>
      </c>
      <c r="AN151" s="62">
        <f ca="1">AVERAGE(OFFSET($AM$3,0,0,'Données projet'!$E$10+1,1))-AVERAGE(OFFSET($H$3,0,0,'Données projet'!$E$10+1,1))</f>
        <v>490.96084572840579</v>
      </c>
      <c r="AO151" s="62">
        <f t="shared" si="144"/>
        <v>597.91658789908263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1.207963027822557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8.5484709578148521E-17</v>
      </c>
      <c r="AX151" s="23">
        <f t="shared" si="114"/>
        <v>1.207963027822557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310.95287409903602</v>
      </c>
      <c r="T152" s="62">
        <f t="shared" si="142"/>
        <v>224.10083380795163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768.99999999999966</v>
      </c>
      <c r="AJ152" s="14">
        <f>AI152*VLOOKUP('Données projet'!$B$10,Paramètres!$A$1:$I$89,3,0)*VLOOKUP('Données projet'!$B$10,Paramètres!$A$1:$I$89,5,0)</f>
        <v>429.87099999999981</v>
      </c>
      <c r="AK152" s="14">
        <f t="shared" si="143"/>
        <v>97.806935594587088</v>
      </c>
      <c r="AL152" s="22">
        <f t="shared" si="112"/>
        <v>919.03907116057201</v>
      </c>
      <c r="AM152" s="62">
        <f t="shared" si="113"/>
        <v>1212.3724044939054</v>
      </c>
      <c r="AN152" s="62">
        <f ca="1">AVERAGE(OFFSET($AM$3,0,0,'Données projet'!$E$10+1,1))-AVERAGE(OFFSET($H$3,0,0,'Données projet'!$E$10+1,1))</f>
        <v>490.96084572840579</v>
      </c>
      <c r="AO152" s="62">
        <f t="shared" si="144"/>
        <v>597.91658789908263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1.1842756096316522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6.0446817830471429E-17</v>
      </c>
      <c r="AX152" s="23">
        <f t="shared" si="114"/>
        <v>1.1842756096316522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310.95287409903602</v>
      </c>
      <c r="T153" s="62">
        <f t="shared" si="142"/>
        <v>224.10083380795163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768.99999999999966</v>
      </c>
      <c r="AJ153" s="14">
        <f>AI153*VLOOKUP('Données projet'!$B$10,Paramètres!$A$1:$I$89,3,0)*VLOOKUP('Données projet'!$B$10,Paramètres!$A$1:$I$89,5,0)</f>
        <v>429.87099999999981</v>
      </c>
      <c r="AK153" s="14">
        <f t="shared" si="143"/>
        <v>97.806935594587088</v>
      </c>
      <c r="AL153" s="22">
        <f t="shared" si="112"/>
        <v>919.03907116057201</v>
      </c>
      <c r="AM153" s="62">
        <f t="shared" si="113"/>
        <v>1212.3724044939054</v>
      </c>
      <c r="AN153" s="62">
        <f ca="1">AVERAGE(OFFSET($AM$3,0,0,'Données projet'!$E$10+1,1))-AVERAGE(OFFSET($H$3,0,0,'Données projet'!$E$10+1,1))</f>
        <v>490.96084572840579</v>
      </c>
      <c r="AO153" s="62">
        <f t="shared" si="144"/>
        <v>597.91658789908263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1.1610526872635725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4.2742354789074261E-17</v>
      </c>
      <c r="AX153" s="23">
        <f t="shared" si="114"/>
        <v>1.1610526872635725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310.95287409903602</v>
      </c>
      <c r="T154" s="62">
        <f t="shared" si="142"/>
        <v>224.10083380795163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768.99999999999966</v>
      </c>
      <c r="AJ154" s="14">
        <f>AI154*VLOOKUP('Données projet'!$B$10,Paramètres!$A$1:$I$89,3,0)*VLOOKUP('Données projet'!$B$10,Paramètres!$A$1:$I$89,5,0)</f>
        <v>429.87099999999981</v>
      </c>
      <c r="AK154" s="14">
        <f t="shared" ref="AK154:AK203" si="164">EXP(-1.0587+0.8836*LN(AJ154)+0.284)</f>
        <v>97.806935594587088</v>
      </c>
      <c r="AL154" s="22">
        <f t="shared" ref="AL154:AL203" si="165">(AJ154+AK154)*0.475*44/12</f>
        <v>919.03907116057201</v>
      </c>
      <c r="AM154" s="62">
        <f t="shared" si="113"/>
        <v>1212.3724044939054</v>
      </c>
      <c r="AN154" s="62">
        <f ca="1">AVERAGE(OFFSET($AM$3,0,0,'Données projet'!$E$10+1,1))-AVERAGE(OFFSET($H$3,0,0,'Données projet'!$E$10+1,1))</f>
        <v>490.96084572840579</v>
      </c>
      <c r="AO154" s="62">
        <f t="shared" si="144"/>
        <v>597.91658789908263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1.1382851522385469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3.0223408915235715E-17</v>
      </c>
      <c r="AX154" s="23">
        <f t="shared" ref="AX154:AX203" si="166">SUM(AU154:AW154)</f>
        <v>1.1382851522385469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310.95287409903602</v>
      </c>
      <c r="T155" s="62">
        <f t="shared" si="142"/>
        <v>224.10083380795163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768.99999999999966</v>
      </c>
      <c r="AJ155" s="14">
        <f>AI155*VLOOKUP('Données projet'!$B$10,Paramètres!$A$1:$I$89,3,0)*VLOOKUP('Données projet'!$B$10,Paramètres!$A$1:$I$89,5,0)</f>
        <v>429.87099999999981</v>
      </c>
      <c r="AK155" s="14">
        <f t="shared" si="164"/>
        <v>97.806935594587088</v>
      </c>
      <c r="AL155" s="22">
        <f t="shared" si="165"/>
        <v>919.03907116057201</v>
      </c>
      <c r="AM155" s="62">
        <f t="shared" si="113"/>
        <v>1212.3724044939054</v>
      </c>
      <c r="AN155" s="62">
        <f ca="1">AVERAGE(OFFSET($AM$3,0,0,'Données projet'!$E$10+1,1))-AVERAGE(OFFSET($H$3,0,0,'Données projet'!$E$10+1,1))</f>
        <v>490.96084572840579</v>
      </c>
      <c r="AO155" s="62">
        <f t="shared" si="144"/>
        <v>597.91658789908263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1.1159640746885369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2.137117739453713E-17</v>
      </c>
      <c r="AX155" s="23">
        <f t="shared" si="166"/>
        <v>1.1159640746885369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310.95287409903602</v>
      </c>
      <c r="T156" s="62">
        <f t="shared" si="142"/>
        <v>224.10083380795163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768.99999999999966</v>
      </c>
      <c r="AJ156" s="14">
        <f>AI156*VLOOKUP('Données projet'!$B$10,Paramètres!$A$1:$I$89,3,0)*VLOOKUP('Données projet'!$B$10,Paramètres!$A$1:$I$89,5,0)</f>
        <v>429.87099999999981</v>
      </c>
      <c r="AK156" s="14">
        <f t="shared" si="164"/>
        <v>97.806935594587088</v>
      </c>
      <c r="AL156" s="22">
        <f t="shared" si="165"/>
        <v>919.03907116057201</v>
      </c>
      <c r="AM156" s="62">
        <f t="shared" si="113"/>
        <v>1212.3724044939054</v>
      </c>
      <c r="AN156" s="62">
        <f ca="1">AVERAGE(OFFSET($AM$3,0,0,'Données projet'!$E$10+1,1))-AVERAGE(OFFSET($H$3,0,0,'Données projet'!$E$10+1,1))</f>
        <v>490.96084572840579</v>
      </c>
      <c r="AO156" s="62">
        <f t="shared" si="144"/>
        <v>597.91658789908263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1.0940806998547696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1.5111704457617857E-17</v>
      </c>
      <c r="AX156" s="23">
        <f t="shared" si="166"/>
        <v>1.0940806998547696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310.95287409903602</v>
      </c>
      <c r="T157" s="62">
        <f t="shared" si="142"/>
        <v>224.10083380795163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768.99999999999966</v>
      </c>
      <c r="AJ157" s="14">
        <f>AI157*VLOOKUP('Données projet'!$B$10,Paramètres!$A$1:$I$89,3,0)*VLOOKUP('Données projet'!$B$10,Paramètres!$A$1:$I$89,5,0)</f>
        <v>429.87099999999981</v>
      </c>
      <c r="AK157" s="14">
        <f t="shared" si="164"/>
        <v>97.806935594587088</v>
      </c>
      <c r="AL157" s="22">
        <f t="shared" si="165"/>
        <v>919.03907116057201</v>
      </c>
      <c r="AM157" s="62">
        <f t="shared" si="113"/>
        <v>1212.3724044939054</v>
      </c>
      <c r="AN157" s="62">
        <f ca="1">AVERAGE(OFFSET($AM$3,0,0,'Données projet'!$E$10+1,1))-AVERAGE(OFFSET($H$3,0,0,'Données projet'!$E$10+1,1))</f>
        <v>490.96084572840579</v>
      </c>
      <c r="AO157" s="62">
        <f t="shared" si="144"/>
        <v>597.91658789908263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1.0726264446539517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1.0685588697268565E-17</v>
      </c>
      <c r="AX157" s="23">
        <f t="shared" si="166"/>
        <v>1.0726264446539517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310.95287409903602</v>
      </c>
      <c r="T158" s="62">
        <f t="shared" si="142"/>
        <v>224.10083380795163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768.99999999999966</v>
      </c>
      <c r="AJ158" s="14">
        <f>AI158*VLOOKUP('Données projet'!$B$10,Paramètres!$A$1:$I$89,3,0)*VLOOKUP('Données projet'!$B$10,Paramètres!$A$1:$I$89,5,0)</f>
        <v>429.87099999999981</v>
      </c>
      <c r="AK158" s="14">
        <f t="shared" si="164"/>
        <v>97.806935594587088</v>
      </c>
      <c r="AL158" s="22">
        <f t="shared" si="165"/>
        <v>919.03907116057201</v>
      </c>
      <c r="AM158" s="62">
        <f t="shared" si="113"/>
        <v>1212.3724044939054</v>
      </c>
      <c r="AN158" s="62">
        <f ca="1">AVERAGE(OFFSET($AM$3,0,0,'Données projet'!$E$10+1,1))-AVERAGE(OFFSET($H$3,0,0,'Données projet'!$E$10+1,1))</f>
        <v>490.96084572840579</v>
      </c>
      <c r="AO158" s="62">
        <f t="shared" si="144"/>
        <v>597.91658789908263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1.0515928943118185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7.5558522288089287E-18</v>
      </c>
      <c r="AX158" s="23">
        <f t="shared" si="166"/>
        <v>1.0515928943118185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310.95287409903602</v>
      </c>
      <c r="T159" s="62">
        <f t="shared" si="142"/>
        <v>224.10083380795163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768.99999999999966</v>
      </c>
      <c r="AJ159" s="14">
        <f>AI159*VLOOKUP('Données projet'!$B$10,Paramètres!$A$1:$I$89,3,0)*VLOOKUP('Données projet'!$B$10,Paramètres!$A$1:$I$89,5,0)</f>
        <v>429.87099999999981</v>
      </c>
      <c r="AK159" s="14">
        <f t="shared" si="164"/>
        <v>97.806935594587088</v>
      </c>
      <c r="AL159" s="22">
        <f t="shared" si="165"/>
        <v>919.03907116057201</v>
      </c>
      <c r="AM159" s="62">
        <f t="shared" si="113"/>
        <v>1212.3724044939054</v>
      </c>
      <c r="AN159" s="62">
        <f ca="1">AVERAGE(OFFSET($AM$3,0,0,'Données projet'!$E$10+1,1))-AVERAGE(OFFSET($H$3,0,0,'Données projet'!$E$10+1,1))</f>
        <v>490.96084572840579</v>
      </c>
      <c r="AO159" s="62">
        <f t="shared" si="144"/>
        <v>597.91658789908263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1.0309717990626954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5.3427943486342826E-18</v>
      </c>
      <c r="AX159" s="23">
        <f t="shared" si="166"/>
        <v>1.0309717990626954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310.95287409903602</v>
      </c>
      <c r="T160" s="62">
        <f t="shared" si="142"/>
        <v>224.10083380795163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768.99999999999966</v>
      </c>
      <c r="AJ160" s="14">
        <f>AI160*VLOOKUP('Données projet'!$B$10,Paramètres!$A$1:$I$89,3,0)*VLOOKUP('Données projet'!$B$10,Paramètres!$A$1:$I$89,5,0)</f>
        <v>429.87099999999981</v>
      </c>
      <c r="AK160" s="14">
        <f t="shared" si="164"/>
        <v>97.806935594587088</v>
      </c>
      <c r="AL160" s="22">
        <f t="shared" si="165"/>
        <v>919.03907116057201</v>
      </c>
      <c r="AM160" s="62">
        <f t="shared" si="113"/>
        <v>1212.3724044939054</v>
      </c>
      <c r="AN160" s="62">
        <f ca="1">AVERAGE(OFFSET($AM$3,0,0,'Données projet'!$E$10+1,1))-AVERAGE(OFFSET($H$3,0,0,'Données projet'!$E$10+1,1))</f>
        <v>490.96084572840579</v>
      </c>
      <c r="AO160" s="62">
        <f t="shared" si="144"/>
        <v>597.91658789908263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1.0107550709137816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3.7779261144044643E-18</v>
      </c>
      <c r="AX160" s="23">
        <f t="shared" si="166"/>
        <v>1.0107550709137816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310.95287409903602</v>
      </c>
      <c r="T161" s="62">
        <f t="shared" si="142"/>
        <v>224.10083380795163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768.99999999999966</v>
      </c>
      <c r="AJ161" s="14">
        <f>AI161*VLOOKUP('Données projet'!$B$10,Paramètres!$A$1:$I$89,3,0)*VLOOKUP('Données projet'!$B$10,Paramètres!$A$1:$I$89,5,0)</f>
        <v>429.87099999999981</v>
      </c>
      <c r="AK161" s="14">
        <f t="shared" si="164"/>
        <v>97.806935594587088</v>
      </c>
      <c r="AL161" s="22">
        <f t="shared" si="165"/>
        <v>919.03907116057201</v>
      </c>
      <c r="AM161" s="62">
        <f t="shared" si="113"/>
        <v>1212.3724044939054</v>
      </c>
      <c r="AN161" s="62">
        <f ca="1">AVERAGE(OFFSET($AM$3,0,0,'Données projet'!$E$10+1,1))-AVERAGE(OFFSET($H$3,0,0,'Données projet'!$E$10+1,1))</f>
        <v>490.96084572840579</v>
      </c>
      <c r="AO161" s="62">
        <f t="shared" si="144"/>
        <v>597.91658789908263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0.9909347804728813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2.6713971743171413E-18</v>
      </c>
      <c r="AX161" s="23">
        <f t="shared" si="166"/>
        <v>0.9909347804728813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310.95287409903602</v>
      </c>
      <c r="T162" s="62">
        <f t="shared" si="142"/>
        <v>224.10083380795163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768.99999999999966</v>
      </c>
      <c r="AJ162" s="14">
        <f>AI162*VLOOKUP('Données projet'!$B$10,Paramètres!$A$1:$I$89,3,0)*VLOOKUP('Données projet'!$B$10,Paramètres!$A$1:$I$89,5,0)</f>
        <v>429.87099999999981</v>
      </c>
      <c r="AK162" s="14">
        <f t="shared" si="164"/>
        <v>97.806935594587088</v>
      </c>
      <c r="AL162" s="22">
        <f t="shared" si="165"/>
        <v>919.03907116057201</v>
      </c>
      <c r="AM162" s="62">
        <f t="shared" si="113"/>
        <v>1212.3724044939054</v>
      </c>
      <c r="AN162" s="62">
        <f ca="1">AVERAGE(OFFSET($AM$3,0,0,'Données projet'!$E$10+1,1))-AVERAGE(OFFSET($H$3,0,0,'Données projet'!$E$10+1,1))</f>
        <v>490.96084572840579</v>
      </c>
      <c r="AO162" s="62">
        <f t="shared" si="144"/>
        <v>597.91658789908263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0.97150315383834362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1.8889630572022322E-18</v>
      </c>
      <c r="AX162" s="23">
        <f t="shared" si="166"/>
        <v>0.97150315383834362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310.95287409903602</v>
      </c>
      <c r="T163" s="62">
        <f t="shared" si="142"/>
        <v>224.10083380795163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768.99999999999966</v>
      </c>
      <c r="AJ163" s="14">
        <f>AI163*VLOOKUP('Données projet'!$B$10,Paramètres!$A$1:$I$89,3,0)*VLOOKUP('Données projet'!$B$10,Paramètres!$A$1:$I$89,5,0)</f>
        <v>429.87099999999981</v>
      </c>
      <c r="AK163" s="14">
        <f t="shared" si="164"/>
        <v>97.806935594587088</v>
      </c>
      <c r="AL163" s="22">
        <f t="shared" si="165"/>
        <v>919.03907116057201</v>
      </c>
      <c r="AM163" s="62">
        <f t="shared" si="113"/>
        <v>1212.3724044939054</v>
      </c>
      <c r="AN163" s="62">
        <f ca="1">AVERAGE(OFFSET($AM$3,0,0,'Données projet'!$E$10+1,1))-AVERAGE(OFFSET($H$3,0,0,'Données projet'!$E$10+1,1))</f>
        <v>490.96084572840579</v>
      </c>
      <c r="AO163" s="62">
        <f t="shared" si="144"/>
        <v>597.91658789908263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0.95245256954998725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1.3356985871585706E-18</v>
      </c>
      <c r="AX163" s="23">
        <f t="shared" si="166"/>
        <v>0.95245256954998725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310.95287409903602</v>
      </c>
      <c r="T164" s="62">
        <f t="shared" si="142"/>
        <v>224.10083380795163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768.99999999999966</v>
      </c>
      <c r="AJ164" s="14">
        <f>AI164*VLOOKUP('Données projet'!$B$10,Paramètres!$A$1:$I$89,3,0)*VLOOKUP('Données projet'!$B$10,Paramètres!$A$1:$I$89,5,0)</f>
        <v>429.87099999999981</v>
      </c>
      <c r="AK164" s="14">
        <f t="shared" si="164"/>
        <v>97.806935594587088</v>
      </c>
      <c r="AL164" s="22">
        <f t="shared" si="165"/>
        <v>919.03907116057201</v>
      </c>
      <c r="AM164" s="62">
        <f t="shared" si="113"/>
        <v>1212.3724044939054</v>
      </c>
      <c r="AN164" s="62">
        <f ca="1">AVERAGE(OFFSET($AM$3,0,0,'Données projet'!$E$10+1,1))-AVERAGE(OFFSET($H$3,0,0,'Données projet'!$E$10+1,1))</f>
        <v>490.96084572840579</v>
      </c>
      <c r="AO164" s="62">
        <f t="shared" si="144"/>
        <v>597.91658789908263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0.93377555559981651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9.4448152860111609E-19</v>
      </c>
      <c r="AX164" s="23">
        <f t="shared" si="166"/>
        <v>0.93377555559981651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310.95287409903602</v>
      </c>
      <c r="T165" s="62">
        <f t="shared" si="142"/>
        <v>224.10083380795163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768.99999999999966</v>
      </c>
      <c r="AJ165" s="14">
        <f>AI165*VLOOKUP('Données projet'!$B$10,Paramètres!$A$1:$I$89,3,0)*VLOOKUP('Données projet'!$B$10,Paramètres!$A$1:$I$89,5,0)</f>
        <v>429.87099999999981</v>
      </c>
      <c r="AK165" s="14">
        <f t="shared" si="164"/>
        <v>97.806935594587088</v>
      </c>
      <c r="AL165" s="22">
        <f t="shared" si="165"/>
        <v>919.03907116057201</v>
      </c>
      <c r="AM165" s="62">
        <f t="shared" si="113"/>
        <v>1212.3724044939054</v>
      </c>
      <c r="AN165" s="62">
        <f ca="1">AVERAGE(OFFSET($AM$3,0,0,'Données projet'!$E$10+1,1))-AVERAGE(OFFSET($H$3,0,0,'Données projet'!$E$10+1,1))</f>
        <v>490.96084572840579</v>
      </c>
      <c r="AO165" s="62">
        <f t="shared" si="144"/>
        <v>597.91658789908263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0.91546478650135499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6.6784929357928532E-19</v>
      </c>
      <c r="AX165" s="23">
        <f t="shared" si="166"/>
        <v>0.91546478650135499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310.95287409903602</v>
      </c>
      <c r="T166" s="62">
        <f t="shared" si="142"/>
        <v>224.10083380795163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768.99999999999966</v>
      </c>
      <c r="AJ166" s="14">
        <f>AI166*VLOOKUP('Données projet'!$B$10,Paramètres!$A$1:$I$89,3,0)*VLOOKUP('Données projet'!$B$10,Paramètres!$A$1:$I$89,5,0)</f>
        <v>429.87099999999981</v>
      </c>
      <c r="AK166" s="14">
        <f t="shared" si="164"/>
        <v>97.806935594587088</v>
      </c>
      <c r="AL166" s="22">
        <f t="shared" si="165"/>
        <v>919.03907116057201</v>
      </c>
      <c r="AM166" s="62">
        <f t="shared" si="113"/>
        <v>1212.3724044939054</v>
      </c>
      <c r="AN166" s="62">
        <f ca="1">AVERAGE(OFFSET($AM$3,0,0,'Données projet'!$E$10+1,1))-AVERAGE(OFFSET($H$3,0,0,'Données projet'!$E$10+1,1))</f>
        <v>490.96084572840579</v>
      </c>
      <c r="AO166" s="62">
        <f t="shared" si="144"/>
        <v>597.91658789908263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0.89751308041644795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4.7224076430055804E-19</v>
      </c>
      <c r="AX166" s="23">
        <f t="shared" si="166"/>
        <v>0.89751308041644795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310.95287409903602</v>
      </c>
      <c r="T167" s="62">
        <f t="shared" si="142"/>
        <v>224.10083380795163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768.99999999999966</v>
      </c>
      <c r="AJ167" s="14">
        <f>AI167*VLOOKUP('Données projet'!$B$10,Paramètres!$A$1:$I$89,3,0)*VLOOKUP('Données projet'!$B$10,Paramètres!$A$1:$I$89,5,0)</f>
        <v>429.87099999999981</v>
      </c>
      <c r="AK167" s="14">
        <f t="shared" si="164"/>
        <v>97.806935594587088</v>
      </c>
      <c r="AL167" s="22">
        <f t="shared" si="165"/>
        <v>919.03907116057201</v>
      </c>
      <c r="AM167" s="62">
        <f t="shared" si="113"/>
        <v>1212.3724044939054</v>
      </c>
      <c r="AN167" s="62">
        <f ca="1">AVERAGE(OFFSET($AM$3,0,0,'Données projet'!$E$10+1,1))-AVERAGE(OFFSET($H$3,0,0,'Données projet'!$E$10+1,1))</f>
        <v>490.96084572840579</v>
      </c>
      <c r="AO167" s="62">
        <f t="shared" si="144"/>
        <v>597.91658789908263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0.87991339633840637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3.3392464678964266E-19</v>
      </c>
      <c r="AX167" s="23">
        <f t="shared" si="166"/>
        <v>0.87991339633840637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310.95287409903602</v>
      </c>
      <c r="T168" s="62">
        <f t="shared" si="142"/>
        <v>224.10083380795163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768.99999999999966</v>
      </c>
      <c r="AJ168" s="14">
        <f>AI168*VLOOKUP('Données projet'!$B$10,Paramètres!$A$1:$I$89,3,0)*VLOOKUP('Données projet'!$B$10,Paramètres!$A$1:$I$89,5,0)</f>
        <v>429.87099999999981</v>
      </c>
      <c r="AK168" s="14">
        <f t="shared" si="164"/>
        <v>97.806935594587088</v>
      </c>
      <c r="AL168" s="22">
        <f t="shared" si="165"/>
        <v>919.03907116057201</v>
      </c>
      <c r="AM168" s="62">
        <f t="shared" si="113"/>
        <v>1212.3724044939054</v>
      </c>
      <c r="AN168" s="62">
        <f ca="1">AVERAGE(OFFSET($AM$3,0,0,'Données projet'!$E$10+1,1))-AVERAGE(OFFSET($H$3,0,0,'Données projet'!$E$10+1,1))</f>
        <v>490.96084572840579</v>
      </c>
      <c r="AO168" s="62">
        <f t="shared" si="144"/>
        <v>597.91658789908263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0.86265883133038779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2.3612038215027902E-19</v>
      </c>
      <c r="AX168" s="23">
        <f t="shared" si="166"/>
        <v>0.86265883133038779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310.95287409903602</v>
      </c>
      <c r="T169" s="62">
        <f t="shared" si="142"/>
        <v>224.10083380795163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768.99999999999966</v>
      </c>
      <c r="AJ169" s="14">
        <f>AI169*VLOOKUP('Données projet'!$B$10,Paramètres!$A$1:$I$89,3,0)*VLOOKUP('Données projet'!$B$10,Paramètres!$A$1:$I$89,5,0)</f>
        <v>429.87099999999981</v>
      </c>
      <c r="AK169" s="14">
        <f t="shared" si="164"/>
        <v>97.806935594587088</v>
      </c>
      <c r="AL169" s="22">
        <f t="shared" si="165"/>
        <v>919.03907116057201</v>
      </c>
      <c r="AM169" s="62">
        <f t="shared" si="113"/>
        <v>1212.3724044939054</v>
      </c>
      <c r="AN169" s="62">
        <f ca="1">AVERAGE(OFFSET($AM$3,0,0,'Données projet'!$E$10+1,1))-AVERAGE(OFFSET($H$3,0,0,'Données projet'!$E$10+1,1))</f>
        <v>490.96084572840579</v>
      </c>
      <c r="AO169" s="62">
        <f t="shared" si="144"/>
        <v>597.91658789908263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0.84574261781793103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1.6696232339482133E-19</v>
      </c>
      <c r="AX169" s="23">
        <f t="shared" si="166"/>
        <v>0.84574261781793103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310.95287409903602</v>
      </c>
      <c r="T170" s="62">
        <f t="shared" si="142"/>
        <v>224.10083380795163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768.99999999999966</v>
      </c>
      <c r="AJ170" s="14">
        <f>AI170*VLOOKUP('Données projet'!$B$10,Paramètres!$A$1:$I$89,3,0)*VLOOKUP('Données projet'!$B$10,Paramètres!$A$1:$I$89,5,0)</f>
        <v>429.87099999999981</v>
      </c>
      <c r="AK170" s="14">
        <f t="shared" si="164"/>
        <v>97.806935594587088</v>
      </c>
      <c r="AL170" s="22">
        <f t="shared" si="165"/>
        <v>919.03907116057201</v>
      </c>
      <c r="AM170" s="62">
        <f t="shared" si="113"/>
        <v>1212.3724044939054</v>
      </c>
      <c r="AN170" s="62">
        <f ca="1">AVERAGE(OFFSET($AM$3,0,0,'Données projet'!$E$10+1,1))-AVERAGE(OFFSET($H$3,0,0,'Données projet'!$E$10+1,1))</f>
        <v>490.96084572840579</v>
      </c>
      <c r="AO170" s="62">
        <f t="shared" si="144"/>
        <v>597.91658789908263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0.82915812093458208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1.1806019107513951E-19</v>
      </c>
      <c r="AX170" s="23">
        <f t="shared" si="166"/>
        <v>0.82915812093458208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310.95287409903602</v>
      </c>
      <c r="T171" s="62">
        <f t="shared" si="142"/>
        <v>224.10083380795163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768.99999999999966</v>
      </c>
      <c r="AJ171" s="14">
        <f>AI171*VLOOKUP('Données projet'!$B$10,Paramètres!$A$1:$I$89,3,0)*VLOOKUP('Données projet'!$B$10,Paramètres!$A$1:$I$89,5,0)</f>
        <v>429.87099999999981</v>
      </c>
      <c r="AK171" s="14">
        <f t="shared" si="164"/>
        <v>97.806935594587088</v>
      </c>
      <c r="AL171" s="22">
        <f t="shared" si="165"/>
        <v>919.03907116057201</v>
      </c>
      <c r="AM171" s="62">
        <f t="shared" si="113"/>
        <v>1212.3724044939054</v>
      </c>
      <c r="AN171" s="62">
        <f ca="1">AVERAGE(OFFSET($AM$3,0,0,'Données projet'!$E$10+1,1))-AVERAGE(OFFSET($H$3,0,0,'Données projet'!$E$10+1,1))</f>
        <v>490.96084572840579</v>
      </c>
      <c r="AO171" s="62">
        <f t="shared" si="144"/>
        <v>597.91658789908263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0.81289883591957135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8.3481161697410665E-20</v>
      </c>
      <c r="AX171" s="23">
        <f t="shared" si="166"/>
        <v>0.81289883591957135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310.95287409903602</v>
      </c>
      <c r="T172" s="62">
        <f t="shared" si="142"/>
        <v>224.10083380795163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768.99999999999966</v>
      </c>
      <c r="AJ172" s="14">
        <f>AI172*VLOOKUP('Données projet'!$B$10,Paramètres!$A$1:$I$89,3,0)*VLOOKUP('Données projet'!$B$10,Paramètres!$A$1:$I$89,5,0)</f>
        <v>429.87099999999981</v>
      </c>
      <c r="AK172" s="14">
        <f t="shared" si="164"/>
        <v>97.806935594587088</v>
      </c>
      <c r="AL172" s="22">
        <f t="shared" si="165"/>
        <v>919.03907116057201</v>
      </c>
      <c r="AM172" s="62">
        <f t="shared" si="113"/>
        <v>1212.3724044939054</v>
      </c>
      <c r="AN172" s="62">
        <f ca="1">AVERAGE(OFFSET($AM$3,0,0,'Données projet'!$E$10+1,1))-AVERAGE(OFFSET($H$3,0,0,'Données projet'!$E$10+1,1))</f>
        <v>490.96084572840579</v>
      </c>
      <c r="AO172" s="62">
        <f t="shared" si="144"/>
        <v>597.91658789908263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0.79695838556652032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5.9030095537569755E-20</v>
      </c>
      <c r="AX172" s="23">
        <f t="shared" si="166"/>
        <v>0.79695838556652032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310.95287409903602</v>
      </c>
      <c r="T173" s="62">
        <f t="shared" si="142"/>
        <v>224.10083380795163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768.99999999999966</v>
      </c>
      <c r="AJ173" s="14">
        <f>AI173*VLOOKUP('Données projet'!$B$10,Paramètres!$A$1:$I$89,3,0)*VLOOKUP('Données projet'!$B$10,Paramètres!$A$1:$I$89,5,0)</f>
        <v>429.87099999999981</v>
      </c>
      <c r="AK173" s="14">
        <f t="shared" si="164"/>
        <v>97.806935594587088</v>
      </c>
      <c r="AL173" s="22">
        <f t="shared" si="165"/>
        <v>919.03907116057201</v>
      </c>
      <c r="AM173" s="62">
        <f t="shared" si="113"/>
        <v>1212.3724044939054</v>
      </c>
      <c r="AN173" s="62">
        <f ca="1">AVERAGE(OFFSET($AM$3,0,0,'Données projet'!$E$10+1,1))-AVERAGE(OFFSET($H$3,0,0,'Données projet'!$E$10+1,1))</f>
        <v>490.96084572840579</v>
      </c>
      <c r="AO173" s="62">
        <f t="shared" si="144"/>
        <v>597.91658789908263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0.78133051772217799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4.1740580848705333E-20</v>
      </c>
      <c r="AX173" s="23">
        <f t="shared" si="166"/>
        <v>0.78133051772217799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310.95287409903602</v>
      </c>
      <c r="T174" s="62">
        <f t="shared" si="142"/>
        <v>224.10083380795163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768.99999999999966</v>
      </c>
      <c r="AJ174" s="14">
        <f>AI174*VLOOKUP('Données projet'!$B$10,Paramètres!$A$1:$I$89,3,0)*VLOOKUP('Données projet'!$B$10,Paramètres!$A$1:$I$89,5,0)</f>
        <v>429.87099999999981</v>
      </c>
      <c r="AK174" s="14">
        <f t="shared" si="164"/>
        <v>97.806935594587088</v>
      </c>
      <c r="AL174" s="22">
        <f t="shared" si="165"/>
        <v>919.03907116057201</v>
      </c>
      <c r="AM174" s="62">
        <f t="shared" si="113"/>
        <v>1212.3724044939054</v>
      </c>
      <c r="AN174" s="62">
        <f ca="1">AVERAGE(OFFSET($AM$3,0,0,'Données projet'!$E$10+1,1))-AVERAGE(OFFSET($H$3,0,0,'Données projet'!$E$10+1,1))</f>
        <v>490.96084572840579</v>
      </c>
      <c r="AO174" s="62">
        <f t="shared" si="144"/>
        <v>597.91658789908263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0.76600910283420509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2.9515047768784878E-20</v>
      </c>
      <c r="AX174" s="23">
        <f t="shared" si="166"/>
        <v>0.76600910283420509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310.95287409903602</v>
      </c>
      <c r="T175" s="62">
        <f t="shared" si="142"/>
        <v>224.10083380795163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768.99999999999966</v>
      </c>
      <c r="AJ175" s="14">
        <f>AI175*VLOOKUP('Données projet'!$B$10,Paramètres!$A$1:$I$89,3,0)*VLOOKUP('Données projet'!$B$10,Paramètres!$A$1:$I$89,5,0)</f>
        <v>429.87099999999981</v>
      </c>
      <c r="AK175" s="14">
        <f t="shared" si="164"/>
        <v>97.806935594587088</v>
      </c>
      <c r="AL175" s="22">
        <f t="shared" si="165"/>
        <v>919.03907116057201</v>
      </c>
      <c r="AM175" s="62">
        <f t="shared" si="113"/>
        <v>1212.3724044939054</v>
      </c>
      <c r="AN175" s="62">
        <f ca="1">AVERAGE(OFFSET($AM$3,0,0,'Données projet'!$E$10+1,1))-AVERAGE(OFFSET($H$3,0,0,'Données projet'!$E$10+1,1))</f>
        <v>490.96084572840579</v>
      </c>
      <c r="AO175" s="62">
        <f t="shared" si="144"/>
        <v>597.91658789908263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0.75098813154704502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2.0870290424352666E-20</v>
      </c>
      <c r="AX175" s="23">
        <f t="shared" si="166"/>
        <v>0.75098813154704502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310.95287409903602</v>
      </c>
      <c r="T176" s="62">
        <f t="shared" si="142"/>
        <v>224.10083380795163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768.99999999999966</v>
      </c>
      <c r="AJ176" s="14">
        <f>AI176*VLOOKUP('Données projet'!$B$10,Paramètres!$A$1:$I$89,3,0)*VLOOKUP('Données projet'!$B$10,Paramètres!$A$1:$I$89,5,0)</f>
        <v>429.87099999999981</v>
      </c>
      <c r="AK176" s="14">
        <f t="shared" si="164"/>
        <v>97.806935594587088</v>
      </c>
      <c r="AL176" s="22">
        <f t="shared" si="165"/>
        <v>919.03907116057201</v>
      </c>
      <c r="AM176" s="62">
        <f t="shared" si="113"/>
        <v>1212.3724044939054</v>
      </c>
      <c r="AN176" s="62">
        <f ca="1">AVERAGE(OFFSET($AM$3,0,0,'Données projet'!$E$10+1,1))-AVERAGE(OFFSET($H$3,0,0,'Données projet'!$E$10+1,1))</f>
        <v>490.96084572840579</v>
      </c>
      <c r="AO176" s="62">
        <f t="shared" si="144"/>
        <v>597.91658789908263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0.73626171234493831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1.4757523884392439E-20</v>
      </c>
      <c r="AX176" s="23">
        <f t="shared" si="166"/>
        <v>0.73626171234493831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310.95287409903602</v>
      </c>
      <c r="T177" s="62">
        <f t="shared" si="142"/>
        <v>224.10083380795163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768.99999999999966</v>
      </c>
      <c r="AJ177" s="14">
        <f>AI177*VLOOKUP('Données projet'!$B$10,Paramètres!$A$1:$I$89,3,0)*VLOOKUP('Données projet'!$B$10,Paramètres!$A$1:$I$89,5,0)</f>
        <v>429.87099999999981</v>
      </c>
      <c r="AK177" s="14">
        <f t="shared" si="164"/>
        <v>97.806935594587088</v>
      </c>
      <c r="AL177" s="22">
        <f t="shared" si="165"/>
        <v>919.03907116057201</v>
      </c>
      <c r="AM177" s="62">
        <f t="shared" si="113"/>
        <v>1212.3724044939054</v>
      </c>
      <c r="AN177" s="62">
        <f ca="1">AVERAGE(OFFSET($AM$3,0,0,'Données projet'!$E$10+1,1))-AVERAGE(OFFSET($H$3,0,0,'Données projet'!$E$10+1,1))</f>
        <v>490.96084572840579</v>
      </c>
      <c r="AO177" s="62">
        <f t="shared" si="144"/>
        <v>597.91658789908263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0.72182406924115605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1.0435145212176333E-20</v>
      </c>
      <c r="AX177" s="23">
        <f t="shared" si="166"/>
        <v>0.72182406924115605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310.95287409903602</v>
      </c>
      <c r="T178" s="62">
        <f t="shared" si="142"/>
        <v>224.10083380795163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768.99999999999966</v>
      </c>
      <c r="AJ178" s="14">
        <f>AI178*VLOOKUP('Données projet'!$B$10,Paramètres!$A$1:$I$89,3,0)*VLOOKUP('Données projet'!$B$10,Paramètres!$A$1:$I$89,5,0)</f>
        <v>429.87099999999981</v>
      </c>
      <c r="AK178" s="14">
        <f t="shared" si="164"/>
        <v>97.806935594587088</v>
      </c>
      <c r="AL178" s="22">
        <f t="shared" si="165"/>
        <v>919.03907116057201</v>
      </c>
      <c r="AM178" s="62">
        <f t="shared" si="113"/>
        <v>1212.3724044939054</v>
      </c>
      <c r="AN178" s="62">
        <f ca="1">AVERAGE(OFFSET($AM$3,0,0,'Données projet'!$E$10+1,1))-AVERAGE(OFFSET($H$3,0,0,'Données projet'!$E$10+1,1))</f>
        <v>490.96084572840579</v>
      </c>
      <c r="AO178" s="62">
        <f t="shared" si="144"/>
        <v>597.91658789908263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0.7076695395125463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7.3787619421962194E-21</v>
      </c>
      <c r="AX178" s="23">
        <f t="shared" si="166"/>
        <v>0.7076695395125463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310.95287409903602</v>
      </c>
      <c r="T179" s="62">
        <f t="shared" si="142"/>
        <v>224.10083380795163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768.99999999999966</v>
      </c>
      <c r="AJ179" s="14">
        <f>AI179*VLOOKUP('Données projet'!$B$10,Paramètres!$A$1:$I$89,3,0)*VLOOKUP('Données projet'!$B$10,Paramètres!$A$1:$I$89,5,0)</f>
        <v>429.87099999999981</v>
      </c>
      <c r="AK179" s="14">
        <f t="shared" si="164"/>
        <v>97.806935594587088</v>
      </c>
      <c r="AL179" s="22">
        <f t="shared" si="165"/>
        <v>919.03907116057201</v>
      </c>
      <c r="AM179" s="62">
        <f t="shared" si="113"/>
        <v>1212.3724044939054</v>
      </c>
      <c r="AN179" s="62">
        <f ca="1">AVERAGE(OFFSET($AM$3,0,0,'Données projet'!$E$10+1,1))-AVERAGE(OFFSET($H$3,0,0,'Données projet'!$E$10+1,1))</f>
        <v>490.96084572840579</v>
      </c>
      <c r="AO179" s="62">
        <f t="shared" si="144"/>
        <v>597.91658789908263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0.69379257147850382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5.2175726060881666E-21</v>
      </c>
      <c r="AX179" s="23">
        <f t="shared" si="166"/>
        <v>0.69379257147850382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310.95287409903602</v>
      </c>
      <c r="T180" s="62">
        <f t="shared" si="142"/>
        <v>224.10083380795163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768.99999999999966</v>
      </c>
      <c r="AJ180" s="14">
        <f>AI180*VLOOKUP('Données projet'!$B$10,Paramètres!$A$1:$I$89,3,0)*VLOOKUP('Données projet'!$B$10,Paramètres!$A$1:$I$89,5,0)</f>
        <v>429.87099999999981</v>
      </c>
      <c r="AK180" s="14">
        <f t="shared" si="164"/>
        <v>97.806935594587088</v>
      </c>
      <c r="AL180" s="22">
        <f t="shared" si="165"/>
        <v>919.03907116057201</v>
      </c>
      <c r="AM180" s="62">
        <f t="shared" si="113"/>
        <v>1212.3724044939054</v>
      </c>
      <c r="AN180" s="62">
        <f ca="1">AVERAGE(OFFSET($AM$3,0,0,'Données projet'!$E$10+1,1))-AVERAGE(OFFSET($H$3,0,0,'Données projet'!$E$10+1,1))</f>
        <v>490.96084572840579</v>
      </c>
      <c r="AO180" s="62">
        <f t="shared" si="144"/>
        <v>597.91658789908263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0.68018772232349423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3.6893809710981097E-21</v>
      </c>
      <c r="AX180" s="23">
        <f t="shared" si="166"/>
        <v>0.68018772232349423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310.95287409903602</v>
      </c>
      <c r="T181" s="62">
        <f t="shared" si="142"/>
        <v>224.10083380795163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768.99999999999966</v>
      </c>
      <c r="AJ181" s="14">
        <f>AI181*VLOOKUP('Données projet'!$B$10,Paramètres!$A$1:$I$89,3,0)*VLOOKUP('Données projet'!$B$10,Paramètres!$A$1:$I$89,5,0)</f>
        <v>429.87099999999981</v>
      </c>
      <c r="AK181" s="14">
        <f t="shared" si="164"/>
        <v>97.806935594587088</v>
      </c>
      <c r="AL181" s="22">
        <f t="shared" si="165"/>
        <v>919.03907116057201</v>
      </c>
      <c r="AM181" s="62">
        <f t="shared" si="113"/>
        <v>1212.3724044939054</v>
      </c>
      <c r="AN181" s="62">
        <f ca="1">AVERAGE(OFFSET($AM$3,0,0,'Données projet'!$E$10+1,1))-AVERAGE(OFFSET($H$3,0,0,'Données projet'!$E$10+1,1))</f>
        <v>490.96084572840579</v>
      </c>
      <c r="AO181" s="62">
        <f t="shared" si="144"/>
        <v>597.91658789908263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0.66684965596227574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2.6087863030440833E-21</v>
      </c>
      <c r="AX181" s="23">
        <f t="shared" si="166"/>
        <v>0.66684965596227574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310.95287409903602</v>
      </c>
      <c r="T182" s="62">
        <f t="shared" si="142"/>
        <v>224.10083380795163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768.99999999999966</v>
      </c>
      <c r="AJ182" s="14">
        <f>AI182*VLOOKUP('Données projet'!$B$10,Paramètres!$A$1:$I$89,3,0)*VLOOKUP('Données projet'!$B$10,Paramètres!$A$1:$I$89,5,0)</f>
        <v>429.87099999999981</v>
      </c>
      <c r="AK182" s="14">
        <f t="shared" si="164"/>
        <v>97.806935594587088</v>
      </c>
      <c r="AL182" s="22">
        <f t="shared" si="165"/>
        <v>919.03907116057201</v>
      </c>
      <c r="AM182" s="62">
        <f t="shared" si="113"/>
        <v>1212.3724044939054</v>
      </c>
      <c r="AN182" s="62">
        <f ca="1">AVERAGE(OFFSET($AM$3,0,0,'Données projet'!$E$10+1,1))-AVERAGE(OFFSET($H$3,0,0,'Données projet'!$E$10+1,1))</f>
        <v>490.96084572840579</v>
      </c>
      <c r="AO182" s="62">
        <f t="shared" si="144"/>
        <v>597.91658789908263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0.65377314094698358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1.8446904855490549E-21</v>
      </c>
      <c r="AX182" s="23">
        <f t="shared" si="166"/>
        <v>0.65377314094698358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310.95287409903602</v>
      </c>
      <c r="T183" s="62">
        <f t="shared" si="142"/>
        <v>224.10083380795163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768.99999999999966</v>
      </c>
      <c r="AJ183" s="14">
        <f>AI183*VLOOKUP('Données projet'!$B$10,Paramètres!$A$1:$I$89,3,0)*VLOOKUP('Données projet'!$B$10,Paramètres!$A$1:$I$89,5,0)</f>
        <v>429.87099999999981</v>
      </c>
      <c r="AK183" s="14">
        <f t="shared" si="164"/>
        <v>97.806935594587088</v>
      </c>
      <c r="AL183" s="22">
        <f t="shared" si="165"/>
        <v>919.03907116057201</v>
      </c>
      <c r="AM183" s="62">
        <f t="shared" si="113"/>
        <v>1212.3724044939054</v>
      </c>
      <c r="AN183" s="62">
        <f ca="1">AVERAGE(OFFSET($AM$3,0,0,'Données projet'!$E$10+1,1))-AVERAGE(OFFSET($H$3,0,0,'Données projet'!$E$10+1,1))</f>
        <v>490.96084572840579</v>
      </c>
      <c r="AO183" s="62">
        <f t="shared" si="144"/>
        <v>597.91658789908263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0.64095304841525469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1.3043931515220416E-21</v>
      </c>
      <c r="AX183" s="23">
        <f t="shared" si="166"/>
        <v>0.64095304841525469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310.95287409903602</v>
      </c>
      <c r="T184" s="62">
        <f t="shared" si="142"/>
        <v>224.10083380795163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768.99999999999966</v>
      </c>
      <c r="AJ184" s="14">
        <f>AI184*VLOOKUP('Données projet'!$B$10,Paramètres!$A$1:$I$89,3,0)*VLOOKUP('Données projet'!$B$10,Paramètres!$A$1:$I$89,5,0)</f>
        <v>429.87099999999981</v>
      </c>
      <c r="AK184" s="14">
        <f t="shared" si="164"/>
        <v>97.806935594587088</v>
      </c>
      <c r="AL184" s="22">
        <f t="shared" si="165"/>
        <v>919.03907116057201</v>
      </c>
      <c r="AM184" s="62">
        <f t="shared" si="113"/>
        <v>1212.3724044939054</v>
      </c>
      <c r="AN184" s="62">
        <f ca="1">AVERAGE(OFFSET($AM$3,0,0,'Données projet'!$E$10+1,1))-AVERAGE(OFFSET($H$3,0,0,'Données projet'!$E$10+1,1))</f>
        <v>490.96084572840579</v>
      </c>
      <c r="AO184" s="62">
        <f t="shared" si="144"/>
        <v>597.91658789908263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0.62838435007858873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9.2234524277452743E-22</v>
      </c>
      <c r="AX184" s="23">
        <f t="shared" si="166"/>
        <v>0.62838435007858873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310.95287409903602</v>
      </c>
      <c r="T185" s="62">
        <f t="shared" si="142"/>
        <v>224.10083380795163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768.99999999999966</v>
      </c>
      <c r="AJ185" s="14">
        <f>AI185*VLOOKUP('Données projet'!$B$10,Paramètres!$A$1:$I$89,3,0)*VLOOKUP('Données projet'!$B$10,Paramètres!$A$1:$I$89,5,0)</f>
        <v>429.87099999999981</v>
      </c>
      <c r="AK185" s="14">
        <f t="shared" si="164"/>
        <v>97.806935594587088</v>
      </c>
      <c r="AL185" s="22">
        <f t="shared" si="165"/>
        <v>919.03907116057201</v>
      </c>
      <c r="AM185" s="62">
        <f t="shared" si="113"/>
        <v>1212.3724044939054</v>
      </c>
      <c r="AN185" s="62">
        <f ca="1">AVERAGE(OFFSET($AM$3,0,0,'Données projet'!$E$10+1,1))-AVERAGE(OFFSET($H$3,0,0,'Données projet'!$E$10+1,1))</f>
        <v>490.96084572840579</v>
      </c>
      <c r="AO185" s="62">
        <f t="shared" si="144"/>
        <v>597.91658789908263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0.61606211625015572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6.5219657576102082E-22</v>
      </c>
      <c r="AX185" s="23">
        <f t="shared" si="166"/>
        <v>0.61606211625015572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310.95287409903602</v>
      </c>
      <c r="T186" s="62">
        <f t="shared" si="142"/>
        <v>224.10083380795163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768.99999999999966</v>
      </c>
      <c r="AJ186" s="14">
        <f>AI186*VLOOKUP('Données projet'!$B$10,Paramètres!$A$1:$I$89,3,0)*VLOOKUP('Données projet'!$B$10,Paramètres!$A$1:$I$89,5,0)</f>
        <v>429.87099999999981</v>
      </c>
      <c r="AK186" s="14">
        <f t="shared" si="164"/>
        <v>97.806935594587088</v>
      </c>
      <c r="AL186" s="22">
        <f t="shared" si="165"/>
        <v>919.03907116057201</v>
      </c>
      <c r="AM186" s="62">
        <f t="shared" si="113"/>
        <v>1212.3724044939054</v>
      </c>
      <c r="AN186" s="62">
        <f ca="1">AVERAGE(OFFSET($AM$3,0,0,'Données projet'!$E$10+1,1))-AVERAGE(OFFSET($H$3,0,0,'Données projet'!$E$10+1,1))</f>
        <v>490.96084572840579</v>
      </c>
      <c r="AO186" s="62">
        <f t="shared" si="144"/>
        <v>597.91658789908263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0.60398151391127775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4.6117262138726371E-22</v>
      </c>
      <c r="AX186" s="23">
        <f t="shared" si="166"/>
        <v>0.60398151391127775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310.95287409903602</v>
      </c>
      <c r="T187" s="62">
        <f t="shared" si="142"/>
        <v>224.10083380795163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768.99999999999966</v>
      </c>
      <c r="AJ187" s="14">
        <f>AI187*VLOOKUP('Données projet'!$B$10,Paramètres!$A$1:$I$89,3,0)*VLOOKUP('Données projet'!$B$10,Paramètres!$A$1:$I$89,5,0)</f>
        <v>429.87099999999981</v>
      </c>
      <c r="AK187" s="14">
        <f t="shared" si="164"/>
        <v>97.806935594587088</v>
      </c>
      <c r="AL187" s="22">
        <f t="shared" si="165"/>
        <v>919.03907116057201</v>
      </c>
      <c r="AM187" s="62">
        <f t="shared" si="113"/>
        <v>1212.3724044939054</v>
      </c>
      <c r="AN187" s="62">
        <f ca="1">AVERAGE(OFFSET($AM$3,0,0,'Données projet'!$E$10+1,1))-AVERAGE(OFFSET($H$3,0,0,'Données projet'!$E$10+1,1))</f>
        <v>490.96084572840579</v>
      </c>
      <c r="AO187" s="62">
        <f t="shared" si="144"/>
        <v>597.91658789908263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0.59213780481582534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3.2609828788051041E-22</v>
      </c>
      <c r="AX187" s="23">
        <f t="shared" si="166"/>
        <v>0.59213780481582534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310.95287409903602</v>
      </c>
      <c r="T188" s="62">
        <f t="shared" si="142"/>
        <v>224.10083380795163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768.99999999999966</v>
      </c>
      <c r="AJ188" s="14">
        <f>AI188*VLOOKUP('Données projet'!$B$10,Paramètres!$A$1:$I$89,3,0)*VLOOKUP('Données projet'!$B$10,Paramètres!$A$1:$I$89,5,0)</f>
        <v>429.87099999999981</v>
      </c>
      <c r="AK188" s="14">
        <f t="shared" si="164"/>
        <v>97.806935594587088</v>
      </c>
      <c r="AL188" s="22">
        <f t="shared" si="165"/>
        <v>919.03907116057201</v>
      </c>
      <c r="AM188" s="62">
        <f t="shared" si="113"/>
        <v>1212.3724044939054</v>
      </c>
      <c r="AN188" s="62">
        <f ca="1">AVERAGE(OFFSET($AM$3,0,0,'Données projet'!$E$10+1,1))-AVERAGE(OFFSET($H$3,0,0,'Données projet'!$E$10+1,1))</f>
        <v>490.96084572840579</v>
      </c>
      <c r="AO188" s="62">
        <f t="shared" si="144"/>
        <v>597.91658789908263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0.58052634363178557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2.3058631069363186E-22</v>
      </c>
      <c r="AX188" s="23">
        <f t="shared" si="166"/>
        <v>0.58052634363178557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310.95287409903602</v>
      </c>
      <c r="T189" s="62">
        <f t="shared" si="142"/>
        <v>224.10083380795163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768.99999999999966</v>
      </c>
      <c r="AJ189" s="14">
        <f>AI189*VLOOKUP('Données projet'!$B$10,Paramètres!$A$1:$I$89,3,0)*VLOOKUP('Données projet'!$B$10,Paramètres!$A$1:$I$89,5,0)</f>
        <v>429.87099999999981</v>
      </c>
      <c r="AK189" s="14">
        <f t="shared" si="164"/>
        <v>97.806935594587088</v>
      </c>
      <c r="AL189" s="22">
        <f t="shared" si="165"/>
        <v>919.03907116057201</v>
      </c>
      <c r="AM189" s="62">
        <f t="shared" si="113"/>
        <v>1212.3724044939054</v>
      </c>
      <c r="AN189" s="62">
        <f ca="1">AVERAGE(OFFSET($AM$3,0,0,'Données projet'!$E$10+1,1))-AVERAGE(OFFSET($H$3,0,0,'Données projet'!$E$10+1,1))</f>
        <v>490.96084572840579</v>
      </c>
      <c r="AO189" s="62">
        <f t="shared" si="144"/>
        <v>597.91658789908263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0.56914257611927277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1.6304914394025521E-22</v>
      </c>
      <c r="AX189" s="23">
        <f t="shared" si="166"/>
        <v>0.56914257611927277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310.95287409903602</v>
      </c>
      <c r="T190" s="62">
        <f t="shared" si="142"/>
        <v>224.10083380795163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768.99999999999966</v>
      </c>
      <c r="AJ190" s="14">
        <f>AI190*VLOOKUP('Données projet'!$B$10,Paramètres!$A$1:$I$89,3,0)*VLOOKUP('Données projet'!$B$10,Paramètres!$A$1:$I$89,5,0)</f>
        <v>429.87099999999981</v>
      </c>
      <c r="AK190" s="14">
        <f t="shared" si="164"/>
        <v>97.806935594587088</v>
      </c>
      <c r="AL190" s="22">
        <f t="shared" si="165"/>
        <v>919.03907116057201</v>
      </c>
      <c r="AM190" s="62">
        <f t="shared" si="113"/>
        <v>1212.3724044939054</v>
      </c>
      <c r="AN190" s="62">
        <f ca="1">AVERAGE(OFFSET($AM$3,0,0,'Données projet'!$E$10+1,1))-AVERAGE(OFFSET($H$3,0,0,'Données projet'!$E$10+1,1))</f>
        <v>490.96084572840579</v>
      </c>
      <c r="AO190" s="62">
        <f t="shared" si="144"/>
        <v>597.91658789908263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0.55798203734426777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1.1529315534681593E-22</v>
      </c>
      <c r="AX190" s="23">
        <f t="shared" si="166"/>
        <v>0.55798203734426777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310.95287409903602</v>
      </c>
      <c r="T191" s="62">
        <f t="shared" si="142"/>
        <v>224.10083380795163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768.99999999999966</v>
      </c>
      <c r="AJ191" s="14">
        <f>AI191*VLOOKUP('Données projet'!$B$10,Paramètres!$A$1:$I$89,3,0)*VLOOKUP('Données projet'!$B$10,Paramètres!$A$1:$I$89,5,0)</f>
        <v>429.87099999999981</v>
      </c>
      <c r="AK191" s="14">
        <f t="shared" si="164"/>
        <v>97.806935594587088</v>
      </c>
      <c r="AL191" s="22">
        <f t="shared" si="165"/>
        <v>919.03907116057201</v>
      </c>
      <c r="AM191" s="62">
        <f t="shared" si="113"/>
        <v>1212.3724044939054</v>
      </c>
      <c r="AN191" s="62">
        <f ca="1">AVERAGE(OFFSET($AM$3,0,0,'Données projet'!$E$10+1,1))-AVERAGE(OFFSET($H$3,0,0,'Données projet'!$E$10+1,1))</f>
        <v>490.96084572840579</v>
      </c>
      <c r="AO191" s="62">
        <f t="shared" si="144"/>
        <v>597.91658789908263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0.54704034992738415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8.1524571970127603E-23</v>
      </c>
      <c r="AX191" s="23">
        <f t="shared" si="166"/>
        <v>0.54704034992738415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310.95287409903602</v>
      </c>
      <c r="T192" s="62">
        <f t="shared" si="142"/>
        <v>224.10083380795163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768.99999999999966</v>
      </c>
      <c r="AJ192" s="14">
        <f>AI192*VLOOKUP('Données projet'!$B$10,Paramètres!$A$1:$I$89,3,0)*VLOOKUP('Données projet'!$B$10,Paramètres!$A$1:$I$89,5,0)</f>
        <v>429.87099999999981</v>
      </c>
      <c r="AK192" s="14">
        <f t="shared" si="164"/>
        <v>97.806935594587088</v>
      </c>
      <c r="AL192" s="22">
        <f t="shared" si="165"/>
        <v>919.03907116057201</v>
      </c>
      <c r="AM192" s="62">
        <f t="shared" si="113"/>
        <v>1212.3724044939054</v>
      </c>
      <c r="AN192" s="62">
        <f ca="1">AVERAGE(OFFSET($AM$3,0,0,'Données projet'!$E$10+1,1))-AVERAGE(OFFSET($H$3,0,0,'Données projet'!$E$10+1,1))</f>
        <v>490.96084572840579</v>
      </c>
      <c r="AO192" s="62">
        <f t="shared" si="144"/>
        <v>597.91658789908263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0.5363132223269752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5.7646577673407964E-23</v>
      </c>
      <c r="AX192" s="23">
        <f t="shared" si="166"/>
        <v>0.5363132223269752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310.95287409903602</v>
      </c>
      <c r="T193" s="62">
        <f t="shared" si="142"/>
        <v>224.10083380795163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768.99999999999966</v>
      </c>
      <c r="AJ193" s="14">
        <f>AI193*VLOOKUP('Données projet'!$B$10,Paramètres!$A$1:$I$89,3,0)*VLOOKUP('Données projet'!$B$10,Paramètres!$A$1:$I$89,5,0)</f>
        <v>429.87099999999981</v>
      </c>
      <c r="AK193" s="14">
        <f t="shared" si="164"/>
        <v>97.806935594587088</v>
      </c>
      <c r="AL193" s="22">
        <f t="shared" si="165"/>
        <v>919.03907116057201</v>
      </c>
      <c r="AM193" s="62">
        <f t="shared" si="113"/>
        <v>1212.3724044939054</v>
      </c>
      <c r="AN193" s="62">
        <f ca="1">AVERAGE(OFFSET($AM$3,0,0,'Données projet'!$E$10+1,1))-AVERAGE(OFFSET($H$3,0,0,'Données projet'!$E$10+1,1))</f>
        <v>490.96084572840579</v>
      </c>
      <c r="AO193" s="62">
        <f t="shared" si="144"/>
        <v>597.91658789908263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0.52579644715590856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4.0762285985063801E-23</v>
      </c>
      <c r="AX193" s="23">
        <f t="shared" si="166"/>
        <v>0.52579644715590856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310.95287409903602</v>
      </c>
      <c r="T194" s="62">
        <f t="shared" si="142"/>
        <v>224.10083380795163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768.99999999999966</v>
      </c>
      <c r="AJ194" s="14">
        <f>AI194*VLOOKUP('Données projet'!$B$10,Paramètres!$A$1:$I$89,3,0)*VLOOKUP('Données projet'!$B$10,Paramètres!$A$1:$I$89,5,0)</f>
        <v>429.87099999999981</v>
      </c>
      <c r="AK194" s="14">
        <f t="shared" si="164"/>
        <v>97.806935594587088</v>
      </c>
      <c r="AL194" s="22">
        <f t="shared" si="165"/>
        <v>919.03907116057201</v>
      </c>
      <c r="AM194" s="62">
        <f t="shared" si="113"/>
        <v>1212.3724044939054</v>
      </c>
      <c r="AN194" s="62">
        <f ca="1">AVERAGE(OFFSET($AM$3,0,0,'Données projet'!$E$10+1,1))-AVERAGE(OFFSET($H$3,0,0,'Données projet'!$E$10+1,1))</f>
        <v>490.96084572840579</v>
      </c>
      <c r="AO194" s="62">
        <f t="shared" si="144"/>
        <v>597.91658789908263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0.51548589953134705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2.8823288836703982E-23</v>
      </c>
      <c r="AX194" s="23">
        <f t="shared" si="166"/>
        <v>0.51548589953134705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310.95287409903602</v>
      </c>
      <c r="T195" s="62">
        <f t="shared" si="142"/>
        <v>224.10083380795163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768.99999999999966</v>
      </c>
      <c r="AJ195" s="14">
        <f>AI195*VLOOKUP('Données projet'!$B$10,Paramètres!$A$1:$I$89,3,0)*VLOOKUP('Données projet'!$B$10,Paramètres!$A$1:$I$89,5,0)</f>
        <v>429.87099999999981</v>
      </c>
      <c r="AK195" s="14">
        <f t="shared" si="164"/>
        <v>97.806935594587088</v>
      </c>
      <c r="AL195" s="22">
        <f t="shared" si="165"/>
        <v>919.03907116057201</v>
      </c>
      <c r="AM195" s="62">
        <f t="shared" si="113"/>
        <v>1212.3724044939054</v>
      </c>
      <c r="AN195" s="62">
        <f ca="1">AVERAGE(OFFSET($AM$3,0,0,'Données projet'!$E$10+1,1))-AVERAGE(OFFSET($H$3,0,0,'Données projet'!$E$10+1,1))</f>
        <v>490.96084572840579</v>
      </c>
      <c r="AO195" s="62">
        <f t="shared" si="144"/>
        <v>597.91658789908263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0.50537753545689013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2.0381142992531901E-23</v>
      </c>
      <c r="AX195" s="23">
        <f t="shared" si="166"/>
        <v>0.50537753545689013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310.95287409903602</v>
      </c>
      <c r="T196" s="62">
        <f t="shared" si="142"/>
        <v>224.10083380795163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768.99999999999966</v>
      </c>
      <c r="AJ196" s="14">
        <f>AI196*VLOOKUP('Données projet'!$B$10,Paramètres!$A$1:$I$89,3,0)*VLOOKUP('Données projet'!$B$10,Paramètres!$A$1:$I$89,5,0)</f>
        <v>429.87099999999981</v>
      </c>
      <c r="AK196" s="14">
        <f t="shared" si="164"/>
        <v>97.806935594587088</v>
      </c>
      <c r="AL196" s="22">
        <f t="shared" si="165"/>
        <v>919.03907116057201</v>
      </c>
      <c r="AM196" s="62">
        <f t="shared" ref="AM196:AM203" si="193">AL196+(AD196+AE196)*44/12</f>
        <v>1212.3724044939054</v>
      </c>
      <c r="AN196" s="62">
        <f ca="1">AVERAGE(OFFSET($AM$3,0,0,'Données projet'!$E$10+1,1))-AVERAGE(OFFSET($H$3,0,0,'Données projet'!$E$10+1,1))</f>
        <v>490.96084572840579</v>
      </c>
      <c r="AO196" s="62">
        <f t="shared" si="144"/>
        <v>597.91658789908263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0.49546739023643999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1.4411644418351991E-23</v>
      </c>
      <c r="AX196" s="23">
        <f t="shared" si="166"/>
        <v>0.49546739023643999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310.95287409903602</v>
      </c>
      <c r="T197" s="62">
        <f t="shared" ref="T197:T203" si="204">$T$3</f>
        <v>224.10083380795163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768.99999999999966</v>
      </c>
      <c r="AJ197" s="14">
        <f>AI197*VLOOKUP('Données projet'!$B$10,Paramètres!$A$1:$I$89,3,0)*VLOOKUP('Données projet'!$B$10,Paramètres!$A$1:$I$89,5,0)</f>
        <v>429.87099999999981</v>
      </c>
      <c r="AK197" s="14">
        <f t="shared" si="164"/>
        <v>97.806935594587088</v>
      </c>
      <c r="AL197" s="22">
        <f t="shared" si="165"/>
        <v>919.03907116057201</v>
      </c>
      <c r="AM197" s="62">
        <f t="shared" si="193"/>
        <v>1212.3724044939054</v>
      </c>
      <c r="AN197" s="62">
        <f ca="1">AVERAGE(OFFSET($AM$3,0,0,'Données projet'!$E$10+1,1))-AVERAGE(OFFSET($H$3,0,0,'Données projet'!$E$10+1,1))</f>
        <v>490.96084572840579</v>
      </c>
      <c r="AO197" s="62">
        <f t="shared" ref="AO197:AO203" si="205">$AO$3</f>
        <v>597.91658789908263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0.48575157691917115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1.019057149626595E-23</v>
      </c>
      <c r="AX197" s="23">
        <f t="shared" si="166"/>
        <v>0.48575157691917115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310.95287409903602</v>
      </c>
      <c r="T198" s="62">
        <f t="shared" si="204"/>
        <v>224.10083380795163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768.99999999999966</v>
      </c>
      <c r="AJ198" s="14">
        <f>AI198*VLOOKUP('Données projet'!$B$10,Paramètres!$A$1:$I$89,3,0)*VLOOKUP('Données projet'!$B$10,Paramètres!$A$1:$I$89,5,0)</f>
        <v>429.87099999999981</v>
      </c>
      <c r="AK198" s="14">
        <f t="shared" si="164"/>
        <v>97.806935594587088</v>
      </c>
      <c r="AL198" s="22">
        <f t="shared" si="165"/>
        <v>919.03907116057201</v>
      </c>
      <c r="AM198" s="62">
        <f t="shared" si="193"/>
        <v>1212.3724044939054</v>
      </c>
      <c r="AN198" s="62">
        <f ca="1">AVERAGE(OFFSET($AM$3,0,0,'Données projet'!$E$10+1,1))-AVERAGE(OFFSET($H$3,0,0,'Données projet'!$E$10+1,1))</f>
        <v>490.96084572840579</v>
      </c>
      <c r="AO198" s="62">
        <f t="shared" si="205"/>
        <v>597.91658789908263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0.47622628477499296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7.2058222091759955E-24</v>
      </c>
      <c r="AX198" s="23">
        <f t="shared" si="166"/>
        <v>0.47622628477499296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310.95287409903602</v>
      </c>
      <c r="T199" s="62">
        <f t="shared" si="204"/>
        <v>224.10083380795163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768.99999999999966</v>
      </c>
      <c r="AJ199" s="14">
        <f>AI199*VLOOKUP('Données projet'!$B$10,Paramètres!$A$1:$I$89,3,0)*VLOOKUP('Données projet'!$B$10,Paramètres!$A$1:$I$89,5,0)</f>
        <v>429.87099999999981</v>
      </c>
      <c r="AK199" s="14">
        <f t="shared" si="164"/>
        <v>97.806935594587088</v>
      </c>
      <c r="AL199" s="22">
        <f t="shared" si="165"/>
        <v>919.03907116057201</v>
      </c>
      <c r="AM199" s="62">
        <f t="shared" si="193"/>
        <v>1212.3724044939054</v>
      </c>
      <c r="AN199" s="62">
        <f ca="1">AVERAGE(OFFSET($AM$3,0,0,'Données projet'!$E$10+1,1))-AVERAGE(OFFSET($H$3,0,0,'Données projet'!$E$10+1,1))</f>
        <v>490.96084572840579</v>
      </c>
      <c r="AO199" s="62">
        <f t="shared" si="205"/>
        <v>597.91658789908263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0.46688777779990759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5.0952857481329752E-24</v>
      </c>
      <c r="AX199" s="23">
        <f t="shared" si="166"/>
        <v>0.46688777779990759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310.95287409903602</v>
      </c>
      <c r="T200" s="62">
        <f t="shared" si="204"/>
        <v>224.10083380795163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768.99999999999966</v>
      </c>
      <c r="AJ200" s="14">
        <f>AI200*VLOOKUP('Données projet'!$B$10,Paramètres!$A$1:$I$89,3,0)*VLOOKUP('Données projet'!$B$10,Paramètres!$A$1:$I$89,5,0)</f>
        <v>429.87099999999981</v>
      </c>
      <c r="AK200" s="14">
        <f t="shared" si="164"/>
        <v>97.806935594587088</v>
      </c>
      <c r="AL200" s="22">
        <f t="shared" si="165"/>
        <v>919.03907116057201</v>
      </c>
      <c r="AM200" s="62">
        <f t="shared" si="193"/>
        <v>1212.3724044939054</v>
      </c>
      <c r="AN200" s="62">
        <f ca="1">AVERAGE(OFFSET($AM$3,0,0,'Données projet'!$E$10+1,1))-AVERAGE(OFFSET($H$3,0,0,'Données projet'!$E$10+1,1))</f>
        <v>490.96084572840579</v>
      </c>
      <c r="AO200" s="62">
        <f t="shared" si="205"/>
        <v>597.91658789908263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0.45773239325067683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3.6029111045879978E-24</v>
      </c>
      <c r="AX200" s="23">
        <f t="shared" si="166"/>
        <v>0.45773239325067683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310.95287409903602</v>
      </c>
      <c r="T201" s="62">
        <f t="shared" si="204"/>
        <v>224.10083380795163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768.99999999999966</v>
      </c>
      <c r="AJ201" s="14">
        <f>AI201*VLOOKUP('Données projet'!$B$10,Paramètres!$A$1:$I$89,3,0)*VLOOKUP('Données projet'!$B$10,Paramètres!$A$1:$I$89,5,0)</f>
        <v>429.87099999999981</v>
      </c>
      <c r="AK201" s="14">
        <f t="shared" si="164"/>
        <v>97.806935594587088</v>
      </c>
      <c r="AL201" s="22">
        <f t="shared" si="165"/>
        <v>919.03907116057201</v>
      </c>
      <c r="AM201" s="62">
        <f t="shared" si="193"/>
        <v>1212.3724044939054</v>
      </c>
      <c r="AN201" s="62">
        <f ca="1">AVERAGE(OFFSET($AM$3,0,0,'Données projet'!$E$10+1,1))-AVERAGE(OFFSET($H$3,0,0,'Données projet'!$E$10+1,1))</f>
        <v>490.96084572840579</v>
      </c>
      <c r="AO201" s="62">
        <f t="shared" si="205"/>
        <v>597.91658789908263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0.44875654020822331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2.5476428740664876E-24</v>
      </c>
      <c r="AX201" s="23">
        <f t="shared" si="166"/>
        <v>0.44875654020822331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310.95287409903602</v>
      </c>
      <c r="T202" s="62">
        <f t="shared" si="204"/>
        <v>224.10083380795163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768.99999999999966</v>
      </c>
      <c r="AJ202" s="14">
        <f>AI202*VLOOKUP('Données projet'!$B$10,Paramètres!$A$1:$I$89,3,0)*VLOOKUP('Données projet'!$B$10,Paramètres!$A$1:$I$89,5,0)</f>
        <v>429.87099999999981</v>
      </c>
      <c r="AK202" s="14">
        <f t="shared" si="164"/>
        <v>97.806935594587088</v>
      </c>
      <c r="AL202" s="22">
        <f t="shared" si="165"/>
        <v>919.03907116057201</v>
      </c>
      <c r="AM202" s="62">
        <f t="shared" si="193"/>
        <v>1212.3724044939054</v>
      </c>
      <c r="AN202" s="62">
        <f ca="1">AVERAGE(OFFSET($AM$3,0,0,'Données projet'!$E$10+1,1))-AVERAGE(OFFSET($H$3,0,0,'Données projet'!$E$10+1,1))</f>
        <v>490.96084572840579</v>
      </c>
      <c r="AO202" s="62">
        <f t="shared" si="205"/>
        <v>597.91658789908263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0.43995669816920252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1.8014555522939989E-24</v>
      </c>
      <c r="AX202" s="23">
        <f t="shared" si="166"/>
        <v>0.43995669816920252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310.95287409903602</v>
      </c>
      <c r="T203" s="62">
        <f t="shared" si="204"/>
        <v>224.10083380795163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768.99999999999966</v>
      </c>
      <c r="AJ203" s="14">
        <f>AI203*VLOOKUP('Données projet'!$B$10,Paramètres!$A$1:$I$89,3,0)*VLOOKUP('Données projet'!$B$10,Paramètres!$A$1:$I$89,5,0)</f>
        <v>429.87099999999981</v>
      </c>
      <c r="AK203" s="14">
        <f t="shared" si="164"/>
        <v>97.806935594587088</v>
      </c>
      <c r="AL203" s="22">
        <f t="shared" si="165"/>
        <v>919.03907116057201</v>
      </c>
      <c r="AM203" s="62">
        <f t="shared" si="193"/>
        <v>1212.3724044939054</v>
      </c>
      <c r="AN203" s="62">
        <f ca="1">AVERAGE(OFFSET($AM$3,0,0,'Données projet'!$E$10+1,1))-AVERAGE(OFFSET($H$3,0,0,'Données projet'!$E$10+1,1))</f>
        <v>490.96084572840579</v>
      </c>
      <c r="AO203" s="62">
        <f t="shared" si="205"/>
        <v>597.91658789908263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0.43132941566519328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1.2738214370332438E-24</v>
      </c>
      <c r="AX203" s="23">
        <f t="shared" si="166"/>
        <v>0.43132941566519328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1.4037863041747067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28" sqref="N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0.68</v>
      </c>
      <c r="C6" s="156">
        <f ca="1">IF(OR('Données projet'!B9="",'Données projet'!C9="",'Données projet'!C9=0%),0,Calculateur!S3)</f>
        <v>310.95287409903602</v>
      </c>
      <c r="D6" s="156">
        <f>IF(OR('Données projet'!B9="",'Données projet'!C9="",'Données projet'!C9=0%),0,Calculateur!T3)</f>
        <v>224.10083380795163</v>
      </c>
      <c r="E6" s="156">
        <f ca="1">MIN(C6,D6)</f>
        <v>224.10083380795163</v>
      </c>
      <c r="F6" s="156">
        <f ca="1">E6*B6</f>
        <v>152.38856698940711</v>
      </c>
      <c r="G6" s="156">
        <f ca="1">F6*(100%-'Données projet'!$C$24)*(100%-'Données projet'!$C$25)*(100%-'Données projet'!$C$26)*(100%-'Données projet'!$C$27)</f>
        <v>123.43473926141976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123.43473926141976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2.72</v>
      </c>
      <c r="C7" s="156">
        <f ca="1">IF(OR('Données projet'!B10="",'Données projet'!C10="",'Données projet'!C10=0%),0,Calculateur!AN3)</f>
        <v>490.96084572840579</v>
      </c>
      <c r="D7" s="156">
        <f>IF(OR('Données projet'!B10="",'Données projet'!C10="",'Données projet'!C10=0%),0,Calculateur!AO3)</f>
        <v>597.91658789908263</v>
      </c>
      <c r="E7" s="156">
        <f t="shared" ref="E7:E15" ca="1" si="0">MIN(C7,D7)</f>
        <v>490.96084572840579</v>
      </c>
      <c r="F7" s="156">
        <f t="shared" ref="F7:F15" ca="1" si="1">E7*B7</f>
        <v>1335.4135003812639</v>
      </c>
      <c r="G7" s="156">
        <f ca="1">F7*(100%-'Données projet'!$C$24)*(100%-'Données projet'!$C$25)*(100%-'Données projet'!$C$26)*(100%-'Données projet'!$C$27)</f>
        <v>1081.6849353088237</v>
      </c>
      <c r="H7" s="164">
        <f>IF(OR('Données projet'!B10="",'Données projet'!C10="",'Données projet'!C10=0%),0,AVERAGE(Calculateur!$AX$3:$AX$33)*B7)</f>
        <v>22.827631105034964</v>
      </c>
      <c r="I7" s="158">
        <f>H7*(100%-'Données projet'!$C$24)*(100%-'Données projet'!$C$25)*(100%-'Données projet'!$C$26)*(100%-'Données projet'!$C$27)</f>
        <v>18.490381195078321</v>
      </c>
      <c r="J7" s="159">
        <f>IF(OR('Données projet'!B10="",'Données projet'!C10="",'Données projet'!C10=0%),0,SUM(Calculateur!$AQ$3:$AQ$33)*VLOOKUP('Données projet'!$B$10,Paramètres!$A$1:$I$89,9,0)*B7)</f>
        <v>225.7328</v>
      </c>
      <c r="K7" s="160">
        <f>J7*(100%-'Données projet'!$C$24)*(100%-'Données projet'!$C$25)*(100%-'Données projet'!$C$26)*(100%-'Données projet'!$C$27)</f>
        <v>182.843568</v>
      </c>
      <c r="L7" s="161">
        <f t="shared" ref="L7:L15" ca="1" si="2">G7+I7+K7</f>
        <v>1283.018884503902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1487.802067370671</v>
      </c>
      <c r="G16" s="175">
        <f t="shared" ca="1" si="3"/>
        <v>1205.1196745702434</v>
      </c>
      <c r="H16" s="176">
        <f t="shared" si="3"/>
        <v>22.827631105034964</v>
      </c>
      <c r="I16" s="176">
        <f t="shared" si="3"/>
        <v>18.490381195078321</v>
      </c>
      <c r="J16" s="177">
        <f t="shared" si="3"/>
        <v>225.7328</v>
      </c>
      <c r="K16" s="177">
        <f t="shared" si="3"/>
        <v>182.843568</v>
      </c>
      <c r="L16" s="178">
        <f t="shared" ca="1" si="3"/>
        <v>1406.4536237653217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C65" sqref="C6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1332.1349992470264</v>
      </c>
      <c r="U10" s="190">
        <f>'Données projet'!D9</f>
        <v>0.68</v>
      </c>
      <c r="V10" s="189">
        <f>U10*T10</f>
        <v>905.85179948797804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2455.1236204347661</v>
      </c>
      <c r="U11" s="190">
        <f>'Données projet'!D10</f>
        <v>2.72</v>
      </c>
      <c r="V11" s="189">
        <f t="shared" ref="V11" si="0">U11*T11</f>
        <v>6677.9362475825637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50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3500.0000000000055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5266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1135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8</v>
      </c>
      <c r="D23" s="194">
        <f>B23*C23</f>
        <v>0</v>
      </c>
      <c r="E23" s="206"/>
      <c r="F23" s="261"/>
      <c r="H23" s="203">
        <v>3</v>
      </c>
      <c r="I23" s="204">
        <v>750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-22735.308153066671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15</v>
      </c>
      <c r="D24" s="194">
        <f t="shared" ref="D24:D42" si="2">B24*C24</f>
        <v>0</v>
      </c>
      <c r="E24" s="206"/>
      <c r="F24" s="264"/>
      <c r="H24" s="203">
        <v>4</v>
      </c>
      <c r="I24" s="204">
        <v>800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546.26909369160558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20</v>
      </c>
      <c r="D25" s="194">
        <f t="shared" si="2"/>
        <v>1760</v>
      </c>
      <c r="E25" s="206"/>
      <c r="F25" s="264"/>
      <c r="G25" s="1"/>
      <c r="H25" s="203">
        <v>5</v>
      </c>
      <c r="I25" s="204">
        <v>800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-23281.577246758276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25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30</v>
      </c>
      <c r="D27" s="194">
        <f t="shared" si="2"/>
        <v>3060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35</v>
      </c>
      <c r="D28" s="194">
        <f t="shared" si="2"/>
        <v>3955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35</v>
      </c>
      <c r="D29" s="194">
        <f t="shared" si="2"/>
        <v>4340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40</v>
      </c>
      <c r="D30" s="194">
        <f t="shared" si="2"/>
        <v>5400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45</v>
      </c>
      <c r="D31" s="194">
        <f t="shared" si="2"/>
        <v>32535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>
        <v>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43</v>
      </c>
      <c r="C55" s="204">
        <v>10</v>
      </c>
      <c r="D55" s="191">
        <f t="shared" ref="D55:D73" si="4">B55*C55</f>
        <v>430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60</v>
      </c>
      <c r="C56" s="204">
        <v>15</v>
      </c>
      <c r="D56" s="191">
        <f t="shared" si="4"/>
        <v>900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90</v>
      </c>
      <c r="C57" s="204">
        <v>20</v>
      </c>
      <c r="D57" s="191">
        <f t="shared" si="4"/>
        <v>1800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72</v>
      </c>
      <c r="C58" s="204">
        <v>25</v>
      </c>
      <c r="D58" s="191">
        <f t="shared" si="4"/>
        <v>1800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77</v>
      </c>
      <c r="C59" s="204">
        <v>30</v>
      </c>
      <c r="D59" s="191">
        <f t="shared" si="4"/>
        <v>2310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64</v>
      </c>
      <c r="C60" s="204">
        <v>35</v>
      </c>
      <c r="D60" s="191">
        <f t="shared" si="4"/>
        <v>2240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62</v>
      </c>
      <c r="C61" s="204">
        <v>40</v>
      </c>
      <c r="D61" s="191">
        <f t="shared" si="4"/>
        <v>2480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46</v>
      </c>
      <c r="C62" s="204">
        <v>45</v>
      </c>
      <c r="D62" s="191">
        <f t="shared" si="4"/>
        <v>2070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35</v>
      </c>
      <c r="C63" s="204">
        <v>50</v>
      </c>
      <c r="D63" s="191">
        <f t="shared" si="4"/>
        <v>1750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0</v>
      </c>
      <c r="C64" s="204">
        <v>55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2023-09-08T12:03:30Z</dcterms:modified>
</cp:coreProperties>
</file>