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T:\FINANCEMENT PROJETS FORESTIERS\PROJETS\13_MOUSSET - LACROIX\Document LBC\"/>
    </mc:Choice>
  </mc:AlternateContent>
  <xr:revisionPtr revIDLastSave="0" documentId="13_ncr:1_{DB25061D-D664-4678-8B7C-FE93B6E34099}" xr6:coauthVersionLast="36" xr6:coauthVersionMax="36" xr10:uidLastSave="{00000000-0000-0000-0000-000000000000}"/>
  <bookViews>
    <workbookView xWindow="0" yWindow="0" windowWidth="23040" windowHeight="93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BQ4" i="2"/>
  <c r="BR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X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HG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HG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EB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V33" i="2"/>
  <c r="EW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EB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HI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DG43" i="2"/>
  <c r="HI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FS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HI57" i="2"/>
  <c r="HH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HI78" i="2"/>
  <c r="EB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V85" i="2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W108" i="2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B113" i="2"/>
  <c r="HG113" i="2"/>
  <c r="EW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C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FS124" i="2"/>
  <c r="HG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X130" i="2"/>
  <c r="HG130" i="2"/>
  <c r="FS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C140" i="2"/>
  <c r="EX140" i="2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FS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A155" i="2"/>
  <c r="ED154" i="2"/>
  <c r="DI154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X156" i="2" l="1"/>
  <c r="ED155" i="2"/>
  <c r="EB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EX157" i="2"/>
  <c r="EC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V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D158" i="2"/>
  <c r="EC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D159" i="2"/>
  <c r="DG160" i="2"/>
  <c r="HH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EX161" i="2"/>
  <c r="AB161" i="2"/>
  <c r="HH161" i="2"/>
  <c r="EA161" i="2"/>
  <c r="HG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HG162" i="2"/>
  <c r="ED161" i="2"/>
  <c r="EC162" i="2"/>
  <c r="DI161" i="2"/>
  <c r="EB162" i="2"/>
  <c r="HH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D162" i="2"/>
  <c r="EV163" i="2"/>
  <c r="EB163" i="2"/>
  <c r="HH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V164" i="2" l="1"/>
  <c r="HG164" i="2"/>
  <c r="DH164" i="2"/>
  <c r="ED163" i="2"/>
  <c r="DI163" i="2"/>
  <c r="EA164" i="2"/>
  <c r="FS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EC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X167" i="2"/>
  <c r="EB167" i="2"/>
  <c r="EA167" i="2"/>
  <c r="EC167" i="2"/>
  <c r="DG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EB168" i="2"/>
  <c r="HH168" i="2"/>
  <c r="EC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EA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HG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D172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FS175" i="2"/>
  <c r="EA175" i="2"/>
  <c r="ED174" i="2"/>
  <c r="EB175" i="2"/>
  <c r="A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FS178" i="2"/>
  <c r="EA178" i="2"/>
  <c r="HH178" i="2"/>
  <c r="EW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8" i="2"/>
  <c r="EV179" i="2"/>
  <c r="EY179" i="2" s="1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EB185" i="2"/>
  <c r="EA185" i="2"/>
  <c r="HH185" i="2"/>
  <c r="HI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B186" i="2"/>
  <c r="ED185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EB189" i="2"/>
  <c r="EV189" i="2"/>
  <c r="EY189" i="2" s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D189" i="2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B192" i="2"/>
  <c r="EW192" i="2"/>
  <c r="HH192" i="2"/>
  <c r="HG192" i="2"/>
  <c r="EV192" i="2"/>
  <c r="EY192" i="2" s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EB193" i="2"/>
  <c r="EA193" i="2"/>
  <c r="ED192" i="2"/>
  <c r="DI192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EB194" i="2"/>
  <c r="HI194" i="2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HG195" i="2"/>
  <c r="ED194" i="2"/>
  <c r="EB195" i="2"/>
  <c r="EA195" i="2"/>
  <c r="EX195" i="2"/>
  <c r="AA195" i="2"/>
  <c r="FQ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FS199" i="2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DI200" i="2"/>
  <c r="HH201" i="2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D201" i="2"/>
  <c r="HG202" i="2"/>
  <c r="FS202" i="2"/>
  <c r="HH202" i="2"/>
  <c r="FR202" i="2"/>
  <c r="EW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22" i="2" a="1"/>
  <c r="GT122" i="2" s="1"/>
  <c r="GT102" i="2" a="1"/>
  <c r="GT102" i="2" s="1"/>
  <c r="EI198" i="2" a="1"/>
  <c r="EI198" i="2" s="1"/>
  <c r="DN155" i="2" a="1"/>
  <c r="DN15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89" i="2" a="1"/>
  <c r="GT189" i="2" s="1"/>
  <c r="GT178" i="2" a="1"/>
  <c r="GT178" i="2" s="1"/>
  <c r="GT190" i="2" a="1"/>
  <c r="GT190" i="2" s="1"/>
  <c r="GT174" i="2" a="1"/>
  <c r="GT174" i="2" s="1"/>
  <c r="EI109" i="2" a="1"/>
  <c r="EI109" i="2" s="1"/>
  <c r="EI57" i="2" a="1"/>
  <c r="EI57" i="2" s="1"/>
  <c r="EI34" i="2" a="1"/>
  <c r="EI34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38" i="2" a="1"/>
  <c r="DN38" i="2" s="1"/>
  <c r="DN135" i="2" a="1"/>
  <c r="DN135" i="2" s="1"/>
  <c r="DN55" i="2" a="1"/>
  <c r="DN55" i="2" s="1"/>
  <c r="DN70" i="2" a="1"/>
  <c r="DN70" i="2" s="1"/>
  <c r="DN6" i="2" a="1"/>
  <c r="DN6" i="2" s="1"/>
  <c r="DO6" i="2" s="1"/>
  <c r="DN46" i="2" a="1"/>
  <c r="DN46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EI128" i="2" a="1"/>
  <c r="EI128" i="2" s="1"/>
  <c r="EI36" i="2" a="1"/>
  <c r="EI36" i="2" s="1"/>
  <c r="EI142" i="2" a="1"/>
  <c r="EI142" i="2" s="1"/>
  <c r="EI20" i="2" a="1"/>
  <c r="EI20" i="2" s="1"/>
  <c r="EI87" i="2" a="1"/>
  <c r="EI87" i="2" s="1"/>
  <c r="EI178" i="2" a="1"/>
  <c r="EI178" i="2" s="1"/>
  <c r="EI145" i="2" a="1"/>
  <c r="EI145" i="2" s="1"/>
  <c r="EI165" i="2" a="1"/>
  <c r="EI165" i="2" s="1"/>
  <c r="EI38" i="2" a="1"/>
  <c r="EI38" i="2" s="1"/>
  <c r="EI162" i="2" a="1"/>
  <c r="EI162" i="2" s="1"/>
  <c r="EI71" i="2" a="1"/>
  <c r="EI71" i="2" s="1"/>
  <c r="EI195" i="2" a="1"/>
  <c r="EI195" i="2" s="1"/>
  <c r="EI150" i="2" a="1"/>
  <c r="EI150" i="2" s="1"/>
  <c r="EI29" i="2" a="1"/>
  <c r="EI29" i="2" s="1"/>
  <c r="EI106" i="2" a="1"/>
  <c r="EI106" i="2" s="1"/>
  <c r="EI153" i="2" a="1"/>
  <c r="EI153" i="2" s="1"/>
  <c r="EI166" i="2" a="1"/>
  <c r="EI166" i="2" s="1"/>
  <c r="HH203" i="2"/>
  <c r="AH62" i="2" a="1"/>
  <c r="AH62" i="2" s="1"/>
  <c r="AH199" i="2" a="1"/>
  <c r="AH199" i="2" s="1"/>
  <c r="AH166" i="2" a="1"/>
  <c r="AH166" i="2" s="1"/>
  <c r="AH19" i="2" a="1"/>
  <c r="AH19" i="2" s="1"/>
  <c r="DN30" i="2" a="1"/>
  <c r="DN30" i="2" s="1"/>
  <c r="DN65" i="2" a="1"/>
  <c r="DN65" i="2" s="1"/>
  <c r="DN16" i="2" a="1"/>
  <c r="DN16" i="2" s="1"/>
  <c r="DN80" i="2" a="1"/>
  <c r="DN80" i="2" s="1"/>
  <c r="DN56" i="2" a="1"/>
  <c r="DN56" i="2" s="1"/>
  <c r="DN110" i="2" a="1"/>
  <c r="DN110" i="2" s="1"/>
  <c r="DN190" i="2" a="1"/>
  <c r="DN190" i="2" s="1"/>
  <c r="DN31" i="2" a="1"/>
  <c r="DN31" i="2" s="1"/>
  <c r="DN176" i="2" a="1"/>
  <c r="DN176" i="2" s="1"/>
  <c r="DN45" i="2" a="1"/>
  <c r="DN45" i="2" s="1"/>
  <c r="DN132" i="2" a="1"/>
  <c r="DN132" i="2" s="1"/>
  <c r="DN133" i="2" a="1"/>
  <c r="DN133" i="2" s="1"/>
  <c r="DN167" i="2" a="1"/>
  <c r="DN167" i="2" s="1"/>
  <c r="DN63" i="2" a="1"/>
  <c r="DN63" i="2" s="1"/>
  <c r="DN162" i="2" a="1"/>
  <c r="DN162" i="2" s="1"/>
  <c r="DN49" i="2" a="1"/>
  <c r="DN49" i="2" s="1"/>
  <c r="DN168" i="2" a="1"/>
  <c r="DN168" i="2" s="1"/>
  <c r="DN114" i="2" a="1"/>
  <c r="DN114" i="2" s="1"/>
  <c r="DN103" i="2" a="1"/>
  <c r="DN103" i="2" s="1"/>
  <c r="DN25" i="2" a="1"/>
  <c r="DN25" i="2" s="1"/>
  <c r="DN41" i="2" a="1"/>
  <c r="DN41" i="2" s="1"/>
  <c r="DN123" i="2" a="1"/>
  <c r="DN123" i="2" s="1"/>
  <c r="DN164" i="2" a="1"/>
  <c r="DN164" i="2" s="1"/>
  <c r="CS72" i="2" a="1"/>
  <c r="CS72" i="2" s="1"/>
  <c r="CS56" i="2" a="1"/>
  <c r="CS56" i="2" s="1"/>
  <c r="CS185" i="2" a="1"/>
  <c r="CS185" i="2" s="1"/>
  <c r="CS134" i="2" a="1"/>
  <c r="CS134" i="2" s="1"/>
  <c r="CS24" i="2" a="1"/>
  <c r="CS24" i="2" s="1"/>
  <c r="CS105" i="2" a="1"/>
  <c r="CS105" i="2" s="1"/>
  <c r="CS114" i="2" a="1"/>
  <c r="CS114" i="2" s="1"/>
  <c r="BX107" i="2" a="1"/>
  <c r="BX107" i="2" s="1"/>
  <c r="DN150" i="2" a="1"/>
  <c r="DN150" i="2" s="1"/>
  <c r="DN66" i="2" a="1"/>
  <c r="DN66" i="2" s="1"/>
  <c r="DN192" i="2" a="1"/>
  <c r="DN192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DN170" i="2" a="1"/>
  <c r="DN170" i="2" s="1"/>
  <c r="DN129" i="2" a="1"/>
  <c r="DN129" i="2" s="1"/>
  <c r="DN50" i="2" a="1"/>
  <c r="DN50" i="2" s="1"/>
  <c r="DN113" i="2" a="1"/>
  <c r="DN113" i="2" s="1"/>
  <c r="DN124" i="2" a="1"/>
  <c r="DN124" i="2" s="1"/>
  <c r="DN184" i="2" a="1"/>
  <c r="DN184" i="2" s="1"/>
  <c r="DN29" i="2" a="1"/>
  <c r="DN29" i="2" s="1"/>
  <c r="DN152" i="2" a="1"/>
  <c r="DN152" i="2" s="1"/>
  <c r="DN137" i="2" a="1"/>
  <c r="DN137" i="2" s="1"/>
  <c r="DN43" i="2" a="1"/>
  <c r="DN43" i="2" s="1"/>
  <c r="DN186" i="2" a="1"/>
  <c r="DN186" i="2" s="1"/>
  <c r="BC192" i="2" a="1"/>
  <c r="BC192" i="2" s="1"/>
  <c r="BC130" i="2" a="1"/>
  <c r="BC130" i="2" s="1"/>
  <c r="BC18" i="2" a="1"/>
  <c r="BC18" i="2" s="1"/>
  <c r="BC38" i="2" a="1"/>
  <c r="BC38" i="2" s="1"/>
  <c r="BC83" i="2" a="1"/>
  <c r="BC83" i="2" s="1"/>
  <c r="BC7" i="2" a="1"/>
  <c r="BC7" i="2" s="1"/>
  <c r="BC151" i="2" a="1"/>
  <c r="BC151" i="2" s="1"/>
  <c r="BC185" i="2" a="1"/>
  <c r="BC185" i="2" s="1"/>
  <c r="BC143" i="2" a="1"/>
  <c r="BC143" i="2" s="1"/>
  <c r="BC31" i="2" a="1"/>
  <c r="BC31" i="2" s="1"/>
  <c r="BC84" i="2" a="1"/>
  <c r="BC84" i="2" s="1"/>
  <c r="BC32" i="2" a="1"/>
  <c r="BC32" i="2" s="1"/>
  <c r="BC164" i="2" a="1"/>
  <c r="BC164" i="2" s="1"/>
  <c r="BC55" i="2" a="1"/>
  <c r="BC55" i="2" s="1"/>
  <c r="BC117" i="2" a="1"/>
  <c r="BC117" i="2" s="1"/>
  <c r="BC181" i="2" a="1"/>
  <c r="BC181" i="2" s="1"/>
  <c r="BP203" i="2"/>
  <c r="BC65" i="2" a="1"/>
  <c r="BC65" i="2" s="1"/>
  <c r="BC114" i="2" a="1"/>
  <c r="BC114" i="2" s="1"/>
  <c r="BC82" i="2" a="1"/>
  <c r="BC82" i="2" s="1"/>
  <c r="BC126" i="2" a="1"/>
  <c r="BC126" i="2" s="1"/>
  <c r="BC47" i="2" a="1"/>
  <c r="BC47" i="2" s="1"/>
  <c r="BC68" i="2" a="1"/>
  <c r="BC68" i="2" s="1"/>
  <c r="BC58" i="2" a="1"/>
  <c r="BC58" i="2" s="1"/>
  <c r="CS129" i="2" a="1"/>
  <c r="CS129" i="2" s="1"/>
  <c r="CS137" i="2" a="1"/>
  <c r="CS137" i="2" s="1"/>
  <c r="CS38" i="2" a="1"/>
  <c r="CS38" i="2" s="1"/>
  <c r="CS161" i="2" a="1"/>
  <c r="CS161" i="2" s="1"/>
  <c r="CS52" i="2" a="1"/>
  <c r="CS52" i="2" s="1"/>
  <c r="CS120" i="2" a="1"/>
  <c r="CS120" i="2" s="1"/>
  <c r="CS77" i="2" a="1"/>
  <c r="CS77" i="2" s="1"/>
  <c r="CS116" i="2" a="1"/>
  <c r="CS116" i="2" s="1"/>
  <c r="CS66" i="2" a="1"/>
  <c r="CS66" i="2" s="1"/>
  <c r="GT11" i="2" a="1"/>
  <c r="GT11" i="2" s="1"/>
  <c r="GT121" i="2" a="1"/>
  <c r="GT121" i="2" s="1"/>
  <c r="GT115" i="2" a="1"/>
  <c r="GT115" i="2" s="1"/>
  <c r="GT191" i="2" a="1"/>
  <c r="GT191" i="2" s="1"/>
  <c r="GT198" i="2" a="1"/>
  <c r="GT198" i="2" s="1"/>
  <c r="GT147" i="2" a="1"/>
  <c r="GT147" i="2" s="1"/>
  <c r="GT51" i="2" a="1"/>
  <c r="GT51" i="2" s="1"/>
  <c r="GT21" i="2" a="1"/>
  <c r="GT21" i="2" s="1"/>
  <c r="GT152" i="2" a="1"/>
  <c r="GT152" i="2" s="1"/>
  <c r="GT68" i="2" a="1"/>
  <c r="GT68" i="2" s="1"/>
  <c r="GT15" i="2" a="1"/>
  <c r="GT15" i="2" s="1"/>
  <c r="GT38" i="2" a="1"/>
  <c r="GT38" i="2" s="1"/>
  <c r="GT138" i="2" a="1"/>
  <c r="GT138" i="2" s="1"/>
  <c r="GT126" i="2" a="1"/>
  <c r="GT126" i="2" s="1"/>
  <c r="GT12" i="2" a="1"/>
  <c r="GT12" i="2" s="1"/>
  <c r="GT33" i="2" a="1"/>
  <c r="GT33" i="2" s="1"/>
  <c r="GT181" i="2" a="1"/>
  <c r="GT181" i="2" s="1"/>
  <c r="GT107" i="2" a="1"/>
  <c r="GT107" i="2" s="1"/>
  <c r="GT74" i="2" a="1"/>
  <c r="GT74" i="2" s="1"/>
  <c r="GT133" i="2" a="1"/>
  <c r="GT133" i="2" s="1"/>
  <c r="GT184" i="2" a="1"/>
  <c r="GT184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/>
  <c r="CN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<sst xmlns="http://schemas.openxmlformats.org/spreadsheetml/2006/main" count="1175" uniqueCount="324">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</sst>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2.5465439226797426</c:v>
                </c:pt>
                <c:pt idx="2">
                  <c:v>2.9032091531750059</c:v>
                </c:pt>
                <c:pt idx="3">
                  <c:v>3.3100065808191808</c:v>
                </c:pt>
                <c:pt idx="4">
                  <c:v>3.7740063767313257</c:v>
                </c:pt>
                <c:pt idx="5">
                  <c:v>4.3032789587900195</c:v>
                </c:pt>
                <c:pt idx="6">
                  <c:v>4.9070369147725268</c:v>
                </c:pt>
                <c:pt idx="7">
                  <c:v>5.5957971171829728</c:v>
                </c:pt>
                <c:pt idx="8">
                  <c:v>6.3815659096293693</c:v>
                </c:pt>
                <c:pt idx="9">
                  <c:v>7.2780506562875678</c:v>
                </c:pt>
                <c:pt idx="10">
                  <c:v>8.3009014166401585</c:v>
                </c:pt>
                <c:pt idx="11">
                  <c:v>9.4679870457635413</c:v>
                </c:pt>
                <c:pt idx="12">
                  <c:v>10.799710635636943</c:v>
                </c:pt>
                <c:pt idx="13">
                  <c:v>12.319369916335253</c:v>
                </c:pt>
                <c:pt idx="14">
                  <c:v>14.053569040207348</c:v>
                </c:pt>
                <c:pt idx="15">
                  <c:v>16.032689091719423</c:v>
                </c:pt>
                <c:pt idx="16">
                  <c:v>18.291425717128707</c:v>
                </c:pt>
                <c:pt idx="17">
                  <c:v>20.869403470501549</c:v>
                </c:pt>
                <c:pt idx="18">
                  <c:v>23.811877847483618</c:v>
                </c:pt>
                <c:pt idx="19">
                  <c:v>27.170537550472705</c:v>
                </c:pt>
                <c:pt idx="20">
                  <c:v>31.004421326811102</c:v>
                </c:pt>
                <c:pt idx="21">
                  <c:v>35.380965777765134</c:v>
                </c:pt>
                <c:pt idx="22">
                  <c:v>40.377202887530579</c:v>
                </c:pt>
                <c:pt idx="23">
                  <c:v>46.081128710778643</c:v>
                </c:pt>
                <c:pt idx="24">
                  <c:v>52.593267732944405</c:v>
                </c:pt>
                <c:pt idx="25">
                  <c:v>60.028460935167708</c:v>
                </c:pt>
                <c:pt idx="26">
                  <c:v>69.347253894011999</c:v>
                </c:pt>
                <c:pt idx="27">
                  <c:v>78.633838377891195</c:v>
                </c:pt>
                <c:pt idx="28">
                  <c:v>87.892565006654181</c:v>
                </c:pt>
                <c:pt idx="29">
                  <c:v>97.126788761916146</c:v>
                </c:pt>
                <c:pt idx="30">
                  <c:v>106.33917221071194</c:v>
                </c:pt>
                <c:pt idx="31">
                  <c:v>110.93786523534799</c:v>
                </c:pt>
                <c:pt idx="32">
                  <c:v>115.53187747110839</c:v>
                </c:pt>
                <c:pt idx="33">
                  <c:v>120.1214218237684</c:v>
                </c:pt>
                <c:pt idx="34">
                  <c:v>124.7066935551898</c:v>
                </c:pt>
                <c:pt idx="35">
                  <c:v>129.28787235572034</c:v>
                </c:pt>
                <c:pt idx="36">
                  <c:v>114.38380127391692</c:v>
                </c:pt>
                <c:pt idx="37">
                  <c:v>124.32474628741488</c:v>
                </c:pt>
                <c:pt idx="38">
                  <c:v>134.24638938649042</c:v>
                </c:pt>
                <c:pt idx="39">
                  <c:v>144.15036005266867</c:v>
                </c:pt>
                <c:pt idx="40">
                  <c:v>154.03804513155393</c:v>
                </c:pt>
                <c:pt idx="41">
                  <c:v>138.05761977658179</c:v>
                </c:pt>
                <c:pt idx="42">
                  <c:v>148.71585437138614</c:v>
                </c:pt>
                <c:pt idx="43">
                  <c:v>159.35586286360191</c:v>
                </c:pt>
                <c:pt idx="44">
                  <c:v>169.97903495411802</c:v>
                </c:pt>
                <c:pt idx="45">
                  <c:v>180.58657218998459</c:v>
                </c:pt>
                <c:pt idx="46">
                  <c:v>164.66947441295125</c:v>
                </c:pt>
                <c:pt idx="47">
                  <c:v>175.28468915456571</c:v>
                </c:pt>
                <c:pt idx="48">
                  <c:v>185.88481063386448</c:v>
                </c:pt>
                <c:pt idx="49">
                  <c:v>196.47082163446893</c:v>
                </c:pt>
                <c:pt idx="50">
                  <c:v>207.04359025710676</c:v>
                </c:pt>
                <c:pt idx="51">
                  <c:v>191.17952324014564</c:v>
                </c:pt>
                <c:pt idx="52">
                  <c:v>201.75881092692774</c:v>
                </c:pt>
                <c:pt idx="53">
                  <c:v>212.32525328046384</c:v>
                </c:pt>
                <c:pt idx="54">
                  <c:v>222.87958017562775</c:v>
                </c:pt>
                <c:pt idx="55">
                  <c:v>233.42244664801692</c:v>
                </c:pt>
                <c:pt idx="56">
                  <c:v>217.22694181678949</c:v>
                </c:pt>
                <c:pt idx="57">
                  <c:v>227.39931901765985</c:v>
                </c:pt>
                <c:pt idx="58">
                  <c:v>237.56128239156047</c:v>
                </c:pt>
                <c:pt idx="59">
                  <c:v>247.71334055429861</c:v>
                </c:pt>
                <c:pt idx="60">
                  <c:v>257.85595699105755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1.2800215959791691E-12</c:v>
                </c:pt>
                <c:pt idx="47">
                  <c:v>1.2800215959791691E-12</c:v>
                </c:pt>
                <c:pt idx="48">
                  <c:v>1.2800215959791691E-12</c:v>
                </c:pt>
                <c:pt idx="49">
                  <c:v>1.2800215959791691E-12</c:v>
                </c:pt>
                <c:pt idx="50">
                  <c:v>1.2800215959791691E-12</c:v>
                </c:pt>
                <c:pt idx="51">
                  <c:v>1.2800215959791691E-12</c:v>
                </c:pt>
                <c:pt idx="52">
                  <c:v>1.2800215959791691E-12</c:v>
                </c:pt>
                <c:pt idx="53">
                  <c:v>1.2800215959791691E-12</c:v>
                </c:pt>
                <c:pt idx="54">
                  <c:v>1.2800215959791691E-12</c:v>
                </c:pt>
                <c:pt idx="55">
                  <c:v>1.2800215959791691E-12</c:v>
                </c:pt>
                <c:pt idx="56">
                  <c:v>1.2800215959791691E-12</c:v>
                </c:pt>
                <c:pt idx="57">
                  <c:v>1.2800215959791691E-12</c:v>
                </c:pt>
                <c:pt idx="58">
                  <c:v>1.2800215959791691E-12</c:v>
                </c:pt>
                <c:pt idx="59">
                  <c:v>1.2800215959791691E-12</c:v>
                </c:pt>
                <c:pt idx="60">
                  <c:v>1.2800215959791691E-12</c:v>
                </c:pt>
                <c:pt idx="61">
                  <c:v>1.2800215959791691E-12</c:v>
                </c:pt>
                <c:pt idx="62">
                  <c:v>1.2800215959791691E-12</c:v>
                </c:pt>
                <c:pt idx="63">
                  <c:v>1.2800215959791691E-12</c:v>
                </c:pt>
                <c:pt idx="64">
                  <c:v>1.2800215959791691E-12</c:v>
                </c:pt>
                <c:pt idx="65">
                  <c:v>1.2800215959791691E-12</c:v>
                </c:pt>
                <c:pt idx="66">
                  <c:v>1.2800215959791691E-12</c:v>
                </c:pt>
                <c:pt idx="67">
                  <c:v>1.2800215959791691E-12</c:v>
                </c:pt>
                <c:pt idx="68">
                  <c:v>1.2800215959791691E-12</c:v>
                </c:pt>
                <c:pt idx="69">
                  <c:v>1.2800215959791691E-12</c:v>
                </c:pt>
                <c:pt idx="70">
                  <c:v>1.2800215959791691E-12</c:v>
                </c:pt>
                <c:pt idx="71">
                  <c:v>1.2800215959791691E-12</c:v>
                </c:pt>
                <c:pt idx="72">
                  <c:v>1.2800215959791691E-12</c:v>
                </c:pt>
                <c:pt idx="73">
                  <c:v>1.2800215959791691E-12</c:v>
                </c:pt>
                <c:pt idx="74">
                  <c:v>1.2800215959791691E-12</c:v>
                </c:pt>
                <c:pt idx="75">
                  <c:v>1.2800215959791691E-12</c:v>
                </c:pt>
                <c:pt idx="76">
                  <c:v>1.2800215959791691E-12</c:v>
                </c:pt>
                <c:pt idx="77">
                  <c:v>1.2800215959791691E-12</c:v>
                </c:pt>
                <c:pt idx="78">
                  <c:v>1.2800215959791691E-12</c:v>
                </c:pt>
                <c:pt idx="79">
                  <c:v>1.2800215959791691E-12</c:v>
                </c:pt>
                <c:pt idx="80">
                  <c:v>1.2800215959791691E-12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96.776796677671271</c:v>
                </c:pt>
                <c:pt idx="22">
                  <c:v>103.46250949744717</c:v>
                </c:pt>
                <c:pt idx="23">
                  <c:v>110.13754274945018</c:v>
                </c:pt>
                <c:pt idx="24">
                  <c:v>116.8026363404107</c:v>
                </c:pt>
                <c:pt idx="25">
                  <c:v>123.45843862619603</c:v>
                </c:pt>
                <c:pt idx="26">
                  <c:v>130.10552217830414</c:v>
                </c:pt>
                <c:pt idx="27">
                  <c:v>136.74439615020125</c:v>
                </c:pt>
                <c:pt idx="28">
                  <c:v>143.37551610986998</c:v>
                </c:pt>
                <c:pt idx="29">
                  <c:v>149.99929195346508</c:v>
                </c:pt>
                <c:pt idx="30">
                  <c:v>156.61609434461207</c:v>
                </c:pt>
                <c:pt idx="31">
                  <c:v>122.94677025652992</c:v>
                </c:pt>
                <c:pt idx="32">
                  <c:v>130.10552217830414</c:v>
                </c:pt>
                <c:pt idx="33">
                  <c:v>137.25475210550681</c:v>
                </c:pt>
                <c:pt idx="34">
                  <c:v>144.39502686294233</c:v>
                </c:pt>
                <c:pt idx="35">
                  <c:v>151.52685252328283</c:v>
                </c:pt>
                <c:pt idx="36">
                  <c:v>158.65068353627368</c:v>
                </c:pt>
                <c:pt idx="37">
                  <c:v>165.76693012867713</c:v>
                </c:pt>
                <c:pt idx="38">
                  <c:v>172.87596436429328</c:v>
                </c:pt>
                <c:pt idx="39">
                  <c:v>179.97812515299574</c:v>
                </c:pt>
                <c:pt idx="40">
                  <c:v>187.07372242622981</c:v>
                </c:pt>
                <c:pt idx="41">
                  <c:v>143.37551610986998</c:v>
                </c:pt>
                <c:pt idx="42">
                  <c:v>150.5085198437738</c:v>
                </c:pt>
                <c:pt idx="43">
                  <c:v>157.63346687299864</c:v>
                </c:pt>
                <c:pt idx="44">
                  <c:v>164.75077334312192</c:v>
                </c:pt>
                <c:pt idx="45">
                  <c:v>171.86081644124263</c:v>
                </c:pt>
                <c:pt idx="46">
                  <c:v>178.96393954042523</c:v>
                </c:pt>
                <c:pt idx="47">
                  <c:v>186.06045648309296</c:v>
                </c:pt>
                <c:pt idx="48">
                  <c:v>193.15065517554152</c:v>
                </c:pt>
                <c:pt idx="49">
                  <c:v>200.23480062612774</c:v>
                </c:pt>
                <c:pt idx="50">
                  <c:v>207.31313753029789</c:v>
                </c:pt>
                <c:pt idx="51">
                  <c:v>154.58087703393579</c:v>
                </c:pt>
                <c:pt idx="52">
                  <c:v>162.7180141901425</c:v>
                </c:pt>
                <c:pt idx="53">
                  <c:v>170.84552734277023</c:v>
                </c:pt>
                <c:pt idx="54">
                  <c:v>178.96393954042523</c:v>
                </c:pt>
                <c:pt idx="55">
                  <c:v>187.07372242622981</c:v>
                </c:pt>
                <c:pt idx="56">
                  <c:v>195.17530334919044</c:v>
                </c:pt>
                <c:pt idx="57">
                  <c:v>203.26907123098991</c:v>
                </c:pt>
                <c:pt idx="58">
                  <c:v>211.35538144796092</c:v>
                </c:pt>
                <c:pt idx="59">
                  <c:v>219.43455992571219</c:v>
                </c:pt>
                <c:pt idx="60">
                  <c:v>227.50690659831915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2.3271815260098028</c:v>
                </c:pt>
                <c:pt idx="2">
                  <c:v>2.6530245035057312</c:v>
                </c:pt>
                <c:pt idx="3">
                  <c:v>3.0246542445762175</c:v>
                </c:pt>
                <c:pt idx="4">
                  <c:v>3.4485263444432661</c:v>
                </c:pt>
                <c:pt idx="5">
                  <c:v>3.932009469173773</c:v>
                </c:pt>
                <c:pt idx="6">
                  <c:v>4.4835148794211124</c:v>
                </c:pt>
                <c:pt idx="7">
                  <c:v>5.1126443778102564</c:v>
                </c:pt>
                <c:pt idx="8">
                  <c:v>5.830359307139072</c:v>
                </c:pt>
                <c:pt idx="9">
                  <c:v>6.6491736020572576</c:v>
                </c:pt>
                <c:pt idx="10">
                  <c:v>7.5833743261520326</c:v>
                </c:pt>
                <c:pt idx="11">
                  <c:v>8.6492736171333799</c:v>
                </c:pt>
                <c:pt idx="12">
                  <c:v>9.8654965238975869</c:v>
                </c:pt>
                <c:pt idx="13">
                  <c:v>11.253309860751394</c:v>
                </c:pt>
                <c:pt idx="14">
                  <c:v>12.836997937546975</c:v>
                </c:pt>
                <c:pt idx="15">
                  <c:v>14.644291863118093</c:v>
                </c:pt>
                <c:pt idx="16">
                  <c:v>16.706860078327647</c:v>
                </c:pt>
                <c:pt idx="17">
                  <c:v>19.06086887151762</c:v>
                </c:pt>
                <c:pt idx="18">
                  <c:v>21.747622882962233</c:v>
                </c:pt>
                <c:pt idx="19">
                  <c:v>24.814297038677442</c:v>
                </c:pt>
                <c:pt idx="20">
                  <c:v>28.314772993503116</c:v>
                </c:pt>
                <c:pt idx="21">
                  <c:v>32.31059503834166</c:v>
                </c:pt>
                <c:pt idx="22">
                  <c:v>36.872062570663381</c:v>
                </c:pt>
                <c:pt idx="23">
                  <c:v>42.079478679605231</c:v>
                </c:pt>
                <c:pt idx="24">
                  <c:v>48.024577201506332</c:v>
                </c:pt>
                <c:pt idx="25">
                  <c:v>54.812153809235099</c:v>
                </c:pt>
                <c:pt idx="26">
                  <c:v>63.319003351245293</c:v>
                </c:pt>
                <c:pt idx="27">
                  <c:v>71.796199101807247</c:v>
                </c:pt>
                <c:pt idx="28">
                  <c:v>80.24774660212735</c:v>
                </c:pt>
                <c:pt idx="29">
                  <c:v>88.67673472633696</c:v>
                </c:pt>
                <c:pt idx="30">
                  <c:v>97.085614854318351</c:v>
                </c:pt>
                <c:pt idx="31">
                  <c:v>101.28315099382606</c:v>
                </c:pt>
                <c:pt idx="32">
                  <c:v>105.47637761115733</c:v>
                </c:pt>
                <c:pt idx="33">
                  <c:v>109.66549072501418</c:v>
                </c:pt>
                <c:pt idx="34">
                  <c:v>113.85067010964958</c:v>
                </c:pt>
                <c:pt idx="35">
                  <c:v>118.03208120289025</c:v>
                </c:pt>
                <c:pt idx="36">
                  <c:v>104.42846396112803</c:v>
                </c:pt>
                <c:pt idx="37">
                  <c:v>113.5020512823656</c:v>
                </c:pt>
                <c:pt idx="38">
                  <c:v>122.55786766146896</c:v>
                </c:pt>
                <c:pt idx="39">
                  <c:v>131.59741333417946</c:v>
                </c:pt>
                <c:pt idx="40">
                  <c:v>140.62196514550027</c:v>
                </c:pt>
                <c:pt idx="41">
                  <c:v>126.03646740118144</c:v>
                </c:pt>
                <c:pt idx="42">
                  <c:v>135.76438399355408</c:v>
                </c:pt>
                <c:pt idx="43">
                  <c:v>145.47552012532864</c:v>
                </c:pt>
                <c:pt idx="44">
                  <c:v>155.17115527031999</c:v>
                </c:pt>
                <c:pt idx="45">
                  <c:v>164.85239567232503</c:v>
                </c:pt>
                <c:pt idx="46">
                  <c:v>150.32520254476185</c:v>
                </c:pt>
                <c:pt idx="47">
                  <c:v>160.01351149485981</c:v>
                </c:pt>
                <c:pt idx="48">
                  <c:v>169.68792433676057</c:v>
                </c:pt>
                <c:pt idx="49">
                  <c:v>179.34934590251771</c:v>
                </c:pt>
                <c:pt idx="50">
                  <c:v>188.99857543760811</c:v>
                </c:pt>
                <c:pt idx="51">
                  <c:v>174.52020682288602</c:v>
                </c:pt>
                <c:pt idx="52">
                  <c:v>184.17543834871898</c:v>
                </c:pt>
                <c:pt idx="53">
                  <c:v>193.81884339616161</c:v>
                </c:pt>
                <c:pt idx="54">
                  <c:v>203.45109394851383</c:v>
                </c:pt>
                <c:pt idx="55">
                  <c:v>213.072793085835</c:v>
                </c:pt>
                <c:pt idx="56">
                  <c:v>198.29230883288506</c:v>
                </c:pt>
                <c:pt idx="57">
                  <c:v>207.57593832389901</c:v>
                </c:pt>
                <c:pt idx="58">
                  <c:v>216.84997998272067</c:v>
                </c:pt>
                <c:pt idx="59">
                  <c:v>226.1149020832153</c:v>
                </c:pt>
                <c:pt idx="60">
                  <c:v>235.37113134825609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2.2148127696930623E-12</c:v>
                </c:pt>
                <c:pt idx="32">
                  <c:v>2.2148127696930623E-12</c:v>
                </c:pt>
                <c:pt idx="33">
                  <c:v>2.2148127696930623E-12</c:v>
                </c:pt>
                <c:pt idx="34">
                  <c:v>2.2148127696930623E-12</c:v>
                </c:pt>
                <c:pt idx="35">
                  <c:v>2.2148127696930623E-12</c:v>
                </c:pt>
                <c:pt idx="36">
                  <c:v>2.2148127696930623E-12</c:v>
                </c:pt>
                <c:pt idx="37">
                  <c:v>2.2148127696930623E-12</c:v>
                </c:pt>
                <c:pt idx="38">
                  <c:v>2.2148127696930623E-12</c:v>
                </c:pt>
                <c:pt idx="39">
                  <c:v>2.2148127696930623E-12</c:v>
                </c:pt>
                <c:pt idx="40">
                  <c:v>2.2148127696930623E-12</c:v>
                </c:pt>
                <c:pt idx="41">
                  <c:v>2.2148127696930623E-12</c:v>
                </c:pt>
                <c:pt idx="42">
                  <c:v>2.2148127696930623E-12</c:v>
                </c:pt>
                <c:pt idx="43">
                  <c:v>2.2148127696930623E-12</c:v>
                </c:pt>
                <c:pt idx="44">
                  <c:v>2.2148127696930623E-12</c:v>
                </c:pt>
                <c:pt idx="45">
                  <c:v>2.2148127696930623E-12</c:v>
                </c:pt>
                <c:pt idx="46">
                  <c:v>2.2148127696930623E-12</c:v>
                </c:pt>
                <c:pt idx="47">
                  <c:v>2.2148127696930623E-12</c:v>
                </c:pt>
                <c:pt idx="48">
                  <c:v>2.2148127696930623E-12</c:v>
                </c:pt>
                <c:pt idx="49">
                  <c:v>2.2148127696930623E-12</c:v>
                </c:pt>
                <c:pt idx="50">
                  <c:v>2.2148127696930623E-12</c:v>
                </c:pt>
                <c:pt idx="51">
                  <c:v>2.2148127696930623E-12</c:v>
                </c:pt>
                <c:pt idx="52">
                  <c:v>2.2148127696930623E-12</c:v>
                </c:pt>
                <c:pt idx="53">
                  <c:v>2.2148127696930623E-12</c:v>
                </c:pt>
                <c:pt idx="54">
                  <c:v>2.2148127696930623E-12</c:v>
                </c:pt>
                <c:pt idx="55">
                  <c:v>2.2148127696930623E-12</c:v>
                </c:pt>
                <c:pt idx="56">
                  <c:v>2.2148127696930623E-12</c:v>
                </c:pt>
                <c:pt idx="57">
                  <c:v>2.2148127696930623E-12</c:v>
                </c:pt>
                <c:pt idx="58">
                  <c:v>2.2148127696930623E-12</c:v>
                </c:pt>
                <c:pt idx="59">
                  <c:v>2.2148127696930623E-12</c:v>
                </c:pt>
                <c:pt idx="60">
                  <c:v>2.2148127696930623E-12</c:v>
                </c:pt>
                <c:pt idx="61">
                  <c:v>2.2148127696930623E-12</c:v>
                </c:pt>
                <c:pt idx="62">
                  <c:v>2.2148127696930623E-12</c:v>
                </c:pt>
                <c:pt idx="63">
                  <c:v>2.2148127696930623E-12</c:v>
                </c:pt>
                <c:pt idx="64">
                  <c:v>2.2148127696930623E-12</c:v>
                </c:pt>
                <c:pt idx="65">
                  <c:v>2.2148127696930623E-12</c:v>
                </c:pt>
                <c:pt idx="66">
                  <c:v>2.2148127696930623E-12</c:v>
                </c:pt>
                <c:pt idx="67">
                  <c:v>2.2148127696930623E-12</c:v>
                </c:pt>
                <c:pt idx="68">
                  <c:v>2.2148127696930623E-12</c:v>
                </c:pt>
                <c:pt idx="69">
                  <c:v>2.2148127696930623E-12</c:v>
                </c:pt>
                <c:pt idx="70">
                  <c:v>2.2148127696930623E-12</c:v>
                </c:pt>
                <c:pt idx="71">
                  <c:v>2.2148127696930623E-12</c:v>
                </c:pt>
                <c:pt idx="72">
                  <c:v>2.2148127696930623E-12</c:v>
                </c:pt>
                <c:pt idx="73">
                  <c:v>2.2148127696930623E-12</c:v>
                </c:pt>
                <c:pt idx="74">
                  <c:v>2.2148127696930623E-12</c:v>
                </c:pt>
                <c:pt idx="75">
                  <c:v>2.2148127696930623E-12</c:v>
                </c:pt>
                <c:pt idx="76">
                  <c:v>2.2148127696930623E-12</c:v>
                </c:pt>
                <c:pt idx="77">
                  <c:v>2.2148127696930623E-12</c:v>
                </c:pt>
                <c:pt idx="78">
                  <c:v>2.2148127696930623E-12</c:v>
                </c:pt>
                <c:pt idx="79">
                  <c:v>2.2148127696930623E-12</c:v>
                </c:pt>
                <c:pt idx="80">
                  <c:v>2.2148127696930623E-12</c:v>
                </c:pt>
                <c:pt idx="81">
                  <c:v>2.2148127696930623E-12</c:v>
                </c:pt>
                <c:pt idx="82">
                  <c:v>2.2148127696930623E-12</c:v>
                </c:pt>
                <c:pt idx="83">
                  <c:v>2.2148127696930623E-12</c:v>
                </c:pt>
                <c:pt idx="84">
                  <c:v>2.2148127696930623E-12</c:v>
                </c:pt>
                <c:pt idx="85">
                  <c:v>2.2148127696930623E-12</c:v>
                </c:pt>
                <c:pt idx="86">
                  <c:v>2.2148127696930623E-12</c:v>
                </c:pt>
                <c:pt idx="87">
                  <c:v>2.2148127696930623E-12</c:v>
                </c:pt>
                <c:pt idx="88">
                  <c:v>2.2148127696930623E-12</c:v>
                </c:pt>
                <c:pt idx="89">
                  <c:v>2.2148127696930623E-12</c:v>
                </c:pt>
                <c:pt idx="90">
                  <c:v>2.2148127696930623E-12</c:v>
                </c:pt>
                <c:pt idx="91">
                  <c:v>2.2148127696930623E-12</c:v>
                </c:pt>
                <c:pt idx="92">
                  <c:v>2.2148127696930623E-12</c:v>
                </c:pt>
                <c:pt idx="93">
                  <c:v>2.2148127696930623E-12</c:v>
                </c:pt>
                <c:pt idx="94">
                  <c:v>2.2148127696930623E-12</c:v>
                </c:pt>
                <c:pt idx="95">
                  <c:v>2.2148127696930623E-12</c:v>
                </c:pt>
                <c:pt idx="96">
                  <c:v>2.2148127696930623E-12</c:v>
                </c:pt>
                <c:pt idx="97">
                  <c:v>2.2148127696930623E-12</c:v>
                </c:pt>
                <c:pt idx="98">
                  <c:v>2.2148127696930623E-12</c:v>
                </c:pt>
                <c:pt idx="99">
                  <c:v>2.2148127696930623E-12</c:v>
                </c:pt>
                <c:pt idx="100">
                  <c:v>2.2148127696930623E-12</c:v>
                </c:pt>
                <c:pt idx="101">
                  <c:v>2.2148127696930623E-12</c:v>
                </c:pt>
                <c:pt idx="102">
                  <c:v>2.2148127696930623E-12</c:v>
                </c:pt>
                <c:pt idx="103">
                  <c:v>2.2148127696930623E-12</c:v>
                </c:pt>
                <c:pt idx="104">
                  <c:v>2.2148127696930623E-12</c:v>
                </c:pt>
                <c:pt idx="105">
                  <c:v>2.2148127696930623E-12</c:v>
                </c:pt>
                <c:pt idx="106">
                  <c:v>2.2148127696930623E-12</c:v>
                </c:pt>
                <c:pt idx="107">
                  <c:v>2.2148127696930623E-12</c:v>
                </c:pt>
                <c:pt idx="108">
                  <c:v>2.2148127696930623E-12</c:v>
                </c:pt>
                <c:pt idx="109">
                  <c:v>2.2148127696930623E-12</c:v>
                </c:pt>
                <c:pt idx="110">
                  <c:v>2.2148127696930623E-12</c:v>
                </c:pt>
                <c:pt idx="111">
                  <c:v>2.2148127696930623E-12</c:v>
                </c:pt>
                <c:pt idx="112">
                  <c:v>2.2148127696930623E-12</c:v>
                </c:pt>
                <c:pt idx="113">
                  <c:v>2.2148127696930623E-12</c:v>
                </c:pt>
                <c:pt idx="114">
                  <c:v>2.2148127696930623E-12</c:v>
                </c:pt>
                <c:pt idx="115">
                  <c:v>2.2148127696930623E-12</c:v>
                </c:pt>
                <c:pt idx="116">
                  <c:v>2.2148127696930623E-12</c:v>
                </c:pt>
                <c:pt idx="117">
                  <c:v>2.2148127696930623E-12</c:v>
                </c:pt>
                <c:pt idx="118">
                  <c:v>2.2148127696930623E-12</c:v>
                </c:pt>
                <c:pt idx="119">
                  <c:v>2.2148127696930623E-12</c:v>
                </c:pt>
                <c:pt idx="120">
                  <c:v>2.2148127696930623E-12</c:v>
                </c:pt>
                <c:pt idx="121">
                  <c:v>2.2148127696930623E-12</c:v>
                </c:pt>
                <c:pt idx="122">
                  <c:v>2.2148127696930623E-12</c:v>
                </c:pt>
                <c:pt idx="123">
                  <c:v>2.2148127696930623E-12</c:v>
                </c:pt>
                <c:pt idx="124">
                  <c:v>2.2148127696930623E-12</c:v>
                </c:pt>
                <c:pt idx="125">
                  <c:v>2.2148127696930623E-12</c:v>
                </c:pt>
                <c:pt idx="126">
                  <c:v>2.2148127696930623E-12</c:v>
                </c:pt>
                <c:pt idx="127">
                  <c:v>2.2148127696930623E-12</c:v>
                </c:pt>
                <c:pt idx="128">
                  <c:v>2.2148127696930623E-12</c:v>
                </c:pt>
                <c:pt idx="129">
                  <c:v>2.2148127696930623E-12</c:v>
                </c:pt>
                <c:pt idx="130">
                  <c:v>2.2148127696930623E-12</c:v>
                </c:pt>
                <c:pt idx="131">
                  <c:v>2.2148127696930623E-12</c:v>
                </c:pt>
                <c:pt idx="132">
                  <c:v>2.2148127696930623E-12</c:v>
                </c:pt>
                <c:pt idx="133">
                  <c:v>2.2148127696930623E-12</c:v>
                </c:pt>
                <c:pt idx="134">
                  <c:v>2.2148127696930623E-12</c:v>
                </c:pt>
                <c:pt idx="135">
                  <c:v>2.2148127696930623E-12</c:v>
                </c:pt>
                <c:pt idx="136">
                  <c:v>2.2148127696930623E-12</c:v>
                </c:pt>
                <c:pt idx="137">
                  <c:v>2.2148127696930623E-12</c:v>
                </c:pt>
                <c:pt idx="138">
                  <c:v>2.2148127696930623E-12</c:v>
                </c:pt>
                <c:pt idx="139">
                  <c:v>2.2148127696930623E-12</c:v>
                </c:pt>
                <c:pt idx="140">
                  <c:v>2.2148127696930623E-12</c:v>
                </c:pt>
                <c:pt idx="141">
                  <c:v>2.2148127696930623E-12</c:v>
                </c:pt>
                <c:pt idx="142">
                  <c:v>2.2148127696930623E-12</c:v>
                </c:pt>
                <c:pt idx="143">
                  <c:v>2.2148127696930623E-12</c:v>
                </c:pt>
                <c:pt idx="144">
                  <c:v>2.2148127696930623E-12</c:v>
                </c:pt>
                <c:pt idx="145">
                  <c:v>2.2148127696930623E-12</c:v>
                </c:pt>
                <c:pt idx="146">
                  <c:v>2.2148127696930623E-12</c:v>
                </c:pt>
                <c:pt idx="147">
                  <c:v>2.2148127696930623E-12</c:v>
                </c:pt>
                <c:pt idx="148">
                  <c:v>2.2148127696930623E-12</c:v>
                </c:pt>
                <c:pt idx="149">
                  <c:v>2.2148127696930623E-12</c:v>
                </c:pt>
                <c:pt idx="150">
                  <c:v>2.2148127696930623E-12</c:v>
                </c:pt>
                <c:pt idx="151">
                  <c:v>2.2148127696930623E-12</c:v>
                </c:pt>
                <c:pt idx="152">
                  <c:v>2.2148127696930623E-12</c:v>
                </c:pt>
                <c:pt idx="153">
                  <c:v>2.2148127696930623E-12</c:v>
                </c:pt>
                <c:pt idx="154">
                  <c:v>2.2148127696930623E-12</c:v>
                </c:pt>
                <c:pt idx="155">
                  <c:v>2.2148127696930623E-12</c:v>
                </c:pt>
                <c:pt idx="156">
                  <c:v>2.2148127696930623E-12</c:v>
                </c:pt>
                <c:pt idx="157">
                  <c:v>2.2148127696930623E-12</c:v>
                </c:pt>
                <c:pt idx="158">
                  <c:v>2.2148127696930623E-12</c:v>
                </c:pt>
                <c:pt idx="159">
                  <c:v>2.2148127696930623E-12</c:v>
                </c:pt>
                <c:pt idx="160">
                  <c:v>2.2148127696930623E-12</c:v>
                </c:pt>
                <c:pt idx="161">
                  <c:v>2.2148127696930623E-12</c:v>
                </c:pt>
                <c:pt idx="162">
                  <c:v>2.2148127696930623E-12</c:v>
                </c:pt>
                <c:pt idx="163">
                  <c:v>2.2148127696930623E-12</c:v>
                </c:pt>
                <c:pt idx="164">
                  <c:v>2.2148127696930623E-12</c:v>
                </c:pt>
                <c:pt idx="165">
                  <c:v>2.2148127696930623E-12</c:v>
                </c:pt>
                <c:pt idx="166">
                  <c:v>2.2148127696930623E-12</c:v>
                </c:pt>
                <c:pt idx="167">
                  <c:v>2.2148127696930623E-12</c:v>
                </c:pt>
                <c:pt idx="168">
                  <c:v>2.2148127696930623E-12</c:v>
                </c:pt>
                <c:pt idx="169">
                  <c:v>2.2148127696930623E-12</c:v>
                </c:pt>
                <c:pt idx="170">
                  <c:v>2.2148127696930623E-12</c:v>
                </c:pt>
                <c:pt idx="171">
                  <c:v>2.2148127696930623E-12</c:v>
                </c:pt>
                <c:pt idx="172">
                  <c:v>2.2148127696930623E-12</c:v>
                </c:pt>
                <c:pt idx="173">
                  <c:v>2.2148127696930623E-12</c:v>
                </c:pt>
                <c:pt idx="174">
                  <c:v>2.2148127696930623E-12</c:v>
                </c:pt>
                <c:pt idx="175">
                  <c:v>2.2148127696930623E-12</c:v>
                </c:pt>
                <c:pt idx="176">
                  <c:v>2.2148127696930623E-12</c:v>
                </c:pt>
                <c:pt idx="177">
                  <c:v>2.2148127696930623E-12</c:v>
                </c:pt>
                <c:pt idx="178">
                  <c:v>2.2148127696930623E-12</c:v>
                </c:pt>
                <c:pt idx="179">
                  <c:v>2.2148127696930623E-12</c:v>
                </c:pt>
                <c:pt idx="180">
                  <c:v>2.2148127696930623E-12</c:v>
                </c:pt>
                <c:pt idx="181">
                  <c:v>2.2148127696930623E-12</c:v>
                </c:pt>
                <c:pt idx="182">
                  <c:v>2.2148127696930623E-12</c:v>
                </c:pt>
                <c:pt idx="183">
                  <c:v>2.2148127696930623E-12</c:v>
                </c:pt>
                <c:pt idx="184">
                  <c:v>2.2148127696930623E-12</c:v>
                </c:pt>
                <c:pt idx="185">
                  <c:v>2.2148127696930623E-12</c:v>
                </c:pt>
                <c:pt idx="186">
                  <c:v>2.2148127696930623E-12</c:v>
                </c:pt>
                <c:pt idx="187">
                  <c:v>2.2148127696930623E-12</c:v>
                </c:pt>
                <c:pt idx="188">
                  <c:v>2.2148127696930623E-12</c:v>
                </c:pt>
                <c:pt idx="189">
                  <c:v>2.2148127696930623E-12</c:v>
                </c:pt>
                <c:pt idx="190">
                  <c:v>2.2148127696930623E-12</c:v>
                </c:pt>
                <c:pt idx="191">
                  <c:v>2.2148127696930623E-12</c:v>
                </c:pt>
                <c:pt idx="192">
                  <c:v>2.2148127696930623E-12</c:v>
                </c:pt>
                <c:pt idx="193">
                  <c:v>2.2148127696930623E-12</c:v>
                </c:pt>
                <c:pt idx="194">
                  <c:v>2.2148127696930623E-12</c:v>
                </c:pt>
                <c:pt idx="195">
                  <c:v>2.2148127696930623E-12</c:v>
                </c:pt>
                <c:pt idx="196">
                  <c:v>2.2148127696930623E-12</c:v>
                </c:pt>
                <c:pt idx="197">
                  <c:v>2.2148127696930623E-12</c:v>
                </c:pt>
                <c:pt idx="198">
                  <c:v>2.2148127696930623E-12</c:v>
                </c:pt>
                <c:pt idx="199">
                  <c:v>2.2148127696930623E-12</c:v>
                </c:pt>
                <c:pt idx="200">
                  <c:v>2.2148127696930623E-12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115" zoomScaleNormal="115" workbookViewId="0">
      <selection activeCell="B125" sqref="B1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5.6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0.02</v>
      </c>
      <c r="D9" s="36">
        <f t="shared" ref="D9:D18" si="0">C9*$C$5</f>
        <v>0.11199999999999999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0.02</v>
      </c>
      <c r="D10" s="36">
        <f t="shared" si="0"/>
        <v>0.11199999999999999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0.56999999999999995</v>
      </c>
      <c r="D11" s="36">
        <f t="shared" si="0"/>
        <v>3.1919999999999997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0.28000000000000003</v>
      </c>
      <c r="D12" s="36">
        <f t="shared" si="0"/>
        <v>1.5680000000000001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23</v>
      </c>
      <c r="C13" s="35">
        <v>0.02</v>
      </c>
      <c r="D13" s="36">
        <f t="shared" si="0"/>
        <v>0.11199999999999999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G13" s="292"/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44</v>
      </c>
      <c r="C14" s="35">
        <v>8.5000000000000006E-2</v>
      </c>
      <c r="D14" s="36">
        <f t="shared" si="0"/>
        <v>0.47599999999999998</v>
      </c>
      <c r="E14" s="37">
        <v>30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0.995</v>
      </c>
      <c r="D19" s="41">
        <f>SUM(D9:D18)</f>
        <v>5.5720000000000001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66</v>
      </c>
      <c r="C38" s="63">
        <v>3</v>
      </c>
      <c r="D38" s="63">
        <v>13</v>
      </c>
      <c r="E38" s="54">
        <v>0.2</v>
      </c>
      <c r="F38" s="54"/>
      <c r="G38" s="54"/>
      <c r="H38" s="54">
        <v>0.8</v>
      </c>
      <c r="I38" s="56">
        <f t="shared" si="1"/>
        <v>2.4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79</v>
      </c>
      <c r="C39" s="63">
        <v>4</v>
      </c>
      <c r="D39" s="63">
        <v>14</v>
      </c>
      <c r="E39" s="54">
        <v>0.3</v>
      </c>
      <c r="F39" s="54"/>
      <c r="G39" s="54"/>
      <c r="H39" s="54">
        <v>0.7</v>
      </c>
      <c r="I39" s="52">
        <f t="shared" si="1"/>
        <v>5.2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93</v>
      </c>
      <c r="C40" s="63">
        <v>5</v>
      </c>
      <c r="D40" s="63">
        <v>14</v>
      </c>
      <c r="E40" s="54">
        <v>0.3</v>
      </c>
      <c r="F40" s="54"/>
      <c r="G40" s="54"/>
      <c r="H40" s="54">
        <v>0.7</v>
      </c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107</v>
      </c>
      <c r="C41" s="63">
        <v>6</v>
      </c>
      <c r="D41" s="63">
        <v>14</v>
      </c>
      <c r="E41" s="54">
        <v>0.35</v>
      </c>
      <c r="F41" s="54"/>
      <c r="G41" s="54"/>
      <c r="H41" s="54">
        <v>0.65</v>
      </c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121</v>
      </c>
      <c r="C42" s="63">
        <v>7</v>
      </c>
      <c r="D42" s="63">
        <v>14</v>
      </c>
      <c r="E42" s="54">
        <v>0.4</v>
      </c>
      <c r="F42" s="54"/>
      <c r="G42" s="54"/>
      <c r="H42" s="54">
        <v>0.6</v>
      </c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63">
        <v>134</v>
      </c>
      <c r="C43" s="63"/>
      <c r="D43" s="63">
        <v>134</v>
      </c>
      <c r="E43" s="54">
        <v>0.6</v>
      </c>
      <c r="F43" s="54"/>
      <c r="G43" s="54"/>
      <c r="H43" s="54">
        <v>0.4</v>
      </c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115</v>
      </c>
      <c r="C62" s="53"/>
      <c r="D62" s="63">
        <v>0</v>
      </c>
      <c r="E62" s="54"/>
      <c r="F62" s="54"/>
      <c r="G62" s="54"/>
      <c r="H62" s="54"/>
      <c r="I62" s="56">
        <f>IFERROR(B62/A62,"")</f>
        <v>11.5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184</v>
      </c>
      <c r="C63" s="53"/>
      <c r="D63" s="63">
        <v>0</v>
      </c>
      <c r="E63" s="54"/>
      <c r="F63" s="54"/>
      <c r="G63" s="54"/>
      <c r="H63" s="54"/>
      <c r="I63" s="52">
        <f>IF(A63&lt;&gt;0,(B63-(B62-D62))/(A63-A62),"")</f>
        <v>13.8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18</v>
      </c>
      <c r="B64" s="63">
        <v>225</v>
      </c>
      <c r="C64" s="53">
        <v>1</v>
      </c>
      <c r="D64" s="63">
        <v>94</v>
      </c>
      <c r="E64" s="54"/>
      <c r="F64" s="54"/>
      <c r="G64" s="54"/>
      <c r="H64" s="54">
        <v>1</v>
      </c>
      <c r="I64" s="52">
        <f>IF(A64&lt;&gt;0,(B64-(B63-D63))/(A64-A63),"")</f>
        <v>13.666666666666666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22</v>
      </c>
      <c r="B65" s="63">
        <v>151</v>
      </c>
      <c r="C65" s="53">
        <v>2</v>
      </c>
      <c r="D65" s="63">
        <v>54</v>
      </c>
      <c r="E65" s="54">
        <v>0.1</v>
      </c>
      <c r="F65" s="54"/>
      <c r="G65" s="54"/>
      <c r="H65" s="54">
        <v>0.9</v>
      </c>
      <c r="I65" s="52">
        <f>IF(A65&lt;&gt;0,(B65-(B64-D64))/(A65-A64),"")</f>
        <v>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27</v>
      </c>
      <c r="B66" s="63">
        <v>130</v>
      </c>
      <c r="C66" s="53">
        <v>3</v>
      </c>
      <c r="D66" s="63">
        <v>38</v>
      </c>
      <c r="E66" s="54">
        <v>0.1</v>
      </c>
      <c r="F66" s="54"/>
      <c r="G66" s="54"/>
      <c r="H66" s="54">
        <v>0.9</v>
      </c>
      <c r="I66" s="52">
        <f t="shared" ref="I66:I81" si="2">IF(A66&lt;&gt;0,(B66-(B65-D65))/(A66-A65),"")</f>
        <v>6.6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136</v>
      </c>
      <c r="C67" s="53"/>
      <c r="D67" s="63">
        <v>0</v>
      </c>
      <c r="E67" s="54"/>
      <c r="F67" s="54"/>
      <c r="G67" s="54"/>
      <c r="H67" s="54"/>
      <c r="I67" s="52">
        <f t="shared" si="2"/>
        <v>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170</v>
      </c>
      <c r="C68" s="63"/>
      <c r="D68" s="63">
        <v>0</v>
      </c>
      <c r="E68" s="93"/>
      <c r="F68" s="93"/>
      <c r="G68" s="93"/>
      <c r="H68" s="93"/>
      <c r="I68" s="52">
        <f t="shared" si="2"/>
        <v>6.8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63">
        <v>210</v>
      </c>
      <c r="C69" s="63"/>
      <c r="D69" s="63">
        <v>210</v>
      </c>
      <c r="E69" s="93">
        <v>0.65</v>
      </c>
      <c r="F69" s="93"/>
      <c r="G69" s="93"/>
      <c r="H69" s="93">
        <v>0.35</v>
      </c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162</v>
      </c>
      <c r="C88" s="63">
        <v>1</v>
      </c>
      <c r="D88" s="63"/>
      <c r="E88" s="54"/>
      <c r="F88" s="54"/>
      <c r="G88" s="54"/>
      <c r="H88" s="93"/>
      <c r="I88" s="56">
        <f>IFERROR(B88/A88,"")</f>
        <v>8.526315789473685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335</v>
      </c>
      <c r="C89" s="63">
        <v>2</v>
      </c>
      <c r="D89" s="63">
        <v>54</v>
      </c>
      <c r="E89" s="54">
        <v>0.05</v>
      </c>
      <c r="F89" s="54"/>
      <c r="G89" s="54">
        <v>0.95</v>
      </c>
      <c r="H89" s="93"/>
      <c r="I89" s="56">
        <f t="shared" ref="I89:I107" si="3">IF(A89&lt;&gt;0,(B89-(B88-D88))/(A89-A88),"")</f>
        <v>28.833333333333332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421</v>
      </c>
      <c r="C90" s="63">
        <v>3</v>
      </c>
      <c r="D90" s="63">
        <v>54</v>
      </c>
      <c r="E90" s="93">
        <v>0.2</v>
      </c>
      <c r="F90" s="93"/>
      <c r="G90" s="93">
        <v>0.8</v>
      </c>
      <c r="H90" s="93"/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505</v>
      </c>
      <c r="C91" s="63">
        <v>4</v>
      </c>
      <c r="D91" s="63">
        <v>69</v>
      </c>
      <c r="E91" s="93">
        <v>0.4</v>
      </c>
      <c r="F91" s="93"/>
      <c r="G91" s="93">
        <v>0.6</v>
      </c>
      <c r="H91" s="93"/>
      <c r="I91" s="56">
        <f t="shared" si="3"/>
        <v>27.6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564</v>
      </c>
      <c r="C92" s="63">
        <v>5</v>
      </c>
      <c r="D92" s="63">
        <v>72</v>
      </c>
      <c r="E92" s="93">
        <v>0.7</v>
      </c>
      <c r="F92" s="93"/>
      <c r="G92" s="93">
        <v>0.3</v>
      </c>
      <c r="H92" s="93"/>
      <c r="I92" s="56">
        <f t="shared" si="3"/>
        <v>25.6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606</v>
      </c>
      <c r="C93" s="63">
        <v>6</v>
      </c>
      <c r="D93" s="63">
        <v>66</v>
      </c>
      <c r="E93" s="93">
        <v>0.7</v>
      </c>
      <c r="F93" s="93"/>
      <c r="G93" s="93">
        <v>0.3</v>
      </c>
      <c r="H93" s="93"/>
      <c r="I93" s="56">
        <f t="shared" si="3"/>
        <v>22.8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629</v>
      </c>
      <c r="C94" s="63">
        <v>7</v>
      </c>
      <c r="D94" s="63">
        <v>48</v>
      </c>
      <c r="E94" s="93">
        <v>0.8</v>
      </c>
      <c r="F94" s="93"/>
      <c r="G94" s="93">
        <v>0.2</v>
      </c>
      <c r="H94" s="93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650</v>
      </c>
      <c r="C95" s="63">
        <v>8</v>
      </c>
      <c r="D95" s="63">
        <v>35</v>
      </c>
      <c r="E95" s="93">
        <v>0.8</v>
      </c>
      <c r="F95" s="93"/>
      <c r="G95" s="93">
        <v>0.2</v>
      </c>
      <c r="H95" s="93"/>
      <c r="I95" s="56">
        <f t="shared" si="3"/>
        <v>13.8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666</v>
      </c>
      <c r="C96" s="63"/>
      <c r="D96" s="63">
        <v>666</v>
      </c>
      <c r="E96" s="93">
        <v>0.9</v>
      </c>
      <c r="F96" s="93"/>
      <c r="G96" s="93">
        <v>0.1</v>
      </c>
      <c r="H96" s="93"/>
      <c r="I96" s="56">
        <f t="shared" si="3"/>
        <v>10.199999999999999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115</v>
      </c>
      <c r="C114" s="63">
        <v>1</v>
      </c>
      <c r="D114" s="63">
        <v>30</v>
      </c>
      <c r="E114" s="54"/>
      <c r="F114" s="54"/>
      <c r="G114" s="54"/>
      <c r="H114" s="54">
        <v>1</v>
      </c>
      <c r="I114" s="56">
        <f>IFERROR(B114/A114,"")</f>
        <v>5.75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150</v>
      </c>
      <c r="C115" s="63">
        <v>2</v>
      </c>
      <c r="D115" s="63">
        <v>40</v>
      </c>
      <c r="E115" s="54">
        <v>0.1</v>
      </c>
      <c r="F115" s="54"/>
      <c r="G115" s="54"/>
      <c r="H115" s="54">
        <v>0.9</v>
      </c>
      <c r="I115" s="56">
        <f t="shared" ref="I115:I133" si="4">IF(A115&lt;&gt;0,(B115-(B114-D114))/(A115-A114),"")</f>
        <v>6.5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180</v>
      </c>
      <c r="C116" s="63">
        <v>3</v>
      </c>
      <c r="D116" s="63">
        <v>50</v>
      </c>
      <c r="E116" s="54">
        <v>0.3</v>
      </c>
      <c r="F116" s="54"/>
      <c r="G116" s="54"/>
      <c r="H116" s="54">
        <v>0.7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200</v>
      </c>
      <c r="C117" s="63">
        <v>4</v>
      </c>
      <c r="D117" s="63">
        <v>60</v>
      </c>
      <c r="E117" s="54">
        <v>0.65</v>
      </c>
      <c r="F117" s="54"/>
      <c r="G117" s="54"/>
      <c r="H117" s="54">
        <v>0.35</v>
      </c>
      <c r="I117" s="56">
        <f t="shared" si="4"/>
        <v>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220</v>
      </c>
      <c r="C118" s="63"/>
      <c r="D118" s="63">
        <v>220</v>
      </c>
      <c r="E118" s="54">
        <v>0.9</v>
      </c>
      <c r="F118" s="54"/>
      <c r="G118" s="54"/>
      <c r="H118" s="54">
        <v>0.1</v>
      </c>
      <c r="I118" s="56">
        <f t="shared" si="4"/>
        <v>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sycomore</v>
      </c>
      <c r="C136" s="292"/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30</v>
      </c>
      <c r="C140" s="63">
        <v>1</v>
      </c>
      <c r="D140" s="63">
        <v>0</v>
      </c>
      <c r="E140" s="54"/>
      <c r="F140" s="54"/>
      <c r="G140" s="54"/>
      <c r="H140" s="54">
        <v>1</v>
      </c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54</v>
      </c>
      <c r="C141" s="63">
        <v>2</v>
      </c>
      <c r="D141" s="63">
        <v>0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66</v>
      </c>
      <c r="C142" s="63">
        <v>3</v>
      </c>
      <c r="D142" s="63">
        <v>13</v>
      </c>
      <c r="E142" s="54">
        <v>0.2</v>
      </c>
      <c r="F142" s="54"/>
      <c r="G142" s="54"/>
      <c r="H142" s="54">
        <v>0.8</v>
      </c>
      <c r="I142" s="60">
        <f t="shared" si="5"/>
        <v>2.4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79</v>
      </c>
      <c r="C143" s="63">
        <v>4</v>
      </c>
      <c r="D143" s="63">
        <v>14</v>
      </c>
      <c r="E143" s="54">
        <v>0.3</v>
      </c>
      <c r="F143" s="54"/>
      <c r="G143" s="54"/>
      <c r="H143" s="54">
        <v>0.7</v>
      </c>
      <c r="I143" s="60">
        <f t="shared" si="5"/>
        <v>5.2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93</v>
      </c>
      <c r="C144" s="63">
        <v>5</v>
      </c>
      <c r="D144" s="63">
        <v>14</v>
      </c>
      <c r="E144" s="54">
        <v>0.3</v>
      </c>
      <c r="F144" s="54"/>
      <c r="G144" s="54"/>
      <c r="H144" s="54">
        <v>0.7</v>
      </c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107</v>
      </c>
      <c r="C145" s="63">
        <v>6</v>
      </c>
      <c r="D145" s="63">
        <v>14</v>
      </c>
      <c r="E145" s="54">
        <v>0.35</v>
      </c>
      <c r="F145" s="54"/>
      <c r="G145" s="54"/>
      <c r="H145" s="54">
        <v>0.65</v>
      </c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121</v>
      </c>
      <c r="C146" s="63">
        <v>7</v>
      </c>
      <c r="D146" s="63">
        <v>14</v>
      </c>
      <c r="E146" s="54">
        <v>0.4</v>
      </c>
      <c r="F146" s="54"/>
      <c r="G146" s="54"/>
      <c r="H146" s="54">
        <v>0.6</v>
      </c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134</v>
      </c>
      <c r="C147" s="63"/>
      <c r="D147" s="63">
        <v>134</v>
      </c>
      <c r="E147" s="54">
        <v>0.6</v>
      </c>
      <c r="F147" s="54"/>
      <c r="G147" s="54"/>
      <c r="H147" s="54">
        <v>0.4</v>
      </c>
      <c r="I147" s="60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6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6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6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6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Robinier faux-acacia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5</v>
      </c>
      <c r="B166" s="63">
        <v>28</v>
      </c>
      <c r="C166" s="63">
        <v>1</v>
      </c>
      <c r="D166" s="63">
        <v>4</v>
      </c>
      <c r="E166" s="54"/>
      <c r="F166" s="54"/>
      <c r="G166" s="54"/>
      <c r="H166" s="54"/>
      <c r="I166" s="52">
        <f>IFERROR(B166/A166,"")</f>
        <v>5.6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10</v>
      </c>
      <c r="B167" s="63">
        <v>79</v>
      </c>
      <c r="C167" s="63">
        <v>2</v>
      </c>
      <c r="D167" s="63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15</v>
      </c>
      <c r="B168" s="63">
        <v>113</v>
      </c>
      <c r="C168" s="63">
        <v>3</v>
      </c>
      <c r="D168" s="63">
        <v>17</v>
      </c>
      <c r="E168" s="54"/>
      <c r="F168" s="54"/>
      <c r="G168" s="54"/>
      <c r="H168" s="54">
        <v>1</v>
      </c>
      <c r="I168" s="52">
        <f t="shared" si="6"/>
        <v>11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20</v>
      </c>
      <c r="B169" s="63">
        <v>145</v>
      </c>
      <c r="C169" s="63">
        <v>4</v>
      </c>
      <c r="D169" s="63">
        <v>14</v>
      </c>
      <c r="E169" s="54">
        <v>0.1</v>
      </c>
      <c r="F169" s="54"/>
      <c r="G169" s="54"/>
      <c r="H169" s="54">
        <v>0.9</v>
      </c>
      <c r="I169" s="52">
        <f t="shared" si="6"/>
        <v>9.8000000000000007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25</v>
      </c>
      <c r="B170" s="63">
        <v>173</v>
      </c>
      <c r="C170" s="63">
        <v>5</v>
      </c>
      <c r="D170" s="63">
        <v>11</v>
      </c>
      <c r="E170" s="54">
        <v>0.25</v>
      </c>
      <c r="F170" s="54"/>
      <c r="G170" s="54"/>
      <c r="H170" s="54">
        <v>0.75</v>
      </c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30</v>
      </c>
      <c r="B171" s="63">
        <v>196</v>
      </c>
      <c r="C171" s="63"/>
      <c r="D171" s="63">
        <v>196</v>
      </c>
      <c r="E171" s="54">
        <v>0.6</v>
      </c>
      <c r="F171" s="54"/>
      <c r="G171" s="54"/>
      <c r="H171" s="54">
        <v>0.4</v>
      </c>
      <c r="I171" s="52">
        <f t="shared" si="6"/>
        <v>6.8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rouge d'Amérique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Châtaignier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Douglas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Cèdre de l'Atlas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Erable sycomore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Robinier faux-acacia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63.066358723927522</v>
      </c>
      <c r="T3" s="62">
        <f>IF('Données projet'!E9&gt;30,$R$33-$H$33,LOOKUP('Données projet'!$E$9,$A$3:$A$203,R3:R203)-LOOKUP('Données projet'!$E$9,$A$3:$A$203,$H$3:$H$203))</f>
        <v>68.315893120570763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167.14929162269641</v>
      </c>
      <c r="AO3" s="62">
        <f>IF('Données projet'!E10&gt;30,$AM$33-$H$33,LOOKUP('Données projet'!$E$10,$A$3:$A$203,AM3:AM203)-LOOKUP('Données projet'!$E$10,$A$3:$A$203,$H$3:$H$203))</f>
        <v>138.89497526048916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378.17323480030268</v>
      </c>
      <c r="BJ3" s="62">
        <f>IF('Données projet'!E11&gt;30,$BH$33-$H$33,LOOKUP('Données projet'!$E$11,$A$3:$A$203,BH3:BH203)-LOOKUP('Données projet'!$E$11,$A$3:$A$203,$H$3:$H$203))</f>
        <v>471.89239871617241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77.988163294809624</v>
      </c>
      <c r="CE3" s="62">
        <f>IF('Données projet'!E12&gt;30,$CC$33-$H$33,LOOKUP('Données projet'!$E$12,$A$3:$A$203,CC3:CC203)-LOOKUP('Données projet'!$E$12,$A$3:$A$203,$H$3:$H$203))</f>
        <v>118.59281525447091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54.280673146122695</v>
      </c>
      <c r="CZ3" s="62">
        <f>IF('Données projet'!E13&gt;30,$CX$33-$H$33,LOOKUP('Données projet'!$E$13,$A$3:$A$203,CX3:CX203)-LOOKUP('Données projet'!$E$13,$A$3:$A$203,$H$3:$H$203))</f>
        <v>59.062335764177192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181.14126283600467</v>
      </c>
      <c r="DU3" s="62">
        <f>IF('Données projet'!E14&gt;30,$DS$33-$H$33,LOOKUP('Données projet'!$E$14,$A$3:$A$203,DS3:DS203)-LOOKUP('Données projet'!$E$14,$A$3:$A$203,$H$3:$H$203))</f>
        <v>348.75012088192597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1.0009156402177797</v>
      </c>
      <c r="P4" s="14">
        <f>EXP(-1.0587+0.8836*LN(O4)+0.284)</f>
        <v>0.46121484170360399</v>
      </c>
      <c r="Q4" s="22">
        <f t="shared" ref="Q4:Q34" si="2">(O4+P4)*0.475*44/12</f>
        <v>2.5465439226797426</v>
      </c>
      <c r="R4" s="62">
        <f t="shared" si="0"/>
        <v>295.87987725601306</v>
      </c>
      <c r="S4" s="62">
        <f ca="1">AVERAGE(OFFSET($R$3,0,0,'Données projet'!$E$9+1,1))-AVERAGE(OFFSET($H$3,0,0,'Données projet'!$E$9+1,1))</f>
        <v>63.066358723927522</v>
      </c>
      <c r="T4" s="62">
        <f>$T$3</f>
        <v>68.315893120570763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11.5</v>
      </c>
      <c r="AI4" s="14">
        <f>IF('Données projet'!$A$62&gt;35,AI3+AH4-AQ3,IF(A4&lt;'Données projet'!$A$62,$AF$205^A4,IF(A4='Données projet'!$A$62,'Données projet'!$B$62,AI3+AH4-AQ3)))</f>
        <v>1.6071994829923506</v>
      </c>
      <c r="AJ4" s="14">
        <f>AI4*VLOOKUP('Données projet'!$B$10,Paramètres!$A$1:$I$89,3,0)*VLOOKUP('Données projet'!$B$10,Paramètres!$A$1:$I$89,5,0)</f>
        <v>1.1783986609299915</v>
      </c>
      <c r="AK4" s="14">
        <f>EXP(-1.0587+0.8836*LN(AJ4)+0.284)</f>
        <v>0.53277751568396181</v>
      </c>
      <c r="AL4" s="22">
        <f t="shared" ref="AL4:AL67" si="4">(AJ4+AK4)*0.475*44/12</f>
        <v>2.9802985076026349</v>
      </c>
      <c r="AM4" s="62">
        <f t="shared" ref="AM4:AM67" si="5">AL4+(AD4+AE4)*44/12</f>
        <v>296.31363184093595</v>
      </c>
      <c r="AN4" s="62">
        <f ca="1">AVERAGE(OFFSET($AM$3,0,0,'Données projet'!$E$10+1,1))-AVERAGE(OFFSET($H$3,0,0,'Données projet'!$E$10+1,1))</f>
        <v>167.14929162269641</v>
      </c>
      <c r="AO4" s="62">
        <f>$AO$3</f>
        <v>138.89497526048916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8.526315789473685</v>
      </c>
      <c r="BD4" s="13">
        <f>IF('Données projet'!$A$88&gt;35,BD3+BC4-BL3,IF(A4&lt;'Données projet'!$A$88,$BA$205^A4,IF(A4='Données projet'!$A$88,'Données projet'!$B$88,BD3+BC4-BL3)))</f>
        <v>1.3070441688874561</v>
      </c>
      <c r="BE4" s="14">
        <f>BD4*VLOOKUP('Données projet'!$B$11,Paramètres!$A$1:$I$89,3,0)*VLOOKUP('Données projet'!$B$11,Paramètres!$A$1:$I$89,5,0)</f>
        <v>0.73063769040808801</v>
      </c>
      <c r="BF4" s="14">
        <f>EXP(-1.0587+0.8836*LN(BE4)+0.284)</f>
        <v>0.34923616900555043</v>
      </c>
      <c r="BG4" s="22">
        <f t="shared" ref="BG4:BG67" si="7">(BE4+BF4)*0.475*44/12</f>
        <v>1.8807803051454206</v>
      </c>
      <c r="BH4" s="62">
        <f t="shared" ref="BH4:BH67" si="8">BG4+(AY4+AZ4)*44/12</f>
        <v>295.21411363847875</v>
      </c>
      <c r="BI4" s="62">
        <f ca="1">AVERAGE(OFFSET($BH$3,0,0,'Données projet'!$E$11+1,1))-AVERAGE(OFFSET($H$3,0,0,'Données projet'!$E$11+1,1))</f>
        <v>378.17323480030268</v>
      </c>
      <c r="BJ4" s="62">
        <f>$BJ$3</f>
        <v>471.89239871617241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5.75</v>
      </c>
      <c r="BY4" s="13">
        <f>IF('Données projet'!$A$114&gt;35,BY3+BX4-CG3,IF(A4&lt;'Données projet'!$A$114,$BV$205^A4,IF(A4='Données projet'!$A$114,'Données projet'!$B$114,BY3+BX4-CG3)))</f>
        <v>1.2677537154322802</v>
      </c>
      <c r="BZ4" s="14">
        <f>BY4*VLOOKUP('Données projet'!$B$12,Paramètres!$A$1:$I$89,3,0)*VLOOKUP('Données projet'!$B$12,Paramètres!$A$1:$I$89,5,0)</f>
        <v>0.59330873882230706</v>
      </c>
      <c r="CA4" s="14">
        <f>EXP(-1.0587+0.8836*LN(BZ4)+0.284)</f>
        <v>0.29055137246158741</v>
      </c>
      <c r="CB4" s="22">
        <f t="shared" ref="CB4:CB67" si="10">(BZ4+CA4)*0.475*44/12</f>
        <v>1.5393896938194491</v>
      </c>
      <c r="CC4" s="62">
        <f t="shared" ref="CC4:CC67" si="11">CB4+(BT4+BU4)*44/12</f>
        <v>294.87272302715274</v>
      </c>
      <c r="CD4" s="62">
        <f ca="1">AVERAGE(OFFSET($CC$3,0,0,'Données projet'!$E$12+1,1))-AVERAGE(OFFSET($H$3,0,0,'Données projet'!$E$12+1,1))</f>
        <v>77.988163294809624</v>
      </c>
      <c r="CE4" s="62">
        <f>$CE$3</f>
        <v>118.59281525447091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0.91154817234119212</v>
      </c>
      <c r="CV4" s="14">
        <f>EXP(-1.0587+0.8836*LN(CU4)+0.284)</f>
        <v>0.42463260814290515</v>
      </c>
      <c r="CW4" s="22">
        <f t="shared" ref="CW4:CW67" si="13">(CU4+CV4)*0.475*44/12</f>
        <v>2.3271815260098028</v>
      </c>
      <c r="CX4" s="62">
        <f t="shared" ref="CX4:CX67" si="14">CW4+(CO4+CP4)*44/12</f>
        <v>295.6605148593431</v>
      </c>
      <c r="CY4" s="62">
        <f ca="1">AVERAGE(OFFSET($CX$3,0,0,'Données projet'!$E$13+1,1))-AVERAGE(OFFSET($H$3,0,0,'Données projet'!$E$13+1,1))</f>
        <v>54.280673146122695</v>
      </c>
      <c r="CZ4" s="62">
        <f>$CZ$3</f>
        <v>59.062335764177192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5.6</v>
      </c>
      <c r="DO4" s="13">
        <f>IF('Données projet'!$A$166&gt;35,DO3+DN4-DW3,IF(A4&lt;'Données projet'!$A$166,$DL$205^A4,IF(A4='Données projet'!$A$166,'Données projet'!$B$166,DO3+DN4-DW3)))</f>
        <v>1.9472943612303364</v>
      </c>
      <c r="DP4" s="18">
        <f>DO4*VLOOKUP('Données projet'!$B$14,Paramètres!$A$1:$I$89,3,0)*VLOOKUP('Données projet'!$B$14,Paramètres!$A$1:$I$89,5,0)</f>
        <v>1.7619119380412083</v>
      </c>
      <c r="DQ4" s="14">
        <f>EXP(-1.0587+0.8836*LN(DP4)+0.284)</f>
        <v>0.76015770586189668</v>
      </c>
      <c r="DR4" s="22">
        <f t="shared" ref="DR4:DR67" si="16">(DP4+DQ4)*0.475*44/12</f>
        <v>4.3926046297979076</v>
      </c>
      <c r="DS4" s="62">
        <f t="shared" ref="DS4:DS67" si="17">DR4+(DJ4+DK4)*44/12</f>
        <v>297.72593796313123</v>
      </c>
      <c r="DT4" s="62">
        <f ca="1">AVERAGE(OFFSET($DS$3,0,0,'Données projet'!$E$14+1,1))-AVERAGE(OFFSET($H$3,0,0,'Données projet'!$E$14+1,1))</f>
        <v>181.14126283600467</v>
      </c>
      <c r="DU4" s="62">
        <f>$DU$3</f>
        <v>348.75012088192597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1.1467858503120052</v>
      </c>
      <c r="P5" s="14">
        <f t="shared" ref="P5:P68" si="33">EXP(-1.0587+0.8836*LN(O5)+0.284)</f>
        <v>0.52012849600857258</v>
      </c>
      <c r="Q5" s="22">
        <f t="shared" si="2"/>
        <v>2.9032091531750059</v>
      </c>
      <c r="R5" s="62">
        <f t="shared" si="0"/>
        <v>296.23654248650831</v>
      </c>
      <c r="S5" s="62">
        <f ca="1">AVERAGE(OFFSET($R$3,0,0,'Données projet'!$E$9+1,1))-AVERAGE(OFFSET($H$3,0,0,'Données projet'!$E$9+1,1))</f>
        <v>63.066358723927522</v>
      </c>
      <c r="T5" s="62">
        <f t="shared" ref="T5:T68" si="34">$T$3</f>
        <v>68.315893120570763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11.5</v>
      </c>
      <c r="AI5" s="14">
        <f>IF('Données projet'!$A$62&gt;35,AI4+AH5-AQ4,IF(A5&lt;'Données projet'!$A$62,$AF$205^A5,IF(A5='Données projet'!$A$62,'Données projet'!$B$62,AI4+AH5-AQ4)))</f>
        <v>2.5830901781308793</v>
      </c>
      <c r="AJ5" s="14">
        <f>AI5*VLOOKUP('Données projet'!$B$10,Paramètres!$A$1:$I$89,3,0)*VLOOKUP('Données projet'!$B$10,Paramètres!$A$1:$I$89,5,0)</f>
        <v>1.8939217186055606</v>
      </c>
      <c r="AK5" s="14">
        <f t="shared" ref="AK5:AK68" si="35">EXP(-1.0587+0.8836*LN(AJ5)+0.284)</f>
        <v>0.81026886193479808</v>
      </c>
      <c r="AL5" s="22">
        <f t="shared" si="4"/>
        <v>4.709798594441124</v>
      </c>
      <c r="AM5" s="62">
        <f t="shared" si="5"/>
        <v>298.04313192777443</v>
      </c>
      <c r="AN5" s="62">
        <f ca="1">AVERAGE(OFFSET($AM$3,0,0,'Données projet'!$E$10+1,1))-AVERAGE(OFFSET($H$3,0,0,'Données projet'!$E$10+1,1))</f>
        <v>167.14929162269641</v>
      </c>
      <c r="AO5" s="62">
        <f t="shared" ref="AO5:AO68" si="36">$AO$3</f>
        <v>138.89497526048916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8.526315789473685</v>
      </c>
      <c r="BD5" s="13">
        <f>IF('Données projet'!$A$88&gt;35,BD4+BC5-BL4,IF(A5&lt;'Données projet'!$A$88,$BA$205^A5,IF(A5='Données projet'!$A$88,'Données projet'!$B$88,BD4+BC5-BL4)))</f>
        <v>1.708364459422701</v>
      </c>
      <c r="BE5" s="14">
        <f>BD5*VLOOKUP('Données projet'!$B$11,Paramètres!$A$1:$I$89,3,0)*VLOOKUP('Données projet'!$B$11,Paramètres!$A$1:$I$89,5,0)</f>
        <v>0.95497573281728976</v>
      </c>
      <c r="BF5" s="14">
        <f t="shared" ref="BF5:BF68" si="37">EXP(-1.0587+0.8836*LN(BE5)+0.284)</f>
        <v>0.44245926414263009</v>
      </c>
      <c r="BG5" s="22">
        <f t="shared" si="7"/>
        <v>2.4338659530385267</v>
      </c>
      <c r="BH5" s="62">
        <f t="shared" si="8"/>
        <v>295.76719928637186</v>
      </c>
      <c r="BI5" s="62">
        <f ca="1">AVERAGE(OFFSET($BH$3,0,0,'Données projet'!$E$11+1,1))-AVERAGE(OFFSET($H$3,0,0,'Données projet'!$E$11+1,1))</f>
        <v>378.17323480030268</v>
      </c>
      <c r="BJ5" s="62">
        <f t="shared" ref="BJ5:BJ68" si="38">$BJ$3</f>
        <v>471.89239871617241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5.75</v>
      </c>
      <c r="BY5" s="13">
        <f>IF('Données projet'!$A$114&gt;35,BY4+BX5-CG4,IF(A5&lt;'Données projet'!$A$114,$BV$205^A5,IF(A5='Données projet'!$A$114,'Données projet'!$B$114,BY4+BX5-CG4)))</f>
        <v>1.6071994829923508</v>
      </c>
      <c r="BZ5" s="14">
        <f>BY5*VLOOKUP('Données projet'!$B$12,Paramètres!$A$1:$I$89,3,0)*VLOOKUP('Données projet'!$B$12,Paramètres!$A$1:$I$89,5,0)</f>
        <v>0.75216935804042018</v>
      </c>
      <c r="CA5" s="14">
        <f t="shared" ref="CA5:CA68" si="39">EXP(-1.0587+0.8836*LN(BZ5)+0.284)</f>
        <v>0.35831464735172275</v>
      </c>
      <c r="CB5" s="22">
        <f t="shared" si="10"/>
        <v>1.9340929760579824</v>
      </c>
      <c r="CC5" s="62">
        <f t="shared" si="11"/>
        <v>295.26742630939128</v>
      </c>
      <c r="CD5" s="62">
        <f ca="1">AVERAGE(OFFSET($CC$3,0,0,'Données projet'!$E$12+1,1))-AVERAGE(OFFSET($H$3,0,0,'Données projet'!$E$12+1,1))</f>
        <v>77.988163294809624</v>
      </c>
      <c r="CE5" s="62">
        <f t="shared" ref="CE5:CE68" si="40">$CE$3</f>
        <v>118.59281525447091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1.0443942565341475</v>
      </c>
      <c r="CV5" s="14">
        <f t="shared" ref="CV5:CV68" si="41">EXP(-1.0587+0.8836*LN(CU5)+0.284)</f>
        <v>0.47887340098110492</v>
      </c>
      <c r="CW5" s="22">
        <f t="shared" si="13"/>
        <v>2.6530245035057312</v>
      </c>
      <c r="CX5" s="62">
        <f t="shared" si="14"/>
        <v>295.98635783683903</v>
      </c>
      <c r="CY5" s="62">
        <f ca="1">AVERAGE(OFFSET($CX$3,0,0,'Données projet'!$E$13+1,1))-AVERAGE(OFFSET($H$3,0,0,'Données projet'!$E$13+1,1))</f>
        <v>54.280673146122695</v>
      </c>
      <c r="CZ5" s="62">
        <f t="shared" ref="CZ5:CZ68" si="42">$CZ$3</f>
        <v>59.062335764177192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5.6</v>
      </c>
      <c r="DO5" s="13">
        <f>IF('Données projet'!$A$166&gt;35,DO4+DN5-DW4,IF(A5&lt;'Données projet'!$A$166,$DL$205^A5,IF(A5='Données projet'!$A$166,'Données projet'!$B$166,DO4+DN5-DW4)))</f>
        <v>3.7919553292794639</v>
      </c>
      <c r="DP5" s="18">
        <f>DO5*VLOOKUP('Données projet'!$B$14,Paramètres!$A$1:$I$89,3,0)*VLOOKUP('Données projet'!$B$14,Paramètres!$A$1:$I$89,5,0)</f>
        <v>3.4309611819320587</v>
      </c>
      <c r="DQ5" s="14">
        <f t="shared" ref="DQ5:DQ68" si="43">EXP(-1.0587+0.8836*LN(DP5)+0.284)</f>
        <v>1.3697631223860498</v>
      </c>
      <c r="DR5" s="22">
        <f t="shared" si="16"/>
        <v>8.3612614966873711</v>
      </c>
      <c r="DS5" s="62">
        <f t="shared" si="17"/>
        <v>301.69459483002066</v>
      </c>
      <c r="DT5" s="62">
        <f ca="1">AVERAGE(OFFSET($DS$3,0,0,'Données projet'!$E$14+1,1))-AVERAGE(OFFSET($H$3,0,0,'Données projet'!$E$14+1,1))</f>
        <v>181.14126283600467</v>
      </c>
      <c r="DU5" s="62">
        <f t="shared" ref="DU5:DU68" si="44">$DU$3</f>
        <v>348.75012088192597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1.3139147133215792</v>
      </c>
      <c r="P6" s="14">
        <f t="shared" si="33"/>
        <v>0.58656753403871609</v>
      </c>
      <c r="Q6" s="22">
        <f t="shared" si="2"/>
        <v>3.3100065808191808</v>
      </c>
      <c r="R6" s="62">
        <f t="shared" si="0"/>
        <v>296.64333991415248</v>
      </c>
      <c r="S6" s="62">
        <f ca="1">AVERAGE(OFFSET($R$3,0,0,'Données projet'!$E$9+1,1))-AVERAGE(OFFSET($H$3,0,0,'Données projet'!$E$9+1,1))</f>
        <v>63.066358723927522</v>
      </c>
      <c r="T6" s="62">
        <f t="shared" si="34"/>
        <v>68.315893120570763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11.5</v>
      </c>
      <c r="AI6" s="14">
        <f>IF('Données projet'!$A$62&gt;35,AI5+AH6-AQ5,IF(A6&lt;'Données projet'!$A$62,$AF$205^A6,IF(A6='Données projet'!$A$62,'Données projet'!$B$62,AI5+AH6-AQ5)))</f>
        <v>4.1515411988145683</v>
      </c>
      <c r="AJ6" s="14">
        <f>AI6*VLOOKUP('Données projet'!$B$10,Paramètres!$A$1:$I$89,3,0)*VLOOKUP('Données projet'!$B$10,Paramètres!$A$1:$I$89,5,0)</f>
        <v>3.0439100069708416</v>
      </c>
      <c r="AK6" s="14">
        <f t="shared" si="35"/>
        <v>1.2322885431422059</v>
      </c>
      <c r="AL6" s="22">
        <f t="shared" si="4"/>
        <v>7.447712474780225</v>
      </c>
      <c r="AM6" s="62">
        <f t="shared" si="5"/>
        <v>300.78104580811356</v>
      </c>
      <c r="AN6" s="62">
        <f ca="1">AVERAGE(OFFSET($AM$3,0,0,'Données projet'!$E$10+1,1))-AVERAGE(OFFSET($H$3,0,0,'Données projet'!$E$10+1,1))</f>
        <v>167.14929162269641</v>
      </c>
      <c r="AO6" s="62">
        <f t="shared" si="36"/>
        <v>138.89497526048916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8.526315789473685</v>
      </c>
      <c r="BD6" s="13">
        <f>IF('Données projet'!$A$88&gt;35,BD5+BC6-BL5,IF(A6&lt;'Données projet'!$A$88,$BA$205^A6,IF(A6='Données projet'!$A$88,'Données projet'!$B$88,BD5+BC6-BL5)))</f>
        <v>2.2329078050230127</v>
      </c>
      <c r="BE6" s="14">
        <f>BD6*VLOOKUP('Données projet'!$B$11,Paramètres!$A$1:$I$89,3,0)*VLOOKUP('Données projet'!$B$11,Paramètres!$A$1:$I$89,5,0)</f>
        <v>1.248195463007864</v>
      </c>
      <c r="BF6" s="14">
        <f t="shared" si="37"/>
        <v>0.56056679634040518</v>
      </c>
      <c r="BG6" s="22">
        <f t="shared" si="7"/>
        <v>3.1502609350315693</v>
      </c>
      <c r="BH6" s="62">
        <f t="shared" si="8"/>
        <v>296.48359426836487</v>
      </c>
      <c r="BI6" s="62">
        <f ca="1">AVERAGE(OFFSET($BH$3,0,0,'Données projet'!$E$11+1,1))-AVERAGE(OFFSET($H$3,0,0,'Données projet'!$E$11+1,1))</f>
        <v>378.17323480030268</v>
      </c>
      <c r="BJ6" s="62">
        <f t="shared" si="38"/>
        <v>471.89239871617241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5.75</v>
      </c>
      <c r="BY6" s="13">
        <f>IF('Données projet'!$A$114&gt;35,BY5+BX6-CG5,IF(A6&lt;'Données projet'!$A$114,$BV$205^A6,IF(A6='Données projet'!$A$114,'Données projet'!$B$114,BY5+BX6-CG5)))</f>
        <v>2.0375331160043926</v>
      </c>
      <c r="BZ6" s="14">
        <f>BY6*VLOOKUP('Données projet'!$B$12,Paramètres!$A$1:$I$89,3,0)*VLOOKUP('Données projet'!$B$12,Paramètres!$A$1:$I$89,5,0)</f>
        <v>0.95356549829005577</v>
      </c>
      <c r="CA6" s="14">
        <f t="shared" si="39"/>
        <v>0.44188187933534279</v>
      </c>
      <c r="CB6" s="22">
        <f t="shared" si="10"/>
        <v>2.4304041826975693</v>
      </c>
      <c r="CC6" s="62">
        <f t="shared" si="11"/>
        <v>295.76373751603086</v>
      </c>
      <c r="CD6" s="62">
        <f ca="1">AVERAGE(OFFSET($CC$3,0,0,'Données projet'!$E$12+1,1))-AVERAGE(OFFSET($H$3,0,0,'Données projet'!$E$12+1,1))</f>
        <v>77.988163294809624</v>
      </c>
      <c r="CE6" s="62">
        <f t="shared" si="40"/>
        <v>118.59281525447091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1.1966008996321522</v>
      </c>
      <c r="CV6" s="14">
        <f t="shared" si="41"/>
        <v>0.54004268577046077</v>
      </c>
      <c r="CW6" s="22">
        <f t="shared" si="13"/>
        <v>3.0246542445762175</v>
      </c>
      <c r="CX6" s="62">
        <f t="shared" si="14"/>
        <v>296.35798757790951</v>
      </c>
      <c r="CY6" s="62">
        <f ca="1">AVERAGE(OFFSET($CX$3,0,0,'Données projet'!$E$13+1,1))-AVERAGE(OFFSET($H$3,0,0,'Données projet'!$E$13+1,1))</f>
        <v>54.280673146122695</v>
      </c>
      <c r="CZ6" s="62">
        <f t="shared" si="42"/>
        <v>59.062335764177192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5.6</v>
      </c>
      <c r="DO6" s="13">
        <f>IF('Données projet'!$A$166&gt;35,DO5+DN6-DW5,IF(A6&lt;'Données projet'!$A$166,$DL$205^A6,IF(A6='Données projet'!$A$166,'Données projet'!$B$166,DO5+DN6-DW5)))</f>
        <v>7.3840532307432234</v>
      </c>
      <c r="DP6" s="18">
        <f>DO6*VLOOKUP('Données projet'!$B$14,Paramètres!$A$1:$I$89,3,0)*VLOOKUP('Données projet'!$B$14,Paramètres!$A$1:$I$89,5,0)</f>
        <v>6.6810913631764679</v>
      </c>
      <c r="DQ6" s="14">
        <f t="shared" si="43"/>
        <v>2.4682391521919964</v>
      </c>
      <c r="DR6" s="22">
        <f t="shared" si="16"/>
        <v>15.935083980933408</v>
      </c>
      <c r="DS6" s="62">
        <f t="shared" si="17"/>
        <v>309.26841731426674</v>
      </c>
      <c r="DT6" s="62">
        <f ca="1">AVERAGE(OFFSET($DS$3,0,0,'Données projet'!$E$14+1,1))-AVERAGE(OFFSET($H$3,0,0,'Données projet'!$E$14+1,1))</f>
        <v>181.14126283600467</v>
      </c>
      <c r="DU6" s="62">
        <f t="shared" si="44"/>
        <v>348.75012088192597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1.5054003966069467</v>
      </c>
      <c r="P7" s="14">
        <f t="shared" si="33"/>
        <v>0.66149321682730777</v>
      </c>
      <c r="Q7" s="22">
        <f t="shared" si="2"/>
        <v>3.7740063767313257</v>
      </c>
      <c r="R7" s="62">
        <f t="shared" si="0"/>
        <v>297.10733971006465</v>
      </c>
      <c r="S7" s="62">
        <f ca="1">AVERAGE(OFFSET($R$3,0,0,'Données projet'!$E$9+1,1))-AVERAGE(OFFSET($H$3,0,0,'Données projet'!$E$9+1,1))</f>
        <v>63.066358723927522</v>
      </c>
      <c r="T7" s="62">
        <f t="shared" si="34"/>
        <v>68.315893120570763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11.5</v>
      </c>
      <c r="AI7" s="14">
        <f>IF('Données projet'!$A$62&gt;35,AI6+AH7-AQ6,IF(A7&lt;'Données projet'!$A$62,$AF$205^A7,IF(A7='Données projet'!$A$62,'Données projet'!$B$62,AI6+AH7-AQ6)))</f>
        <v>6.6723548683562175</v>
      </c>
      <c r="AJ7" s="14">
        <f>AI7*VLOOKUP('Données projet'!$B$10,Paramètres!$A$1:$I$89,3,0)*VLOOKUP('Données projet'!$B$10,Paramètres!$A$1:$I$89,5,0)</f>
        <v>4.8921705894787788</v>
      </c>
      <c r="AK7" s="14">
        <f t="shared" si="35"/>
        <v>1.8741125629997808</v>
      </c>
      <c r="AL7" s="22">
        <f t="shared" si="4"/>
        <v>11.784609823900155</v>
      </c>
      <c r="AM7" s="62">
        <f t="shared" si="5"/>
        <v>305.11794315723347</v>
      </c>
      <c r="AN7" s="62">
        <f ca="1">AVERAGE(OFFSET($AM$3,0,0,'Données projet'!$E$10+1,1))-AVERAGE(OFFSET($H$3,0,0,'Données projet'!$E$10+1,1))</f>
        <v>167.14929162269641</v>
      </c>
      <c r="AO7" s="62">
        <f t="shared" si="36"/>
        <v>138.89497526048916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8.526315789473685</v>
      </c>
      <c r="BD7" s="13">
        <f>IF('Données projet'!$A$88&gt;35,BD6+BC7-BL6,IF(A7&lt;'Données projet'!$A$88,$BA$205^A7,IF(A7='Données projet'!$A$88,'Données projet'!$B$88,BD6+BC7-BL6)))</f>
        <v>2.9185091262186176</v>
      </c>
      <c r="BE7" s="14">
        <f>BD7*VLOOKUP('Données projet'!$B$11,Paramètres!$A$1:$I$89,3,0)*VLOOKUP('Données projet'!$B$11,Paramètres!$A$1:$I$89,5,0)</f>
        <v>1.6314466015562072</v>
      </c>
      <c r="BF7" s="14">
        <f t="shared" si="37"/>
        <v>0.71020127416305878</v>
      </c>
      <c r="BG7" s="22">
        <f t="shared" si="7"/>
        <v>4.0783700502110554</v>
      </c>
      <c r="BH7" s="62">
        <f t="shared" si="8"/>
        <v>297.41170338354436</v>
      </c>
      <c r="BI7" s="62">
        <f ca="1">AVERAGE(OFFSET($BH$3,0,0,'Données projet'!$E$11+1,1))-AVERAGE(OFFSET($H$3,0,0,'Données projet'!$E$11+1,1))</f>
        <v>378.17323480030268</v>
      </c>
      <c r="BJ7" s="62">
        <f t="shared" si="38"/>
        <v>471.89239871617241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5.75</v>
      </c>
      <c r="BY7" s="13">
        <f>IF('Données projet'!$A$114&gt;35,BY6+BX7-CG6,IF(A7&lt;'Données projet'!$A$114,$BV$205^A7,IF(A7='Données projet'!$A$114,'Données projet'!$B$114,BY6+BX7-CG6)))</f>
        <v>2.5830901781308797</v>
      </c>
      <c r="BZ7" s="14">
        <f>BY7*VLOOKUP('Données projet'!$B$12,Paramètres!$A$1:$I$89,3,0)*VLOOKUP('Données projet'!$B$12,Paramètres!$A$1:$I$89,5,0)</f>
        <v>1.2088862033652517</v>
      </c>
      <c r="CA7" s="14">
        <f t="shared" si="39"/>
        <v>0.54493891535856476</v>
      </c>
      <c r="CB7" s="22">
        <f t="shared" si="10"/>
        <v>3.0545787484439804</v>
      </c>
      <c r="CC7" s="62">
        <f t="shared" si="11"/>
        <v>296.3879120817773</v>
      </c>
      <c r="CD7" s="62">
        <f ca="1">AVERAGE(OFFSET($CC$3,0,0,'Données projet'!$E$12+1,1))-AVERAGE(OFFSET($H$3,0,0,'Données projet'!$E$12+1,1))</f>
        <v>77.988163294809624</v>
      </c>
      <c r="CE7" s="62">
        <f t="shared" si="40"/>
        <v>118.59281525447091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1.3709896469098979</v>
      </c>
      <c r="CV7" s="14">
        <f t="shared" si="41"/>
        <v>0.60902547908623605</v>
      </c>
      <c r="CW7" s="22">
        <f t="shared" si="13"/>
        <v>3.4485263444432661</v>
      </c>
      <c r="CX7" s="62">
        <f t="shared" si="14"/>
        <v>296.78185967777659</v>
      </c>
      <c r="CY7" s="62">
        <f ca="1">AVERAGE(OFFSET($CX$3,0,0,'Données projet'!$E$13+1,1))-AVERAGE(OFFSET($H$3,0,0,'Données projet'!$E$13+1,1))</f>
        <v>54.280673146122695</v>
      </c>
      <c r="CZ7" s="62">
        <f t="shared" si="42"/>
        <v>59.062335764177192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5.6</v>
      </c>
      <c r="DO7" s="13">
        <f>IF('Données projet'!$A$166&gt;35,DO6+DN7-DW6,IF(A7&lt;'Données projet'!$A$166,$DL$205^A7,IF(A7='Données projet'!$A$166,'Données projet'!$B$166,DO6+DN7-DW6)))</f>
        <v>14.378925219250927</v>
      </c>
      <c r="DP7" s="18">
        <f>DO7*VLOOKUP('Données projet'!$B$14,Paramètres!$A$1:$I$89,3,0)*VLOOKUP('Données projet'!$B$14,Paramètres!$A$1:$I$89,5,0)</f>
        <v>13.010051538378239</v>
      </c>
      <c r="DQ7" s="14">
        <f t="shared" si="43"/>
        <v>4.4476336184326453</v>
      </c>
      <c r="DR7" s="22">
        <f t="shared" si="16"/>
        <v>30.405468314778947</v>
      </c>
      <c r="DS7" s="62">
        <f t="shared" si="17"/>
        <v>323.73880164811226</v>
      </c>
      <c r="DT7" s="62">
        <f ca="1">AVERAGE(OFFSET($DS$3,0,0,'Données projet'!$E$14+1,1))-AVERAGE(OFFSET($H$3,0,0,'Données projet'!$E$14+1,1))</f>
        <v>181.14126283600467</v>
      </c>
      <c r="DU7" s="62">
        <f t="shared" si="44"/>
        <v>348.75012088192597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1.7247925844252991</v>
      </c>
      <c r="P8" s="14">
        <f t="shared" si="33"/>
        <v>0.74598959287040578</v>
      </c>
      <c r="Q8" s="22">
        <f t="shared" si="2"/>
        <v>4.3032789587900195</v>
      </c>
      <c r="R8" s="62">
        <f t="shared" si="0"/>
        <v>297.63661229212335</v>
      </c>
      <c r="S8" s="62">
        <f ca="1">AVERAGE(OFFSET($R$3,0,0,'Données projet'!$E$9+1,1))-AVERAGE(OFFSET($H$3,0,0,'Données projet'!$E$9+1,1))</f>
        <v>63.066358723927522</v>
      </c>
      <c r="T8" s="62">
        <f t="shared" si="34"/>
        <v>68.315893120570763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11.5</v>
      </c>
      <c r="AI8" s="14">
        <f>IF('Données projet'!$A$62&gt;35,AI7+AH8-AQ7,IF(A8&lt;'Données projet'!$A$62,$AF$205^A8,IF(A8='Données projet'!$A$62,'Données projet'!$B$62,AI7+AH8-AQ7)))</f>
        <v>10.723805294763606</v>
      </c>
      <c r="AJ8" s="14">
        <f>AI8*VLOOKUP('Données projet'!$B$10,Paramètres!$A$1:$I$89,3,0)*VLOOKUP('Données projet'!$B$10,Paramètres!$A$1:$I$89,5,0)</f>
        <v>7.8626940421206752</v>
      </c>
      <c r="AK8" s="14">
        <f t="shared" si="35"/>
        <v>2.8502236090239195</v>
      </c>
      <c r="AL8" s="22">
        <f t="shared" si="4"/>
        <v>18.658331575743503</v>
      </c>
      <c r="AM8" s="62">
        <f t="shared" si="5"/>
        <v>311.9916649090768</v>
      </c>
      <c r="AN8" s="62">
        <f ca="1">AVERAGE(OFFSET($AM$3,0,0,'Données projet'!$E$10+1,1))-AVERAGE(OFFSET($H$3,0,0,'Données projet'!$E$10+1,1))</f>
        <v>167.14929162269641</v>
      </c>
      <c r="AO8" s="62">
        <f t="shared" si="36"/>
        <v>138.89497526048916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8.526315789473685</v>
      </c>
      <c r="BD8" s="13">
        <f>IF('Données projet'!$A$88&gt;35,BD7+BC8-BL7,IF(A8&lt;'Données projet'!$A$88,$BA$205^A8,IF(A8='Données projet'!$A$88,'Données projet'!$B$88,BD7+BC8-BL7)))</f>
        <v>3.8146203352688688</v>
      </c>
      <c r="BE8" s="14">
        <f>BD8*VLOOKUP('Données projet'!$B$11,Paramètres!$A$1:$I$89,3,0)*VLOOKUP('Données projet'!$B$11,Paramètres!$A$1:$I$89,5,0)</f>
        <v>2.1323727674152977</v>
      </c>
      <c r="BF8" s="14">
        <f t="shared" si="37"/>
        <v>0.89977831922200224</v>
      </c>
      <c r="BG8" s="22">
        <f t="shared" si="7"/>
        <v>5.2809964758932972</v>
      </c>
      <c r="BH8" s="62">
        <f t="shared" si="8"/>
        <v>298.6143298092266</v>
      </c>
      <c r="BI8" s="62">
        <f ca="1">AVERAGE(OFFSET($BH$3,0,0,'Données projet'!$E$11+1,1))-AVERAGE(OFFSET($H$3,0,0,'Données projet'!$E$11+1,1))</f>
        <v>378.17323480030268</v>
      </c>
      <c r="BJ8" s="62">
        <f t="shared" si="38"/>
        <v>471.89239871617241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5.75</v>
      </c>
      <c r="BY8" s="13">
        <f>IF('Données projet'!$A$114&gt;35,BY7+BX8-CG7,IF(A8&lt;'Données projet'!$A$114,$BV$205^A8,IF(A8='Données projet'!$A$114,'Données projet'!$B$114,BY7+BX8-CG7)))</f>
        <v>3.2747221706220535</v>
      </c>
      <c r="BZ8" s="14">
        <f>BY8*VLOOKUP('Données projet'!$B$12,Paramètres!$A$1:$I$89,3,0)*VLOOKUP('Données projet'!$B$12,Paramètres!$A$1:$I$89,5,0)</f>
        <v>1.5325699758511209</v>
      </c>
      <c r="CA8" s="14">
        <f t="shared" si="39"/>
        <v>0.67203122680395833</v>
      </c>
      <c r="CB8" s="22">
        <f t="shared" si="10"/>
        <v>3.839680427957596</v>
      </c>
      <c r="CC8" s="62">
        <f t="shared" si="11"/>
        <v>297.17301376129092</v>
      </c>
      <c r="CD8" s="62">
        <f ca="1">AVERAGE(OFFSET($CC$3,0,0,'Données projet'!$E$12+1,1))-AVERAGE(OFFSET($H$3,0,0,'Données projet'!$E$12+1,1))</f>
        <v>77.988163294809624</v>
      </c>
      <c r="CE8" s="62">
        <f t="shared" si="40"/>
        <v>118.59281525447091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1.5707932465301833</v>
      </c>
      <c r="CV8" s="14">
        <f t="shared" si="41"/>
        <v>0.68681984581839428</v>
      </c>
      <c r="CW8" s="22">
        <f t="shared" si="13"/>
        <v>3.932009469173773</v>
      </c>
      <c r="CX8" s="62">
        <f t="shared" si="14"/>
        <v>297.26534280250706</v>
      </c>
      <c r="CY8" s="62">
        <f ca="1">AVERAGE(OFFSET($CX$3,0,0,'Données projet'!$E$13+1,1))-AVERAGE(OFFSET($H$3,0,0,'Données projet'!$E$13+1,1))</f>
        <v>54.280673146122695</v>
      </c>
      <c r="CZ8" s="62">
        <f t="shared" si="42"/>
        <v>59.062335764177192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>
        <f>VLOOKUP(A8,'Données projet'!$A$165:$I$185,2,0)</f>
        <v>28</v>
      </c>
      <c r="DM8" s="13">
        <f>VLOOKUP(A8,'Données projet'!$A$165:$I$185,9,0)</f>
        <v>5.6</v>
      </c>
      <c r="DN8" s="13">
        <f t="array" ref="DN8">INDEX(DM:DM,MIN(IF(ISNUMBER(DM8:DM204),ROW(DM8:DM204),"")))</f>
        <v>5.6</v>
      </c>
      <c r="DO8" s="13">
        <f>IF('Données projet'!$A$166&gt;35,DO7+DN8-DW7,IF(A8&lt;'Données projet'!$A$166,$DL$205^A8,IF(A8='Données projet'!$A$166,'Données projet'!$B$166,DO7+DN8-DW7)))</f>
        <v>28</v>
      </c>
      <c r="DP8" s="18">
        <f>DO8*VLOOKUP('Données projet'!$B$14,Paramètres!$A$1:$I$89,3,0)*VLOOKUP('Données projet'!$B$14,Paramètres!$A$1:$I$89,5,0)</f>
        <v>25.334399999999999</v>
      </c>
      <c r="DQ8" s="14">
        <f t="shared" si="43"/>
        <v>8.0143955200794572</v>
      </c>
      <c r="DR8" s="22">
        <f t="shared" si="16"/>
        <v>58.082485530805052</v>
      </c>
      <c r="DS8" s="62">
        <f t="shared" si="17"/>
        <v>351.41581886413837</v>
      </c>
      <c r="DT8" s="62">
        <f ca="1">AVERAGE(OFFSET($DS$3,0,0,'Données projet'!$E$14+1,1))-AVERAGE(OFFSET($H$3,0,0,'Données projet'!$E$14+1,1))</f>
        <v>181.14126283600467</v>
      </c>
      <c r="DU8" s="62">
        <f t="shared" si="44"/>
        <v>348.75012088192597</v>
      </c>
      <c r="DV8" s="16">
        <f>IF(ISNA(VLOOKUP(A8,'Données projet'!$A$165:$I$185,3,0)),0,VLOOKUP(A8,'Données projet'!$A$165:$I$185,3,0))</f>
        <v>1</v>
      </c>
      <c r="DW8" s="16">
        <f>IF(ISNA(VLOOKUP(A8,'Données projet'!$A$165:$I$185,4,0)),0,VLOOKUP(A8,'Données projet'!$A$165:$I$185,4,0))</f>
        <v>4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1.9761582805436435</v>
      </c>
      <c r="P9" s="14">
        <f t="shared" si="33"/>
        <v>0.84127918248364475</v>
      </c>
      <c r="Q9" s="22">
        <f t="shared" si="2"/>
        <v>4.9070369147725268</v>
      </c>
      <c r="R9" s="62">
        <f t="shared" si="0"/>
        <v>298.24037024810582</v>
      </c>
      <c r="S9" s="62">
        <f ca="1">AVERAGE(OFFSET($R$3,0,0,'Données projet'!$E$9+1,1))-AVERAGE(OFFSET($H$3,0,0,'Données projet'!$E$9+1,1))</f>
        <v>63.066358723927522</v>
      </c>
      <c r="T9" s="62">
        <f t="shared" si="34"/>
        <v>68.315893120570763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11.5</v>
      </c>
      <c r="AI9" s="14">
        <f>IF('Données projet'!$A$62&gt;35,AI8+AH9-AQ8,IF(A9&lt;'Données projet'!$A$62,$AF$205^A9,IF(A9='Données projet'!$A$62,'Données projet'!$B$62,AI8+AH9-AQ8)))</f>
        <v>17.235294325454703</v>
      </c>
      <c r="AJ9" s="14">
        <f>AI9*VLOOKUP('Données projet'!$B$10,Paramètres!$A$1:$I$89,3,0)*VLOOKUP('Données projet'!$B$10,Paramètres!$A$1:$I$89,5,0)</f>
        <v>12.636917799423388</v>
      </c>
      <c r="AK9" s="14">
        <f t="shared" si="35"/>
        <v>4.3347314253281013</v>
      </c>
      <c r="AL9" s="22">
        <f t="shared" si="4"/>
        <v>29.558955733108835</v>
      </c>
      <c r="AM9" s="62">
        <f t="shared" si="5"/>
        <v>322.89228906644217</v>
      </c>
      <c r="AN9" s="62">
        <f ca="1">AVERAGE(OFFSET($AM$3,0,0,'Données projet'!$E$10+1,1))-AVERAGE(OFFSET($H$3,0,0,'Données projet'!$E$10+1,1))</f>
        <v>167.14929162269641</v>
      </c>
      <c r="AO9" s="62">
        <f t="shared" si="36"/>
        <v>138.89497526048916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8.526315789473685</v>
      </c>
      <c r="BD9" s="13">
        <f>IF('Données projet'!$A$88&gt;35,BD8+BC9-BL8,IF(A9&lt;'Données projet'!$A$88,$BA$205^A9,IF(A9='Données projet'!$A$88,'Données projet'!$B$88,BD8+BC9-BL8)))</f>
        <v>4.9858772657326877</v>
      </c>
      <c r="BE9" s="14">
        <f>BD9*VLOOKUP('Données projet'!$B$11,Paramètres!$A$1:$I$89,3,0)*VLOOKUP('Données projet'!$B$11,Paramètres!$A$1:$I$89,5,0)</f>
        <v>2.7871053915445723</v>
      </c>
      <c r="BF9" s="14">
        <f t="shared" si="37"/>
        <v>1.1399599707787778</v>
      </c>
      <c r="BG9" s="22">
        <f t="shared" si="7"/>
        <v>6.839638839379834</v>
      </c>
      <c r="BH9" s="62">
        <f t="shared" si="8"/>
        <v>300.17297217271317</v>
      </c>
      <c r="BI9" s="62">
        <f ca="1">AVERAGE(OFFSET($BH$3,0,0,'Données projet'!$E$11+1,1))-AVERAGE(OFFSET($H$3,0,0,'Données projet'!$E$11+1,1))</f>
        <v>378.17323480030268</v>
      </c>
      <c r="BJ9" s="62">
        <f t="shared" si="38"/>
        <v>471.89239871617241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5.75</v>
      </c>
      <c r="BY9" s="13">
        <f>IF('Données projet'!$A$114&gt;35,BY8+BX9-CG8,IF(A9&lt;'Données projet'!$A$114,$BV$205^A9,IF(A9='Données projet'!$A$114,'Données projet'!$B$114,BY8+BX9-CG8)))</f>
        <v>4.1515411988145692</v>
      </c>
      <c r="BZ9" s="14">
        <f>BY9*VLOOKUP('Données projet'!$B$12,Paramètres!$A$1:$I$89,3,0)*VLOOKUP('Données projet'!$B$12,Paramètres!$A$1:$I$89,5,0)</f>
        <v>1.9429212810452183</v>
      </c>
      <c r="CA9" s="14">
        <f t="shared" si="39"/>
        <v>0.82876439371643607</v>
      </c>
      <c r="CB9" s="22">
        <f t="shared" si="10"/>
        <v>4.8273525502098815</v>
      </c>
      <c r="CC9" s="62">
        <f t="shared" si="11"/>
        <v>298.16068588354318</v>
      </c>
      <c r="CD9" s="62">
        <f ca="1">AVERAGE(OFFSET($CC$3,0,0,'Données projet'!$E$12+1,1))-AVERAGE(OFFSET($H$3,0,0,'Données projet'!$E$12+1,1))</f>
        <v>77.988163294809624</v>
      </c>
      <c r="CE9" s="62">
        <f t="shared" si="40"/>
        <v>118.59281525447091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1.799715576923675</v>
      </c>
      <c r="CV9" s="14">
        <f t="shared" si="41"/>
        <v>0.77455133949036037</v>
      </c>
      <c r="CW9" s="22">
        <f t="shared" si="13"/>
        <v>4.4835148794211124</v>
      </c>
      <c r="CX9" s="62">
        <f t="shared" si="14"/>
        <v>297.81684821275445</v>
      </c>
      <c r="CY9" s="62">
        <f ca="1">AVERAGE(OFFSET($CX$3,0,0,'Données projet'!$E$13+1,1))-AVERAGE(OFFSET($H$3,0,0,'Données projet'!$E$13+1,1))</f>
        <v>54.280673146122695</v>
      </c>
      <c r="CZ9" s="62">
        <f t="shared" si="42"/>
        <v>59.062335764177192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11</v>
      </c>
      <c r="DO9" s="13">
        <f>IF('Données projet'!$A$166&gt;35,DO8+DN9-DW8,IF(A9&lt;'Données projet'!$A$166,$DL$205^A9,IF(A9='Données projet'!$A$166,'Données projet'!$B$166,DO8+DN9-DW8)))</f>
        <v>35</v>
      </c>
      <c r="DP9" s="18">
        <f>DO9*VLOOKUP('Données projet'!$B$14,Paramètres!$A$1:$I$89,3,0)*VLOOKUP('Données projet'!$B$14,Paramètres!$A$1:$I$89,5,0)</f>
        <v>31.667999999999996</v>
      </c>
      <c r="DQ9" s="14">
        <f t="shared" si="43"/>
        <v>9.7611381424130652</v>
      </c>
      <c r="DR9" s="22">
        <f t="shared" si="16"/>
        <v>72.155748931369416</v>
      </c>
      <c r="DS9" s="62">
        <f t="shared" si="17"/>
        <v>365.48908226470274</v>
      </c>
      <c r="DT9" s="62">
        <f ca="1">AVERAGE(OFFSET($DS$3,0,0,'Données projet'!$E$14+1,1))-AVERAGE(OFFSET($H$3,0,0,'Données projet'!$E$14+1,1))</f>
        <v>181.14126283600467</v>
      </c>
      <c r="DU9" s="62">
        <f t="shared" si="44"/>
        <v>348.75012088192597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2.2641572007120048</v>
      </c>
      <c r="P10" s="14">
        <f t="shared" si="33"/>
        <v>0.94874066561314729</v>
      </c>
      <c r="Q10" s="22">
        <f t="shared" si="2"/>
        <v>5.5957971171829728</v>
      </c>
      <c r="R10" s="62">
        <f t="shared" si="0"/>
        <v>298.92913045051631</v>
      </c>
      <c r="S10" s="62">
        <f ca="1">AVERAGE(OFFSET($R$3,0,0,'Données projet'!$E$9+1,1))-AVERAGE(OFFSET($H$3,0,0,'Données projet'!$E$9+1,1))</f>
        <v>63.066358723927522</v>
      </c>
      <c r="T10" s="62">
        <f t="shared" si="34"/>
        <v>68.315893120570763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11.5</v>
      </c>
      <c r="AI10" s="14">
        <f>IF('Données projet'!$A$62&gt;35,AI9+AH10-AQ9,IF(A10&lt;'Données projet'!$A$62,$AF$205^A10,IF(A10='Données projet'!$A$62,'Données projet'!$B$62,AI9+AH10-AQ9)))</f>
        <v>27.700556129091794</v>
      </c>
      <c r="AJ10" s="14">
        <f>AI10*VLOOKUP('Données projet'!$B$10,Paramètres!$A$1:$I$89,3,0)*VLOOKUP('Données projet'!$B$10,Paramètres!$A$1:$I$89,5,0)</f>
        <v>20.310047753850103</v>
      </c>
      <c r="AK10" s="14">
        <f t="shared" si="35"/>
        <v>6.5924289133797958</v>
      </c>
      <c r="AL10" s="22">
        <f t="shared" si="4"/>
        <v>46.855146862092077</v>
      </c>
      <c r="AM10" s="62">
        <f t="shared" si="5"/>
        <v>340.18848019542537</v>
      </c>
      <c r="AN10" s="62">
        <f ca="1">AVERAGE(OFFSET($AM$3,0,0,'Données projet'!$E$10+1,1))-AVERAGE(OFFSET($H$3,0,0,'Données projet'!$E$10+1,1))</f>
        <v>167.14929162269641</v>
      </c>
      <c r="AO10" s="62">
        <f t="shared" si="36"/>
        <v>138.89497526048916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8.526315789473685</v>
      </c>
      <c r="BD10" s="13">
        <f>IF('Données projet'!$A$88&gt;35,BD9+BC10-BL9,IF(A10&lt;'Données projet'!$A$88,$BA$205^A10,IF(A10='Données projet'!$A$88,'Données projet'!$B$88,BD9+BC10-BL9)))</f>
        <v>6.5167618069644444</v>
      </c>
      <c r="BE10" s="14">
        <f>BD10*VLOOKUP('Données projet'!$B$11,Paramètres!$A$1:$I$89,3,0)*VLOOKUP('Données projet'!$B$11,Paramètres!$A$1:$I$89,5,0)</f>
        <v>3.6428698500931249</v>
      </c>
      <c r="BF10" s="14">
        <f t="shared" si="37"/>
        <v>1.4442543315575544</v>
      </c>
      <c r="BG10" s="22">
        <f t="shared" si="7"/>
        <v>8.8600746163749324</v>
      </c>
      <c r="BH10" s="62">
        <f t="shared" si="8"/>
        <v>302.19340794970827</v>
      </c>
      <c r="BI10" s="62">
        <f ca="1">AVERAGE(OFFSET($BH$3,0,0,'Données projet'!$E$11+1,1))-AVERAGE(OFFSET($H$3,0,0,'Données projet'!$E$11+1,1))</f>
        <v>378.17323480030268</v>
      </c>
      <c r="BJ10" s="62">
        <f t="shared" si="38"/>
        <v>471.89239871617241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5.75</v>
      </c>
      <c r="BY10" s="13">
        <f>IF('Données projet'!$A$114&gt;35,BY9+BX10-CG9,IF(A10&lt;'Données projet'!$A$114,$BV$205^A10,IF(A10='Données projet'!$A$114,'Données projet'!$B$114,BY9+BX10-CG9)))</f>
        <v>5.2631317795673525</v>
      </c>
      <c r="BZ10" s="14">
        <f>BY10*VLOOKUP('Données projet'!$B$12,Paramètres!$A$1:$I$89,3,0)*VLOOKUP('Données projet'!$B$12,Paramètres!$A$1:$I$89,5,0)</f>
        <v>2.4631456728375212</v>
      </c>
      <c r="CA10" s="14">
        <f t="shared" si="39"/>
        <v>1.0220513465701448</v>
      </c>
      <c r="CB10" s="22">
        <f t="shared" si="10"/>
        <v>6.0700514754683512</v>
      </c>
      <c r="CC10" s="62">
        <f t="shared" si="11"/>
        <v>299.40338480880166</v>
      </c>
      <c r="CD10" s="62">
        <f ca="1">AVERAGE(OFFSET($CC$3,0,0,'Données projet'!$E$12+1,1))-AVERAGE(OFFSET($H$3,0,0,'Données projet'!$E$12+1,1))</f>
        <v>77.988163294809624</v>
      </c>
      <c r="CE10" s="62">
        <f t="shared" si="40"/>
        <v>118.59281525447091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2.0620003077912901</v>
      </c>
      <c r="CV10" s="14">
        <f t="shared" si="41"/>
        <v>0.87348928712368989</v>
      </c>
      <c r="CW10" s="22">
        <f t="shared" si="13"/>
        <v>5.1126443778102564</v>
      </c>
      <c r="CX10" s="62">
        <f t="shared" si="14"/>
        <v>298.4459777111436</v>
      </c>
      <c r="CY10" s="62">
        <f ca="1">AVERAGE(OFFSET($CX$3,0,0,'Données projet'!$E$13+1,1))-AVERAGE(OFFSET($H$3,0,0,'Données projet'!$E$13+1,1))</f>
        <v>54.280673146122695</v>
      </c>
      <c r="CZ10" s="62">
        <f t="shared" si="42"/>
        <v>59.062335764177192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11</v>
      </c>
      <c r="DO10" s="13">
        <f>IF('Données projet'!$A$166&gt;35,DO9+DN10-DW9,IF(A10&lt;'Données projet'!$A$166,$DL$205^A10,IF(A10='Données projet'!$A$166,'Données projet'!$B$166,DO9+DN10-DW9)))</f>
        <v>46</v>
      </c>
      <c r="DP10" s="18">
        <f>DO10*VLOOKUP('Données projet'!$B$14,Paramètres!$A$1:$I$89,3,0)*VLOOKUP('Données projet'!$B$14,Paramètres!$A$1:$I$89,5,0)</f>
        <v>41.620800000000003</v>
      </c>
      <c r="DQ10" s="14">
        <f t="shared" si="43"/>
        <v>12.427241987862391</v>
      </c>
      <c r="DR10" s="22">
        <f t="shared" si="16"/>
        <v>94.133673128860323</v>
      </c>
      <c r="DS10" s="62">
        <f t="shared" si="17"/>
        <v>387.46700646219364</v>
      </c>
      <c r="DT10" s="62">
        <f ca="1">AVERAGE(OFFSET($DS$3,0,0,'Données projet'!$E$14+1,1))-AVERAGE(OFFSET($H$3,0,0,'Données projet'!$E$14+1,1))</f>
        <v>181.14126283600467</v>
      </c>
      <c r="DU10" s="62">
        <f t="shared" si="44"/>
        <v>348.75012088192597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2.5941281525919782</v>
      </c>
      <c r="P11" s="14">
        <f t="shared" si="33"/>
        <v>1.0699288290134017</v>
      </c>
      <c r="Q11" s="22">
        <f t="shared" si="2"/>
        <v>6.3815659096293693</v>
      </c>
      <c r="R11" s="62">
        <f t="shared" si="0"/>
        <v>299.7148992429627</v>
      </c>
      <c r="S11" s="62">
        <f ca="1">AVERAGE(OFFSET($R$3,0,0,'Données projet'!$E$9+1,1))-AVERAGE(OFFSET($H$3,0,0,'Données projet'!$E$9+1,1))</f>
        <v>63.066358723927522</v>
      </c>
      <c r="T11" s="62">
        <f t="shared" si="34"/>
        <v>68.315893120570763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11.5</v>
      </c>
      <c r="AI11" s="14">
        <f>IF('Données projet'!$A$62&gt;35,AI10+AH11-AQ10,IF(A11&lt;'Données projet'!$A$62,$AF$205^A11,IF(A11='Données projet'!$A$62,'Données projet'!$B$62,AI10+AH11-AQ10)))</f>
        <v>44.520319489276915</v>
      </c>
      <c r="AJ11" s="14">
        <f>AI11*VLOOKUP('Données projet'!$B$10,Paramètres!$A$1:$I$89,3,0)*VLOOKUP('Données projet'!$B$10,Paramètres!$A$1:$I$89,5,0)</f>
        <v>32.642298249537831</v>
      </c>
      <c r="AK11" s="14">
        <f t="shared" si="35"/>
        <v>10.026023463420534</v>
      </c>
      <c r="AL11" s="22">
        <f t="shared" si="4"/>
        <v>74.31399365006915</v>
      </c>
      <c r="AM11" s="62">
        <f t="shared" si="5"/>
        <v>367.64732698340248</v>
      </c>
      <c r="AN11" s="62">
        <f ca="1">AVERAGE(OFFSET($AM$3,0,0,'Données projet'!$E$10+1,1))-AVERAGE(OFFSET($H$3,0,0,'Données projet'!$E$10+1,1))</f>
        <v>167.14929162269641</v>
      </c>
      <c r="AO11" s="62">
        <f t="shared" si="36"/>
        <v>138.89497526048916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8.526315789473685</v>
      </c>
      <c r="BD11" s="13">
        <f>IF('Données projet'!$A$88&gt;35,BD10+BC11-BL10,IF(A11&lt;'Données projet'!$A$88,$BA$205^A11,IF(A11='Données projet'!$A$88,'Données projet'!$B$88,BD10+BC11-BL10)))</f>
        <v>8.5176955198213591</v>
      </c>
      <c r="BE11" s="14">
        <f>BD11*VLOOKUP('Données projet'!$B$11,Paramètres!$A$1:$I$89,3,0)*VLOOKUP('Données projet'!$B$11,Paramètres!$A$1:$I$89,5,0)</f>
        <v>4.7613917955801393</v>
      </c>
      <c r="BF11" s="14">
        <f t="shared" si="37"/>
        <v>1.8297752795633417</v>
      </c>
      <c r="BG11" s="22">
        <f t="shared" si="7"/>
        <v>11.479615989208229</v>
      </c>
      <c r="BH11" s="62">
        <f t="shared" si="8"/>
        <v>304.81294932254156</v>
      </c>
      <c r="BI11" s="62">
        <f ca="1">AVERAGE(OFFSET($BH$3,0,0,'Données projet'!$E$11+1,1))-AVERAGE(OFFSET($H$3,0,0,'Données projet'!$E$11+1,1))</f>
        <v>378.17323480030268</v>
      </c>
      <c r="BJ11" s="62">
        <f t="shared" si="38"/>
        <v>471.89239871617241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5.75</v>
      </c>
      <c r="BY11" s="13">
        <f>IF('Données projet'!$A$114&gt;35,BY10+BX11-CG10,IF(A11&lt;'Données projet'!$A$114,$BV$205^A11,IF(A11='Données projet'!$A$114,'Données projet'!$B$114,BY10+BX11-CG10)))</f>
        <v>6.6723548683562202</v>
      </c>
      <c r="BZ11" s="14">
        <f>BY11*VLOOKUP('Données projet'!$B$12,Paramètres!$A$1:$I$89,3,0)*VLOOKUP('Données projet'!$B$12,Paramètres!$A$1:$I$89,5,0)</f>
        <v>3.1226620783907113</v>
      </c>
      <c r="CA11" s="14">
        <f t="shared" si="39"/>
        <v>1.2604172705122936</v>
      </c>
      <c r="CB11" s="22">
        <f t="shared" si="10"/>
        <v>7.6338631993393991</v>
      </c>
      <c r="CC11" s="62">
        <f t="shared" si="11"/>
        <v>300.96719653267269</v>
      </c>
      <c r="CD11" s="62">
        <f ca="1">AVERAGE(OFFSET($CC$3,0,0,'Données projet'!$E$12+1,1))-AVERAGE(OFFSET($H$3,0,0,'Données projet'!$E$12+1,1))</f>
        <v>77.988163294809624</v>
      </c>
      <c r="CE11" s="62">
        <f t="shared" si="40"/>
        <v>118.59281525447091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2.362509567539123</v>
      </c>
      <c r="CV11" s="14">
        <f t="shared" si="41"/>
        <v>0.98506515426321528</v>
      </c>
      <c r="CW11" s="22">
        <f t="shared" si="13"/>
        <v>5.830359307139072</v>
      </c>
      <c r="CX11" s="62">
        <f t="shared" si="14"/>
        <v>299.16369264047239</v>
      </c>
      <c r="CY11" s="62">
        <f ca="1">AVERAGE(OFFSET($CX$3,0,0,'Données projet'!$E$13+1,1))-AVERAGE(OFFSET($H$3,0,0,'Données projet'!$E$13+1,1))</f>
        <v>54.280673146122695</v>
      </c>
      <c r="CZ11" s="62">
        <f t="shared" si="42"/>
        <v>59.062335764177192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11</v>
      </c>
      <c r="DO11" s="13">
        <f>IF('Données projet'!$A$166&gt;35,DO10+DN11-DW10,IF(A11&lt;'Données projet'!$A$166,$DL$205^A11,IF(A11='Données projet'!$A$166,'Données projet'!$B$166,DO10+DN11-DW10)))</f>
        <v>57</v>
      </c>
      <c r="DP11" s="18">
        <f>DO11*VLOOKUP('Données projet'!$B$14,Paramètres!$A$1:$I$89,3,0)*VLOOKUP('Données projet'!$B$14,Paramètres!$A$1:$I$89,5,0)</f>
        <v>51.573599999999992</v>
      </c>
      <c r="DQ11" s="14">
        <f t="shared" si="43"/>
        <v>15.019412930275323</v>
      </c>
      <c r="DR11" s="22">
        <f t="shared" si="16"/>
        <v>115.98283085356282</v>
      </c>
      <c r="DS11" s="62">
        <f t="shared" si="17"/>
        <v>409.31616418689612</v>
      </c>
      <c r="DT11" s="62">
        <f ca="1">AVERAGE(OFFSET($DS$3,0,0,'Données projet'!$E$14+1,1))-AVERAGE(OFFSET($H$3,0,0,'Données projet'!$E$14+1,1))</f>
        <v>181.14126283600467</v>
      </c>
      <c r="DU11" s="62">
        <f t="shared" si="44"/>
        <v>348.75012088192597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2.9721880044168567</v>
      </c>
      <c r="P12" s="14">
        <f t="shared" si="33"/>
        <v>1.2065970613941874</v>
      </c>
      <c r="Q12" s="22">
        <f t="shared" si="2"/>
        <v>7.2780506562875678</v>
      </c>
      <c r="R12" s="62">
        <f t="shared" si="0"/>
        <v>300.61138398962089</v>
      </c>
      <c r="S12" s="62">
        <f ca="1">AVERAGE(OFFSET($R$3,0,0,'Données projet'!$E$9+1,1))-AVERAGE(OFFSET($H$3,0,0,'Données projet'!$E$9+1,1))</f>
        <v>63.066358723927522</v>
      </c>
      <c r="T12" s="62">
        <f t="shared" si="34"/>
        <v>68.315893120570763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11.5</v>
      </c>
      <c r="AI12" s="14">
        <f>IF('Données projet'!$A$62&gt;35,AI11+AH12-AQ11,IF(A12&lt;'Données projet'!$A$62,$AF$205^A12,IF(A12='Données projet'!$A$62,'Données projet'!$B$62,AI11+AH12-AQ11)))</f>
        <v>71.553034465820133</v>
      </c>
      <c r="AJ12" s="14">
        <f>AI12*VLOOKUP('Données projet'!$B$10,Paramètres!$A$1:$I$89,3,0)*VLOOKUP('Données projet'!$B$10,Paramètres!$A$1:$I$89,5,0)</f>
        <v>52.462684870339316</v>
      </c>
      <c r="AK12" s="14">
        <f t="shared" si="35"/>
        <v>15.247968208658939</v>
      </c>
      <c r="AL12" s="22">
        <f t="shared" si="4"/>
        <v>117.92938744592196</v>
      </c>
      <c r="AM12" s="62">
        <f t="shared" si="5"/>
        <v>411.26272077925529</v>
      </c>
      <c r="AN12" s="62">
        <f ca="1">AVERAGE(OFFSET($AM$3,0,0,'Données projet'!$E$10+1,1))-AVERAGE(OFFSET($H$3,0,0,'Données projet'!$E$10+1,1))</f>
        <v>167.14929162269641</v>
      </c>
      <c r="AO12" s="62">
        <f t="shared" si="36"/>
        <v>138.89497526048916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8.526315789473685</v>
      </c>
      <c r="BD12" s="13">
        <f>IF('Données projet'!$A$88&gt;35,BD11+BC12-BL11,IF(A12&lt;'Données projet'!$A$88,$BA$205^A12,IF(A12='Données projet'!$A$88,'Données projet'!$B$88,BD11+BC12-BL11)))</f>
        <v>11.133004261541316</v>
      </c>
      <c r="BE12" s="14">
        <f>BD12*VLOOKUP('Données projet'!$B$11,Paramètres!$A$1:$I$89,3,0)*VLOOKUP('Données projet'!$B$11,Paramètres!$A$1:$I$89,5,0)</f>
        <v>6.2233493822015964</v>
      </c>
      <c r="BF12" s="14">
        <f t="shared" si="37"/>
        <v>2.3182049730052579</v>
      </c>
      <c r="BG12" s="22">
        <f t="shared" si="7"/>
        <v>14.87654050198527</v>
      </c>
      <c r="BH12" s="62">
        <f t="shared" si="8"/>
        <v>308.2098738353186</v>
      </c>
      <c r="BI12" s="62">
        <f ca="1">AVERAGE(OFFSET($BH$3,0,0,'Données projet'!$E$11+1,1))-AVERAGE(OFFSET($H$3,0,0,'Données projet'!$E$11+1,1))</f>
        <v>378.17323480030268</v>
      </c>
      <c r="BJ12" s="62">
        <f t="shared" si="38"/>
        <v>471.89239871617241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5.75</v>
      </c>
      <c r="BY12" s="13">
        <f>IF('Données projet'!$A$114&gt;35,BY11+BX12-CG11,IF(A12&lt;'Données projet'!$A$114,$BV$205^A12,IF(A12='Données projet'!$A$114,'Données projet'!$B$114,BY11+BX12-CG11)))</f>
        <v>8.4589026750412604</v>
      </c>
      <c r="BZ12" s="14">
        <f>BY12*VLOOKUP('Données projet'!$B$12,Paramètres!$A$1:$I$89,3,0)*VLOOKUP('Données projet'!$B$12,Paramètres!$A$1:$I$89,5,0)</f>
        <v>3.9587664519193098</v>
      </c>
      <c r="CA12" s="14">
        <f t="shared" si="39"/>
        <v>1.5543756203021926</v>
      </c>
      <c r="CB12" s="22">
        <f t="shared" si="10"/>
        <v>9.6020557757857823</v>
      </c>
      <c r="CC12" s="62">
        <f t="shared" si="11"/>
        <v>302.93538910911911</v>
      </c>
      <c r="CD12" s="62">
        <f ca="1">AVERAGE(OFFSET($CC$3,0,0,'Données projet'!$E$12+1,1))-AVERAGE(OFFSET($H$3,0,0,'Données projet'!$E$12+1,1))</f>
        <v>77.988163294809624</v>
      </c>
      <c r="CE12" s="62">
        <f t="shared" si="40"/>
        <v>118.59281525447091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2.7068140754510654</v>
      </c>
      <c r="CV12" s="14">
        <f t="shared" si="41"/>
        <v>1.1108932558736759</v>
      </c>
      <c r="CW12" s="22">
        <f t="shared" si="13"/>
        <v>6.6491736020572576</v>
      </c>
      <c r="CX12" s="62">
        <f t="shared" si="14"/>
        <v>299.98250693539057</v>
      </c>
      <c r="CY12" s="62">
        <f ca="1">AVERAGE(OFFSET($CX$3,0,0,'Données projet'!$E$13+1,1))-AVERAGE(OFFSET($H$3,0,0,'Données projet'!$E$13+1,1))</f>
        <v>54.280673146122695</v>
      </c>
      <c r="CZ12" s="62">
        <f t="shared" si="42"/>
        <v>59.062335764177192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11</v>
      </c>
      <c r="DO12" s="13">
        <f>IF('Données projet'!$A$166&gt;35,DO11+DN12-DW11,IF(A12&lt;'Données projet'!$A$166,$DL$205^A12,IF(A12='Données projet'!$A$166,'Données projet'!$B$166,DO11+DN12-DW11)))</f>
        <v>68</v>
      </c>
      <c r="DP12" s="18">
        <f>DO12*VLOOKUP('Données projet'!$B$14,Paramètres!$A$1:$I$89,3,0)*VLOOKUP('Données projet'!$B$14,Paramètres!$A$1:$I$89,5,0)</f>
        <v>61.526399999999995</v>
      </c>
      <c r="DQ12" s="14">
        <f t="shared" si="43"/>
        <v>17.553624762159014</v>
      </c>
      <c r="DR12" s="22">
        <f t="shared" si="16"/>
        <v>137.73104312742694</v>
      </c>
      <c r="DS12" s="62">
        <f t="shared" si="17"/>
        <v>431.06437646076029</v>
      </c>
      <c r="DT12" s="62">
        <f ca="1">AVERAGE(OFFSET($DS$3,0,0,'Données projet'!$E$14+1,1))-AVERAGE(OFFSET($H$3,0,0,'Données projet'!$E$14+1,1))</f>
        <v>181.14126283600467</v>
      </c>
      <c r="DU12" s="62">
        <f t="shared" si="44"/>
        <v>348.75012088192597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3.4053450770243847</v>
      </c>
      <c r="P13" s="14">
        <f t="shared" si="33"/>
        <v>1.3607227220034579</v>
      </c>
      <c r="Q13" s="22">
        <f t="shared" si="2"/>
        <v>8.3009014166401585</v>
      </c>
      <c r="R13" s="62">
        <f t="shared" si="0"/>
        <v>301.63423474997347</v>
      </c>
      <c r="S13" s="62">
        <f ca="1">AVERAGE(OFFSET($R$3,0,0,'Données projet'!$E$9+1,1))-AVERAGE(OFFSET($H$3,0,0,'Données projet'!$E$9+1,1))</f>
        <v>63.066358723927522</v>
      </c>
      <c r="T13" s="62">
        <f t="shared" si="34"/>
        <v>68.315893120570763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115</v>
      </c>
      <c r="AG13" s="13">
        <f>VLOOKUP(A13,'Données projet'!$A$61:$I$81,9,0)</f>
        <v>11.5</v>
      </c>
      <c r="AH13" s="13">
        <f t="array" ref="AH13">INDEX(AG:AG,MIN(IF(ISNUMBER(AG13:AG209),ROW(AG13:AG209),"")))</f>
        <v>11.5</v>
      </c>
      <c r="AI13" s="14">
        <f>IF('Données projet'!$A$62&gt;35,AI12+AH13-AQ12,IF(A13&lt;'Données projet'!$A$62,$AF$205^A13,IF(A13='Données projet'!$A$62,'Données projet'!$B$62,AI12+AH13-AQ12)))</f>
        <v>115</v>
      </c>
      <c r="AJ13" s="14">
        <f>AI13*VLOOKUP('Données projet'!$B$10,Paramètres!$A$1:$I$89,3,0)*VLOOKUP('Données projet'!$B$10,Paramètres!$A$1:$I$89,5,0)</f>
        <v>84.317999999999998</v>
      </c>
      <c r="AK13" s="14">
        <f t="shared" si="35"/>
        <v>23.189705803157239</v>
      </c>
      <c r="AL13" s="22">
        <f t="shared" si="4"/>
        <v>187.24258760716552</v>
      </c>
      <c r="AM13" s="62">
        <f t="shared" si="5"/>
        <v>480.5759209404988</v>
      </c>
      <c r="AN13" s="62">
        <f ca="1">AVERAGE(OFFSET($AM$3,0,0,'Données projet'!$E$10+1,1))-AVERAGE(OFFSET($H$3,0,0,'Données projet'!$E$10+1,1))</f>
        <v>167.14929162269641</v>
      </c>
      <c r="AO13" s="62">
        <f t="shared" si="36"/>
        <v>138.89497526048916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8.526315789473685</v>
      </c>
      <c r="BD13" s="13">
        <f>IF('Données projet'!$A$88&gt;35,BD12+BC13-BL12,IF(A13&lt;'Données projet'!$A$88,$BA$205^A13,IF(A13='Données projet'!$A$88,'Données projet'!$B$88,BD12+BC13-BL12)))</f>
        <v>14.551328302246779</v>
      </c>
      <c r="BE13" s="14">
        <f>BD13*VLOOKUP('Données projet'!$B$11,Paramètres!$A$1:$I$89,3,0)*VLOOKUP('Données projet'!$B$11,Paramètres!$A$1:$I$89,5,0)</f>
        <v>8.1341925209559491</v>
      </c>
      <c r="BF13" s="14">
        <f t="shared" si="37"/>
        <v>2.9370132807503975</v>
      </c>
      <c r="BG13" s="22">
        <f t="shared" si="7"/>
        <v>19.282350104638549</v>
      </c>
      <c r="BH13" s="62">
        <f t="shared" si="8"/>
        <v>312.61568343797188</v>
      </c>
      <c r="BI13" s="62">
        <f ca="1">AVERAGE(OFFSET($BH$3,0,0,'Données projet'!$E$11+1,1))-AVERAGE(OFFSET($H$3,0,0,'Données projet'!$E$11+1,1))</f>
        <v>378.17323480030268</v>
      </c>
      <c r="BJ13" s="62">
        <f t="shared" si="38"/>
        <v>471.89239871617241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5.75</v>
      </c>
      <c r="BY13" s="13">
        <f>IF('Données projet'!$A$114&gt;35,BY12+BX13-CG12,IF(A13&lt;'Données projet'!$A$114,$BV$205^A13,IF(A13='Données projet'!$A$114,'Données projet'!$B$114,BY12+BX13-CG12)))</f>
        <v>10.723805294763611</v>
      </c>
      <c r="BZ13" s="14">
        <f>BY13*VLOOKUP('Données projet'!$B$12,Paramètres!$A$1:$I$89,3,0)*VLOOKUP('Données projet'!$B$12,Paramètres!$A$1:$I$89,5,0)</f>
        <v>5.0187408779493703</v>
      </c>
      <c r="CA13" s="14">
        <f t="shared" si="39"/>
        <v>1.9168918305981435</v>
      </c>
      <c r="CB13" s="22">
        <f t="shared" si="10"/>
        <v>12.079560300720253</v>
      </c>
      <c r="CC13" s="62">
        <f t="shared" si="11"/>
        <v>305.41289363405355</v>
      </c>
      <c r="CD13" s="62">
        <f ca="1">AVERAGE(OFFSET($CC$3,0,0,'Données projet'!$E$12+1,1))-AVERAGE(OFFSET($H$3,0,0,'Données projet'!$E$12+1,1))</f>
        <v>77.988163294809624</v>
      </c>
      <c r="CE13" s="62">
        <f t="shared" si="40"/>
        <v>118.59281525447091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3.1012964094329218</v>
      </c>
      <c r="CV13" s="14">
        <f t="shared" si="41"/>
        <v>1.2527941127596338</v>
      </c>
      <c r="CW13" s="22">
        <f t="shared" si="13"/>
        <v>7.5833743261520326</v>
      </c>
      <c r="CX13" s="62">
        <f t="shared" si="14"/>
        <v>300.91670765948533</v>
      </c>
      <c r="CY13" s="62">
        <f ca="1">AVERAGE(OFFSET($CX$3,0,0,'Données projet'!$E$13+1,1))-AVERAGE(OFFSET($H$3,0,0,'Données projet'!$E$13+1,1))</f>
        <v>54.280673146122695</v>
      </c>
      <c r="CZ13" s="62">
        <f t="shared" si="42"/>
        <v>59.062335764177192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>
        <f>VLOOKUP(A13,'Données projet'!$A$165:$I$185,2,0)</f>
        <v>79</v>
      </c>
      <c r="DM13" s="13">
        <f>VLOOKUP(A13,'Données projet'!$A$165:$I$185,9,0)</f>
        <v>11</v>
      </c>
      <c r="DN13" s="13">
        <f t="array" ref="DN13">INDEX(DM:DM,MIN(IF(ISNUMBER(DM13:DM209),ROW(DM13:DM209),"")))</f>
        <v>11</v>
      </c>
      <c r="DO13" s="13">
        <f>IF('Données projet'!$A$166&gt;35,DO12+DN13-DW12,IF(A13&lt;'Données projet'!$A$166,$DL$205^A13,IF(A13='Données projet'!$A$166,'Données projet'!$B$166,DO12+DN13-DW12)))</f>
        <v>79</v>
      </c>
      <c r="DP13" s="18">
        <f>DO13*VLOOKUP('Données projet'!$B$14,Paramètres!$A$1:$I$89,3,0)*VLOOKUP('Données projet'!$B$14,Paramètres!$A$1:$I$89,5,0)</f>
        <v>71.479200000000006</v>
      </c>
      <c r="DQ13" s="14">
        <f t="shared" si="43"/>
        <v>20.040346808618612</v>
      </c>
      <c r="DR13" s="22">
        <f t="shared" si="16"/>
        <v>159.39654402501074</v>
      </c>
      <c r="DS13" s="62">
        <f t="shared" si="17"/>
        <v>452.72987735834408</v>
      </c>
      <c r="DT13" s="62">
        <f ca="1">AVERAGE(OFFSET($DS$3,0,0,'Données projet'!$E$14+1,1))-AVERAGE(OFFSET($H$3,0,0,'Données projet'!$E$14+1,1))</f>
        <v>181.14126283600467</v>
      </c>
      <c r="DU13" s="62">
        <f t="shared" si="44"/>
        <v>348.75012088192597</v>
      </c>
      <c r="DV13" s="16">
        <f>IF(ISNA(VLOOKUP(A13,'Données projet'!$A$165:$I$185,3,0)),0,VLOOKUP(A13,'Données projet'!$A$165:$I$185,3,0))</f>
        <v>2</v>
      </c>
      <c r="DW13" s="16">
        <f>IF(ISNA(VLOOKUP(A13,'Données projet'!$A$165:$I$185,4,0)),0,VLOOKUP(A13,'Données projet'!$A$165:$I$185,4,0))</f>
        <v>21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3.9016290612778461</v>
      </c>
      <c r="P14" s="14">
        <f t="shared" si="33"/>
        <v>1.534535749686867</v>
      </c>
      <c r="Q14" s="22">
        <f t="shared" si="2"/>
        <v>9.4679870457635413</v>
      </c>
      <c r="R14" s="62">
        <f t="shared" si="0"/>
        <v>302.80132037909686</v>
      </c>
      <c r="S14" s="62">
        <f ca="1">AVERAGE(OFFSET($R$3,0,0,'Données projet'!$E$9+1,1))-AVERAGE(OFFSET($H$3,0,0,'Données projet'!$E$9+1,1))</f>
        <v>63.066358723927522</v>
      </c>
      <c r="T14" s="62">
        <f t="shared" si="34"/>
        <v>68.315893120570763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13.8</v>
      </c>
      <c r="AI14" s="14">
        <f>IF('Données projet'!$A$62&gt;35,AI13+AH14-AQ13,IF(A14&lt;'Données projet'!$A$62,$AF$205^A14,IF(A14='Données projet'!$A$62,'Données projet'!$B$62,AI13+AH14-AQ13)))</f>
        <v>128.80000000000001</v>
      </c>
      <c r="AJ14" s="14">
        <f>AI14*VLOOKUP('Données projet'!$B$10,Paramètres!$A$1:$I$89,3,0)*VLOOKUP('Données projet'!$B$10,Paramètres!$A$1:$I$89,5,0)</f>
        <v>94.436160000000001</v>
      </c>
      <c r="AK14" s="14">
        <f t="shared" si="35"/>
        <v>25.632105611020013</v>
      </c>
      <c r="AL14" s="22">
        <f t="shared" si="4"/>
        <v>209.11889593919318</v>
      </c>
      <c r="AM14" s="62">
        <f t="shared" si="5"/>
        <v>502.45222927252649</v>
      </c>
      <c r="AN14" s="62">
        <f ca="1">AVERAGE(OFFSET($AM$3,0,0,'Données projet'!$E$10+1,1))-AVERAGE(OFFSET($H$3,0,0,'Données projet'!$E$10+1,1))</f>
        <v>167.14929162269641</v>
      </c>
      <c r="AO14" s="62">
        <f t="shared" si="36"/>
        <v>138.89497526048916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8.526315789473685</v>
      </c>
      <c r="BD14" s="13">
        <f>IF('Données projet'!$A$88&gt;35,BD13+BC14-BL13,IF(A14&lt;'Données projet'!$A$88,$BA$205^A14,IF(A14='Données projet'!$A$88,'Données projet'!$B$88,BD13+BC14-BL13)))</f>
        <v>19.01922880701866</v>
      </c>
      <c r="BE14" s="14">
        <f>BD14*VLOOKUP('Données projet'!$B$11,Paramètres!$A$1:$I$89,3,0)*VLOOKUP('Données projet'!$B$11,Paramètres!$A$1:$I$89,5,0)</f>
        <v>10.631748903123432</v>
      </c>
      <c r="BF14" s="14">
        <f t="shared" si="37"/>
        <v>3.7210027205323613</v>
      </c>
      <c r="BG14" s="22">
        <f t="shared" si="7"/>
        <v>24.997709077867171</v>
      </c>
      <c r="BH14" s="62">
        <f t="shared" si="8"/>
        <v>318.33104241120049</v>
      </c>
      <c r="BI14" s="62">
        <f ca="1">AVERAGE(OFFSET($BH$3,0,0,'Données projet'!$E$11+1,1))-AVERAGE(OFFSET($H$3,0,0,'Données projet'!$E$11+1,1))</f>
        <v>378.17323480030268</v>
      </c>
      <c r="BJ14" s="62">
        <f t="shared" si="38"/>
        <v>471.89239871617241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5.75</v>
      </c>
      <c r="BY14" s="13">
        <f>IF('Données projet'!$A$114&gt;35,BY13+BX14-CG13,IF(A14&lt;'Données projet'!$A$114,$BV$205^A14,IF(A14='Données projet'!$A$114,'Données projet'!$B$114,BY13+BX14-CG13)))</f>
        <v>13.595144006008928</v>
      </c>
      <c r="BZ14" s="14">
        <f>BY14*VLOOKUP('Données projet'!$B$12,Paramètres!$A$1:$I$89,3,0)*VLOOKUP('Données projet'!$B$12,Paramètres!$A$1:$I$89,5,0)</f>
        <v>6.3625273948121777</v>
      </c>
      <c r="CA14" s="14">
        <f t="shared" si="39"/>
        <v>2.3639551741679612</v>
      </c>
      <c r="CB14" s="22">
        <f t="shared" si="10"/>
        <v>15.198623807640407</v>
      </c>
      <c r="CC14" s="62">
        <f t="shared" si="11"/>
        <v>308.5319571409737</v>
      </c>
      <c r="CD14" s="62">
        <f ca="1">AVERAGE(OFFSET($CC$3,0,0,'Données projet'!$E$12+1,1))-AVERAGE(OFFSET($H$3,0,0,'Données projet'!$E$12+1,1))</f>
        <v>77.988163294809624</v>
      </c>
      <c r="CE14" s="62">
        <f t="shared" si="40"/>
        <v>118.59281525447091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3.5532693236637525</v>
      </c>
      <c r="CV14" s="14">
        <f t="shared" si="41"/>
        <v>1.412820791436753</v>
      </c>
      <c r="CW14" s="22">
        <f t="shared" si="13"/>
        <v>8.6492736171333799</v>
      </c>
      <c r="CX14" s="62">
        <f t="shared" si="14"/>
        <v>301.98260695046667</v>
      </c>
      <c r="CY14" s="62">
        <f ca="1">AVERAGE(OFFSET($CX$3,0,0,'Données projet'!$E$13+1,1))-AVERAGE(OFFSET($H$3,0,0,'Données projet'!$E$13+1,1))</f>
        <v>54.280673146122695</v>
      </c>
      <c r="CZ14" s="62">
        <f t="shared" si="42"/>
        <v>59.062335764177192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11</v>
      </c>
      <c r="DO14" s="13">
        <f>IF('Données projet'!$A$166&gt;35,DO13+DN14-DW13,IF(A14&lt;'Données projet'!$A$166,$DL$205^A14,IF(A14='Données projet'!$A$166,'Données projet'!$B$166,DO13+DN14-DW13)))</f>
        <v>69</v>
      </c>
      <c r="DP14" s="18">
        <f>DO14*VLOOKUP('Données projet'!$B$14,Paramètres!$A$1:$I$89,3,0)*VLOOKUP('Données projet'!$B$14,Paramètres!$A$1:$I$89,5,0)</f>
        <v>62.431199999999997</v>
      </c>
      <c r="DQ14" s="14">
        <f t="shared" si="43"/>
        <v>17.781524466058684</v>
      </c>
      <c r="DR14" s="22">
        <f t="shared" si="16"/>
        <v>139.70382844505221</v>
      </c>
      <c r="DS14" s="62">
        <f t="shared" si="17"/>
        <v>433.03716177838555</v>
      </c>
      <c r="DT14" s="62">
        <f ca="1">AVERAGE(OFFSET($DS$3,0,0,'Données projet'!$E$14+1,1))-AVERAGE(OFFSET($H$3,0,0,'Données projet'!$E$14+1,1))</f>
        <v>181.14126283600467</v>
      </c>
      <c r="DU14" s="62">
        <f t="shared" si="44"/>
        <v>348.75012088192597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4.4702398692321541</v>
      </c>
      <c r="P15" s="14">
        <f t="shared" si="33"/>
        <v>1.7305509263488663</v>
      </c>
      <c r="Q15" s="22">
        <f t="shared" si="2"/>
        <v>10.799710635636943</v>
      </c>
      <c r="R15" s="62">
        <f t="shared" si="0"/>
        <v>304.13304396897024</v>
      </c>
      <c r="S15" s="62">
        <f ca="1">AVERAGE(OFFSET($R$3,0,0,'Données projet'!$E$9+1,1))-AVERAGE(OFFSET($H$3,0,0,'Données projet'!$E$9+1,1))</f>
        <v>63.066358723927522</v>
      </c>
      <c r="T15" s="62">
        <f t="shared" si="34"/>
        <v>68.315893120570763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13.8</v>
      </c>
      <c r="AI15" s="14">
        <f>IF('Données projet'!$A$62&gt;35,AI14+AH15-AQ14,IF(A15&lt;'Données projet'!$A$62,$AF$205^A15,IF(A15='Données projet'!$A$62,'Données projet'!$B$62,AI14+AH15-AQ14)))</f>
        <v>142.60000000000002</v>
      </c>
      <c r="AJ15" s="14">
        <f>AI15*VLOOKUP('Données projet'!$B$10,Paramètres!$A$1:$I$89,3,0)*VLOOKUP('Données projet'!$B$10,Paramètres!$A$1:$I$89,5,0)</f>
        <v>104.55432000000002</v>
      </c>
      <c r="AK15" s="14">
        <f t="shared" si="35"/>
        <v>28.044173158356262</v>
      </c>
      <c r="AL15" s="22">
        <f t="shared" si="4"/>
        <v>230.94237558413718</v>
      </c>
      <c r="AM15" s="62">
        <f t="shared" si="5"/>
        <v>524.27570891747052</v>
      </c>
      <c r="AN15" s="62">
        <f ca="1">AVERAGE(OFFSET($AM$3,0,0,'Données projet'!$E$10+1,1))-AVERAGE(OFFSET($H$3,0,0,'Données projet'!$E$10+1,1))</f>
        <v>167.14929162269641</v>
      </c>
      <c r="AO15" s="62">
        <f t="shared" si="36"/>
        <v>138.89497526048916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8.526315789473685</v>
      </c>
      <c r="BD15" s="13">
        <f>IF('Données projet'!$A$88&gt;35,BD14+BC15-BL14,IF(A15&lt;'Données projet'!$A$88,$BA$205^A15,IF(A15='Données projet'!$A$88,'Données projet'!$B$88,BD14+BC15-BL14)))</f>
        <v>24.85897210895007</v>
      </c>
      <c r="BE15" s="14">
        <f>BD15*VLOOKUP('Données projet'!$B$11,Paramètres!$A$1:$I$89,3,0)*VLOOKUP('Données projet'!$B$11,Paramètres!$A$1:$I$89,5,0)</f>
        <v>13.896165408903089</v>
      </c>
      <c r="BF15" s="14">
        <f t="shared" si="37"/>
        <v>4.7142657940830492</v>
      </c>
      <c r="BG15" s="22">
        <f t="shared" si="7"/>
        <v>32.413167678534187</v>
      </c>
      <c r="BH15" s="62">
        <f t="shared" si="8"/>
        <v>325.74650101186751</v>
      </c>
      <c r="BI15" s="62">
        <f ca="1">AVERAGE(OFFSET($BH$3,0,0,'Données projet'!$E$11+1,1))-AVERAGE(OFFSET($H$3,0,0,'Données projet'!$E$11+1,1))</f>
        <v>378.17323480030268</v>
      </c>
      <c r="BJ15" s="62">
        <f t="shared" si="38"/>
        <v>471.89239871617241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5.75</v>
      </c>
      <c r="BY15" s="13">
        <f>IF('Données projet'!$A$114&gt;35,BY14+BX15-CG14,IF(A15&lt;'Données projet'!$A$114,$BV$205^A15,IF(A15='Données projet'!$A$114,'Données projet'!$B$114,BY14+BX15-CG14)))</f>
        <v>17.23529432545471</v>
      </c>
      <c r="BZ15" s="14">
        <f>BY15*VLOOKUP('Données projet'!$B$12,Paramètres!$A$1:$I$89,3,0)*VLOOKUP('Données projet'!$B$12,Paramètres!$A$1:$I$89,5,0)</f>
        <v>8.0661177443128054</v>
      </c>
      <c r="CA15" s="14">
        <f t="shared" si="39"/>
        <v>2.915283990610841</v>
      </c>
      <c r="CB15" s="22">
        <f t="shared" si="10"/>
        <v>19.125941354992019</v>
      </c>
      <c r="CC15" s="62">
        <f t="shared" si="11"/>
        <v>312.45927468832531</v>
      </c>
      <c r="CD15" s="62">
        <f ca="1">AVERAGE(OFFSET($CC$3,0,0,'Données projet'!$E$12+1,1))-AVERAGE(OFFSET($H$3,0,0,'Données projet'!$E$12+1,1))</f>
        <v>77.988163294809624</v>
      </c>
      <c r="CE15" s="62">
        <f t="shared" si="40"/>
        <v>118.59281525447091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4.0711113094792832</v>
      </c>
      <c r="CV15" s="14">
        <f t="shared" si="41"/>
        <v>1.5932886085480396</v>
      </c>
      <c r="CW15" s="22">
        <f t="shared" si="13"/>
        <v>9.8654965238975869</v>
      </c>
      <c r="CX15" s="62">
        <f t="shared" si="14"/>
        <v>303.19882985723092</v>
      </c>
      <c r="CY15" s="62">
        <f ca="1">AVERAGE(OFFSET($CX$3,0,0,'Données projet'!$E$13+1,1))-AVERAGE(OFFSET($H$3,0,0,'Données projet'!$E$13+1,1))</f>
        <v>54.280673146122695</v>
      </c>
      <c r="CZ15" s="62">
        <f t="shared" si="42"/>
        <v>59.062335764177192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11</v>
      </c>
      <c r="DO15" s="13">
        <f>IF('Données projet'!$A$166&gt;35,DO14+DN15-DW14,IF(A15&lt;'Données projet'!$A$166,$DL$205^A15,IF(A15='Données projet'!$A$166,'Données projet'!$B$166,DO14+DN15-DW14)))</f>
        <v>80</v>
      </c>
      <c r="DP15" s="18">
        <f>DO15*VLOOKUP('Données projet'!$B$14,Paramètres!$A$1:$I$89,3,0)*VLOOKUP('Données projet'!$B$14,Paramètres!$A$1:$I$89,5,0)</f>
        <v>72.384</v>
      </c>
      <c r="DQ15" s="14">
        <f t="shared" si="43"/>
        <v>20.264329923804397</v>
      </c>
      <c r="DR15" s="22">
        <f t="shared" si="16"/>
        <v>161.362507950626</v>
      </c>
      <c r="DS15" s="62">
        <f t="shared" si="17"/>
        <v>454.69584128395934</v>
      </c>
      <c r="DT15" s="62">
        <f ca="1">AVERAGE(OFFSET($DS$3,0,0,'Données projet'!$E$14+1,1))-AVERAGE(OFFSET($H$3,0,0,'Données projet'!$E$14+1,1))</f>
        <v>181.14126283600467</v>
      </c>
      <c r="DU15" s="62">
        <f t="shared" si="44"/>
        <v>348.75012088192597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5.1217181783877566</v>
      </c>
      <c r="P16" s="14">
        <f t="shared" si="33"/>
        <v>1.9516042616133449</v>
      </c>
      <c r="Q16" s="22">
        <f t="shared" si="2"/>
        <v>12.319369916335253</v>
      </c>
      <c r="R16" s="62">
        <f t="shared" si="0"/>
        <v>305.65270324966855</v>
      </c>
      <c r="S16" s="62">
        <f ca="1">AVERAGE(OFFSET($R$3,0,0,'Données projet'!$E$9+1,1))-AVERAGE(OFFSET($H$3,0,0,'Données projet'!$E$9+1,1))</f>
        <v>63.066358723927522</v>
      </c>
      <c r="T16" s="62">
        <f t="shared" si="34"/>
        <v>68.315893120570763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13.8</v>
      </c>
      <c r="AI16" s="14">
        <f>IF('Données projet'!$A$62&gt;35,AI15+AH16-AQ15,IF(A16&lt;'Données projet'!$A$62,$AF$205^A16,IF(A16='Données projet'!$A$62,'Données projet'!$B$62,AI15+AH16-AQ15)))</f>
        <v>156.40000000000003</v>
      </c>
      <c r="AJ16" s="14">
        <f>AI16*VLOOKUP('Données projet'!$B$10,Paramètres!$A$1:$I$89,3,0)*VLOOKUP('Données projet'!$B$10,Paramètres!$A$1:$I$89,5,0)</f>
        <v>114.67248000000002</v>
      </c>
      <c r="AK16" s="14">
        <f t="shared" si="35"/>
        <v>30.42917784146039</v>
      </c>
      <c r="AL16" s="22">
        <f t="shared" si="4"/>
        <v>252.71872074054355</v>
      </c>
      <c r="AM16" s="62">
        <f t="shared" si="5"/>
        <v>546.05205407387689</v>
      </c>
      <c r="AN16" s="62">
        <f ca="1">AVERAGE(OFFSET($AM$3,0,0,'Données projet'!$E$10+1,1))-AVERAGE(OFFSET($H$3,0,0,'Données projet'!$E$10+1,1))</f>
        <v>167.14929162269641</v>
      </c>
      <c r="AO16" s="62">
        <f t="shared" si="36"/>
        <v>138.89497526048916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8.526315789473685</v>
      </c>
      <c r="BD16" s="13">
        <f>IF('Données projet'!$A$88&gt;35,BD15+BC16-BL15,IF(A16&lt;'Données projet'!$A$88,$BA$205^A16,IF(A16='Données projet'!$A$88,'Données projet'!$B$88,BD15+BC16-BL15)))</f>
        <v>32.491774539539094</v>
      </c>
      <c r="BE16" s="14">
        <f>BD16*VLOOKUP('Données projet'!$B$11,Paramètres!$A$1:$I$89,3,0)*VLOOKUP('Données projet'!$B$11,Paramètres!$A$1:$I$89,5,0)</f>
        <v>18.162901967602355</v>
      </c>
      <c r="BF16" s="14">
        <f t="shared" si="37"/>
        <v>5.9726648020514927</v>
      </c>
      <c r="BG16" s="22">
        <f t="shared" si="7"/>
        <v>42.036112123813787</v>
      </c>
      <c r="BH16" s="62">
        <f t="shared" si="8"/>
        <v>335.36944545714709</v>
      </c>
      <c r="BI16" s="62">
        <f ca="1">AVERAGE(OFFSET($BH$3,0,0,'Données projet'!$E$11+1,1))-AVERAGE(OFFSET($H$3,0,0,'Données projet'!$E$11+1,1))</f>
        <v>378.17323480030268</v>
      </c>
      <c r="BJ16" s="62">
        <f t="shared" si="38"/>
        <v>471.89239871617241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5.75</v>
      </c>
      <c r="BY16" s="13">
        <f>IF('Données projet'!$A$114&gt;35,BY15+BX16-CG15,IF(A16&lt;'Données projet'!$A$114,$BV$205^A16,IF(A16='Données projet'!$A$114,'Données projet'!$B$114,BY15+BX16-CG15)))</f>
        <v>21.850108417664106</v>
      </c>
      <c r="BZ16" s="14">
        <f>BY16*VLOOKUP('Données projet'!$B$12,Paramètres!$A$1:$I$89,3,0)*VLOOKUP('Données projet'!$B$12,Paramètres!$A$1:$I$89,5,0)</f>
        <v>10.225850739466802</v>
      </c>
      <c r="CA16" s="14">
        <f t="shared" si="39"/>
        <v>3.5951953906669201</v>
      </c>
      <c r="CB16" s="22">
        <f t="shared" si="10"/>
        <v>24.071655343316234</v>
      </c>
      <c r="CC16" s="62">
        <f t="shared" si="11"/>
        <v>317.40498867664957</v>
      </c>
      <c r="CD16" s="62">
        <f ca="1">AVERAGE(OFFSET($CC$3,0,0,'Données projet'!$E$12+1,1))-AVERAGE(OFFSET($H$3,0,0,'Données projet'!$E$12+1,1))</f>
        <v>77.988163294809624</v>
      </c>
      <c r="CE16" s="62">
        <f t="shared" si="40"/>
        <v>118.59281525447091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4.6644219124602779</v>
      </c>
      <c r="CV16" s="14">
        <f t="shared" si="41"/>
        <v>1.7968086295979393</v>
      </c>
      <c r="CW16" s="22">
        <f t="shared" si="13"/>
        <v>11.253309860751394</v>
      </c>
      <c r="CX16" s="62">
        <f t="shared" si="14"/>
        <v>304.58664319408473</v>
      </c>
      <c r="CY16" s="62">
        <f ca="1">AVERAGE(OFFSET($CX$3,0,0,'Données projet'!$E$13+1,1))-AVERAGE(OFFSET($H$3,0,0,'Données projet'!$E$13+1,1))</f>
        <v>54.280673146122695</v>
      </c>
      <c r="CZ16" s="62">
        <f t="shared" si="42"/>
        <v>59.062335764177192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11</v>
      </c>
      <c r="DO16" s="13">
        <f>IF('Données projet'!$A$166&gt;35,DO15+DN16-DW15,IF(A16&lt;'Données projet'!$A$166,$DL$205^A16,IF(A16='Données projet'!$A$166,'Données projet'!$B$166,DO15+DN16-DW15)))</f>
        <v>91</v>
      </c>
      <c r="DP16" s="18">
        <f>DO16*VLOOKUP('Données projet'!$B$14,Paramètres!$A$1:$I$89,3,0)*VLOOKUP('Données projet'!$B$14,Paramètres!$A$1:$I$89,5,0)</f>
        <v>82.336799999999997</v>
      </c>
      <c r="DQ16" s="14">
        <f t="shared" si="43"/>
        <v>22.707582950885364</v>
      </c>
      <c r="DR16" s="22">
        <f t="shared" si="16"/>
        <v>182.95230030612535</v>
      </c>
      <c r="DS16" s="62">
        <f t="shared" si="17"/>
        <v>476.28563363945864</v>
      </c>
      <c r="DT16" s="62">
        <f ca="1">AVERAGE(OFFSET($DS$3,0,0,'Données projet'!$E$14+1,1))-AVERAGE(OFFSET($H$3,0,0,'Données projet'!$E$14+1,1))</f>
        <v>181.14126283600467</v>
      </c>
      <c r="DU16" s="62">
        <f t="shared" si="44"/>
        <v>348.75012088192597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5.8681408305128455</v>
      </c>
      <c r="P17" s="14">
        <f t="shared" si="33"/>
        <v>2.2008940251085987</v>
      </c>
      <c r="Q17" s="22">
        <f t="shared" si="2"/>
        <v>14.053569040207348</v>
      </c>
      <c r="R17" s="62">
        <f t="shared" si="0"/>
        <v>307.38690237354064</v>
      </c>
      <c r="S17" s="62">
        <f ca="1">AVERAGE(OFFSET($R$3,0,0,'Données projet'!$E$9+1,1))-AVERAGE(OFFSET($H$3,0,0,'Données projet'!$E$9+1,1))</f>
        <v>63.066358723927522</v>
      </c>
      <c r="T17" s="62">
        <f t="shared" si="34"/>
        <v>68.315893120570763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13.8</v>
      </c>
      <c r="AI17" s="14">
        <f>IF('Données projet'!$A$62&gt;35,AI16+AH17-AQ16,IF(A17&lt;'Données projet'!$A$62,$AF$205^A17,IF(A17='Données projet'!$A$62,'Données projet'!$B$62,AI16+AH17-AQ16)))</f>
        <v>170.20000000000005</v>
      </c>
      <c r="AJ17" s="14">
        <f>AI17*VLOOKUP('Données projet'!$B$10,Paramètres!$A$1:$I$89,3,0)*VLOOKUP('Données projet'!$B$10,Paramètres!$A$1:$I$89,5,0)</f>
        <v>124.79064000000002</v>
      </c>
      <c r="AK17" s="14">
        <f t="shared" si="35"/>
        <v>32.789779085419845</v>
      </c>
      <c r="AL17" s="22">
        <f t="shared" si="4"/>
        <v>274.45256324043959</v>
      </c>
      <c r="AM17" s="62">
        <f t="shared" si="5"/>
        <v>567.7858965737729</v>
      </c>
      <c r="AN17" s="62">
        <f ca="1">AVERAGE(OFFSET($AM$3,0,0,'Données projet'!$E$10+1,1))-AVERAGE(OFFSET($H$3,0,0,'Données projet'!$E$10+1,1))</f>
        <v>167.14929162269641</v>
      </c>
      <c r="AO17" s="62">
        <f t="shared" si="36"/>
        <v>138.89497526048916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8.526315789473685</v>
      </c>
      <c r="BD17" s="13">
        <f>IF('Données projet'!$A$88&gt;35,BD16+BC17-BL16,IF(A17&lt;'Données projet'!$A$88,$BA$205^A17,IF(A17='Données projet'!$A$88,'Données projet'!$B$88,BD16+BC17-BL16)))</f>
        <v>42.468184448710481</v>
      </c>
      <c r="BE17" s="14">
        <f>BD17*VLOOKUP('Données projet'!$B$11,Paramètres!$A$1:$I$89,3,0)*VLOOKUP('Données projet'!$B$11,Paramètres!$A$1:$I$89,5,0)</f>
        <v>23.739715106829159</v>
      </c>
      <c r="BF17" s="14">
        <f t="shared" si="37"/>
        <v>7.5669736064602473</v>
      </c>
      <c r="BG17" s="22">
        <f t="shared" si="7"/>
        <v>54.525816175645708</v>
      </c>
      <c r="BH17" s="62">
        <f t="shared" si="8"/>
        <v>347.85914950897904</v>
      </c>
      <c r="BI17" s="62">
        <f ca="1">AVERAGE(OFFSET($BH$3,0,0,'Données projet'!$E$11+1,1))-AVERAGE(OFFSET($H$3,0,0,'Données projet'!$E$11+1,1))</f>
        <v>378.17323480030268</v>
      </c>
      <c r="BJ17" s="62">
        <f t="shared" si="38"/>
        <v>471.89239871617241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5.75</v>
      </c>
      <c r="BY17" s="13">
        <f>IF('Données projet'!$A$114&gt;35,BY16+BX17-CG16,IF(A17&lt;'Données projet'!$A$114,$BV$205^A17,IF(A17='Données projet'!$A$114,'Données projet'!$B$114,BY16+BX17-CG16)))</f>
        <v>27.700556129091808</v>
      </c>
      <c r="BZ17" s="14">
        <f>BY17*VLOOKUP('Données projet'!$B$12,Paramètres!$A$1:$I$89,3,0)*VLOOKUP('Données projet'!$B$12,Paramètres!$A$1:$I$89,5,0)</f>
        <v>12.963860268414967</v>
      </c>
      <c r="CA17" s="14">
        <f t="shared" si="39"/>
        <v>4.4336777956113931</v>
      </c>
      <c r="CB17" s="22">
        <f t="shared" si="10"/>
        <v>30.300712128179242</v>
      </c>
      <c r="CC17" s="62">
        <f t="shared" si="11"/>
        <v>323.63404546151253</v>
      </c>
      <c r="CD17" s="62">
        <f ca="1">AVERAGE(OFFSET($CC$3,0,0,'Données projet'!$E$12+1,1))-AVERAGE(OFFSET($H$3,0,0,'Données projet'!$E$12+1,1))</f>
        <v>77.988163294809624</v>
      </c>
      <c r="CE17" s="62">
        <f t="shared" si="40"/>
        <v>118.59281525447091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5.3441996849313407</v>
      </c>
      <c r="CV17" s="14">
        <f t="shared" si="41"/>
        <v>2.026325446674579</v>
      </c>
      <c r="CW17" s="22">
        <f t="shared" si="13"/>
        <v>12.836997937546975</v>
      </c>
      <c r="CX17" s="62">
        <f t="shared" si="14"/>
        <v>306.1703312708803</v>
      </c>
      <c r="CY17" s="62">
        <f ca="1">AVERAGE(OFFSET($CX$3,0,0,'Données projet'!$E$13+1,1))-AVERAGE(OFFSET($H$3,0,0,'Données projet'!$E$13+1,1))</f>
        <v>54.280673146122695</v>
      </c>
      <c r="CZ17" s="62">
        <f t="shared" si="42"/>
        <v>59.062335764177192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11</v>
      </c>
      <c r="DO17" s="13">
        <f>IF('Données projet'!$A$166&gt;35,DO16+DN17-DW16,IF(A17&lt;'Données projet'!$A$166,$DL$205^A17,IF(A17='Données projet'!$A$166,'Données projet'!$B$166,DO16+DN17-DW16)))</f>
        <v>102</v>
      </c>
      <c r="DP17" s="18">
        <f>DO17*VLOOKUP('Données projet'!$B$14,Paramètres!$A$1:$I$89,3,0)*VLOOKUP('Données projet'!$B$14,Paramètres!$A$1:$I$89,5,0)</f>
        <v>92.289599999999993</v>
      </c>
      <c r="DQ17" s="14">
        <f t="shared" si="43"/>
        <v>25.116611431659546</v>
      </c>
      <c r="DR17" s="22">
        <f t="shared" si="16"/>
        <v>204.48248491014036</v>
      </c>
      <c r="DS17" s="62">
        <f t="shared" si="17"/>
        <v>497.8158182434737</v>
      </c>
      <c r="DT17" s="62">
        <f ca="1">AVERAGE(OFFSET($DS$3,0,0,'Données projet'!$E$14+1,1))-AVERAGE(OFFSET($H$3,0,0,'Données projet'!$E$14+1,1))</f>
        <v>181.14126283600467</v>
      </c>
      <c r="DU17" s="62">
        <f t="shared" si="44"/>
        <v>348.75012088192597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6.7233447072583079</v>
      </c>
      <c r="P18" s="14">
        <f t="shared" si="33"/>
        <v>2.4820270200447099</v>
      </c>
      <c r="Q18" s="22">
        <f t="shared" si="2"/>
        <v>16.032689091719423</v>
      </c>
      <c r="R18" s="62">
        <f t="shared" si="0"/>
        <v>309.36602242505273</v>
      </c>
      <c r="S18" s="62">
        <f ca="1">AVERAGE(OFFSET($R$3,0,0,'Données projet'!$E$9+1,1))-AVERAGE(OFFSET($H$3,0,0,'Données projet'!$E$9+1,1))</f>
        <v>63.066358723927522</v>
      </c>
      <c r="T18" s="62">
        <f t="shared" si="34"/>
        <v>68.315893120570763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184</v>
      </c>
      <c r="AG18" s="13">
        <f>VLOOKUP(A18,'Données projet'!$A$61:$I$81,9,0)</f>
        <v>13.8</v>
      </c>
      <c r="AH18" s="13">
        <f t="array" ref="AH18">INDEX(AG:AG,MIN(IF(ISNUMBER(AG18:AG214),ROW(AG18:AG214),"")))</f>
        <v>13.8</v>
      </c>
      <c r="AI18" s="14">
        <f>IF('Données projet'!$A$62&gt;35,AI17+AH18-AQ17,IF(A18&lt;'Données projet'!$A$62,$AF$205^A18,IF(A18='Données projet'!$A$62,'Données projet'!$B$62,AI17+AH18-AQ17)))</f>
        <v>184.00000000000006</v>
      </c>
      <c r="AJ18" s="14">
        <f>AI18*VLOOKUP('Données projet'!$B$10,Paramètres!$A$1:$I$89,3,0)*VLOOKUP('Données projet'!$B$10,Paramètres!$A$1:$I$89,5,0)</f>
        <v>134.90880000000004</v>
      </c>
      <c r="AK18" s="14">
        <f t="shared" si="35"/>
        <v>35.128180500859067</v>
      </c>
      <c r="AL18" s="22">
        <f t="shared" si="4"/>
        <v>296.14774103899623</v>
      </c>
      <c r="AM18" s="62">
        <f t="shared" si="5"/>
        <v>589.48107437232954</v>
      </c>
      <c r="AN18" s="62">
        <f ca="1">AVERAGE(OFFSET($AM$3,0,0,'Données projet'!$E$10+1,1))-AVERAGE(OFFSET($H$3,0,0,'Données projet'!$E$10+1,1))</f>
        <v>167.14929162269641</v>
      </c>
      <c r="AO18" s="62">
        <f t="shared" si="36"/>
        <v>138.89497526048916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8.526315789473685</v>
      </c>
      <c r="BD18" s="13">
        <f>IF('Données projet'!$A$88&gt;35,BD17+BC18-BL17,IF(A18&lt;'Données projet'!$A$88,$BA$205^A18,IF(A18='Données projet'!$A$88,'Données projet'!$B$88,BD17+BC18-BL17)))</f>
        <v>55.507792846923991</v>
      </c>
      <c r="BE18" s="14">
        <f>BD18*VLOOKUP('Données projet'!$B$11,Paramètres!$A$1:$I$89,3,0)*VLOOKUP('Données projet'!$B$11,Paramètres!$A$1:$I$89,5,0)</f>
        <v>31.028856201430514</v>
      </c>
      <c r="BF18" s="14">
        <f t="shared" si="37"/>
        <v>9.5868580371693835</v>
      </c>
      <c r="BG18" s="22">
        <f t="shared" si="7"/>
        <v>70.739035632228152</v>
      </c>
      <c r="BH18" s="62">
        <f t="shared" si="8"/>
        <v>364.07236896556145</v>
      </c>
      <c r="BI18" s="62">
        <f ca="1">AVERAGE(OFFSET($BH$3,0,0,'Données projet'!$E$11+1,1))-AVERAGE(OFFSET($H$3,0,0,'Données projet'!$E$11+1,1))</f>
        <v>378.17323480030268</v>
      </c>
      <c r="BJ18" s="62">
        <f t="shared" si="38"/>
        <v>471.89239871617241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5.75</v>
      </c>
      <c r="BY18" s="13">
        <f>IF('Données projet'!$A$114&gt;35,BY17+BX18-CG17,IF(A18&lt;'Données projet'!$A$114,$BV$205^A18,IF(A18='Données projet'!$A$114,'Données projet'!$B$114,BY17+BX18-CG17)))</f>
        <v>35.117482952196561</v>
      </c>
      <c r="BZ18" s="14">
        <f>BY18*VLOOKUP('Données projet'!$B$12,Paramètres!$A$1:$I$89,3,0)*VLOOKUP('Données projet'!$B$12,Paramètres!$A$1:$I$89,5,0)</f>
        <v>16.434982021627992</v>
      </c>
      <c r="CA18" s="14">
        <f t="shared" si="39"/>
        <v>5.4677136175486121</v>
      </c>
      <c r="CB18" s="22">
        <f t="shared" si="10"/>
        <v>38.147194904899251</v>
      </c>
      <c r="CC18" s="62">
        <f t="shared" si="11"/>
        <v>331.48052823823258</v>
      </c>
      <c r="CD18" s="62">
        <f ca="1">AVERAGE(OFFSET($CC$3,0,0,'Données projet'!$E$12+1,1))-AVERAGE(OFFSET($H$3,0,0,'Données projet'!$E$12+1,1))</f>
        <v>77.988163294809624</v>
      </c>
      <c r="CE18" s="62">
        <f t="shared" si="40"/>
        <v>118.59281525447091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6.1230460726816736</v>
      </c>
      <c r="CV18" s="14">
        <f t="shared" si="41"/>
        <v>2.285159781740199</v>
      </c>
      <c r="CW18" s="22">
        <f t="shared" si="13"/>
        <v>14.644291863118093</v>
      </c>
      <c r="CX18" s="62">
        <f t="shared" si="14"/>
        <v>307.97762519645141</v>
      </c>
      <c r="CY18" s="62">
        <f ca="1">AVERAGE(OFFSET($CX$3,0,0,'Données projet'!$E$13+1,1))-AVERAGE(OFFSET($H$3,0,0,'Données projet'!$E$13+1,1))</f>
        <v>54.280673146122695</v>
      </c>
      <c r="CZ18" s="62">
        <f t="shared" si="42"/>
        <v>59.062335764177192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113</v>
      </c>
      <c r="DM18" s="13">
        <f>VLOOKUP(A18,'Données projet'!$A$165:$I$185,9,0)</f>
        <v>11</v>
      </c>
      <c r="DN18" s="13">
        <f t="array" ref="DN18">INDEX(DM:DM,MIN(IF(ISNUMBER(DM18:DM214),ROW(DM18:DM214),"")))</f>
        <v>11</v>
      </c>
      <c r="DO18" s="13">
        <f>IF('Données projet'!$A$166&gt;35,DO17+DN18-DW17,IF(A18&lt;'Données projet'!$A$166,$DL$205^A18,IF(A18='Données projet'!$A$166,'Données projet'!$B$166,DO17+DN18-DW17)))</f>
        <v>113</v>
      </c>
      <c r="DP18" s="18">
        <f>DO18*VLOOKUP('Données projet'!$B$14,Paramètres!$A$1:$I$89,3,0)*VLOOKUP('Données projet'!$B$14,Paramètres!$A$1:$I$89,5,0)</f>
        <v>102.24239999999999</v>
      </c>
      <c r="DQ18" s="14">
        <f t="shared" si="43"/>
        <v>27.495526976991481</v>
      </c>
      <c r="DR18" s="22">
        <f t="shared" si="16"/>
        <v>225.96022281826015</v>
      </c>
      <c r="DS18" s="62">
        <f t="shared" si="17"/>
        <v>519.29355615159352</v>
      </c>
      <c r="DT18" s="62">
        <f ca="1">AVERAGE(OFFSET($DS$3,0,0,'Données projet'!$E$14+1,1))-AVERAGE(OFFSET($H$3,0,0,'Données projet'!$E$14+1,1))</f>
        <v>181.14126283600467</v>
      </c>
      <c r="DU18" s="62">
        <f t="shared" si="44"/>
        <v>348.75012088192597</v>
      </c>
      <c r="DV18" s="16">
        <f>IF(ISNA(VLOOKUP(A18,'Données projet'!$A$165:$I$185,3,0)),0,VLOOKUP(A18,'Données projet'!$A$165:$I$185,3,0))</f>
        <v>3</v>
      </c>
      <c r="DW18" s="16">
        <f>IF(ISNA(VLOOKUP(A18,'Données projet'!$A$165:$I$185,4,0)),0,VLOOKUP(A18,'Données projet'!$A$165:$I$185,4,0))</f>
        <v>17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7.7031832326811687</v>
      </c>
      <c r="P19" s="14">
        <f t="shared" si="33"/>
        <v>2.799070767584118</v>
      </c>
      <c r="Q19" s="22">
        <f t="shared" si="2"/>
        <v>18.291425717128707</v>
      </c>
      <c r="R19" s="62">
        <f t="shared" si="0"/>
        <v>311.62475905046205</v>
      </c>
      <c r="S19" s="62">
        <f ca="1">AVERAGE(OFFSET($R$3,0,0,'Données projet'!$E$9+1,1))-AVERAGE(OFFSET($H$3,0,0,'Données projet'!$E$9+1,1))</f>
        <v>63.066358723927522</v>
      </c>
      <c r="T19" s="62">
        <f t="shared" si="34"/>
        <v>68.315893120570763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13.666666666666666</v>
      </c>
      <c r="AI19" s="14">
        <f>IF('Données projet'!$A$62&gt;35,AI18+AH19-AQ18,IF(A19&lt;'Données projet'!$A$62,$AF$205^A19,IF(A19='Données projet'!$A$62,'Données projet'!$B$62,AI18+AH19-AQ18)))</f>
        <v>197.66666666666671</v>
      </c>
      <c r="AJ19" s="14">
        <f>AI19*VLOOKUP('Données projet'!$B$10,Paramètres!$A$1:$I$89,3,0)*VLOOKUP('Données projet'!$B$10,Paramètres!$A$1:$I$89,5,0)</f>
        <v>144.92920000000004</v>
      </c>
      <c r="AK19" s="14">
        <f t="shared" si="35"/>
        <v>37.423931852603523</v>
      </c>
      <c r="AL19" s="22">
        <f t="shared" si="4"/>
        <v>317.59837130995112</v>
      </c>
      <c r="AM19" s="62">
        <f t="shared" si="5"/>
        <v>610.93170464328443</v>
      </c>
      <c r="AN19" s="62">
        <f ca="1">AVERAGE(OFFSET($AM$3,0,0,'Données projet'!$E$10+1,1))-AVERAGE(OFFSET($H$3,0,0,'Données projet'!$E$10+1,1))</f>
        <v>167.14929162269641</v>
      </c>
      <c r="AO19" s="62">
        <f t="shared" si="36"/>
        <v>138.89497526048916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8.526315789473685</v>
      </c>
      <c r="BD19" s="13">
        <f>IF('Données projet'!$A$88&gt;35,BD18+BC19-BL18,IF(A19&lt;'Données projet'!$A$88,$BA$205^A19,IF(A19='Données projet'!$A$88,'Données projet'!$B$88,BD18+BC19-BL18)))</f>
        <v>72.551136968384853</v>
      </c>
      <c r="BE19" s="14">
        <f>BD19*VLOOKUP('Données projet'!$B$11,Paramètres!$A$1:$I$89,3,0)*VLOOKUP('Données projet'!$B$11,Paramètres!$A$1:$I$89,5,0)</f>
        <v>40.55608556532713</v>
      </c>
      <c r="BF19" s="14">
        <f t="shared" si="37"/>
        <v>12.145918805157919</v>
      </c>
      <c r="BG19" s="22">
        <f t="shared" si="7"/>
        <v>91.78932427859479</v>
      </c>
      <c r="BH19" s="62">
        <f t="shared" si="8"/>
        <v>385.1226576119281</v>
      </c>
      <c r="BI19" s="62">
        <f ca="1">AVERAGE(OFFSET($BH$3,0,0,'Données projet'!$E$11+1,1))-AVERAGE(OFFSET($H$3,0,0,'Données projet'!$E$11+1,1))</f>
        <v>378.17323480030268</v>
      </c>
      <c r="BJ19" s="62">
        <f t="shared" si="38"/>
        <v>471.89239871617241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5.75</v>
      </c>
      <c r="BY19" s="13">
        <f>IF('Données projet'!$A$114&gt;35,BY18+BX19-CG18,IF(A19&lt;'Données projet'!$A$114,$BV$205^A19,IF(A19='Données projet'!$A$114,'Données projet'!$B$114,BY18+BX19-CG18)))</f>
        <v>44.52031948927695</v>
      </c>
      <c r="BZ19" s="14">
        <f>BY19*VLOOKUP('Données projet'!$B$12,Paramètres!$A$1:$I$89,3,0)*VLOOKUP('Données projet'!$B$12,Paramètres!$A$1:$I$89,5,0)</f>
        <v>20.835509520981613</v>
      </c>
      <c r="CA19" s="14">
        <f t="shared" si="39"/>
        <v>6.7429104192276883</v>
      </c>
      <c r="CB19" s="22">
        <f t="shared" si="10"/>
        <v>48.03241472919786</v>
      </c>
      <c r="CC19" s="62">
        <f t="shared" si="11"/>
        <v>341.36574806253117</v>
      </c>
      <c r="CD19" s="62">
        <f ca="1">AVERAGE(OFFSET($CC$3,0,0,'Données projet'!$E$12+1,1))-AVERAGE(OFFSET($H$3,0,0,'Données projet'!$E$12+1,1))</f>
        <v>77.988163294809624</v>
      </c>
      <c r="CE19" s="62">
        <f t="shared" si="40"/>
        <v>118.59281525447091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7.0153990154774926</v>
      </c>
      <c r="CV19" s="14">
        <f t="shared" si="41"/>
        <v>2.5770565318876639</v>
      </c>
      <c r="CW19" s="22">
        <f t="shared" si="13"/>
        <v>16.706860078327647</v>
      </c>
      <c r="CX19" s="62">
        <f t="shared" si="14"/>
        <v>310.04019341166094</v>
      </c>
      <c r="CY19" s="62">
        <f ca="1">AVERAGE(OFFSET($CX$3,0,0,'Données projet'!$E$13+1,1))-AVERAGE(OFFSET($H$3,0,0,'Données projet'!$E$13+1,1))</f>
        <v>54.280673146122695</v>
      </c>
      <c r="CZ19" s="62">
        <f t="shared" si="42"/>
        <v>59.062335764177192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9.8000000000000007</v>
      </c>
      <c r="DO19" s="13">
        <f>IF('Données projet'!$A$166&gt;35,DO18+DN19-DW18,IF(A19&lt;'Données projet'!$A$166,$DL$205^A19,IF(A19='Données projet'!$A$166,'Données projet'!$B$166,DO18+DN19-DW18)))</f>
        <v>105.8</v>
      </c>
      <c r="DP19" s="18">
        <f>DO19*VLOOKUP('Données projet'!$B$14,Paramètres!$A$1:$I$89,3,0)*VLOOKUP('Données projet'!$B$14,Paramètres!$A$1:$I$89,5,0)</f>
        <v>95.72784</v>
      </c>
      <c r="DQ19" s="14">
        <f t="shared" si="43"/>
        <v>25.941642560384413</v>
      </c>
      <c r="DR19" s="22">
        <f t="shared" si="16"/>
        <v>211.90768212600287</v>
      </c>
      <c r="DS19" s="62">
        <f t="shared" si="17"/>
        <v>505.24101545933615</v>
      </c>
      <c r="DT19" s="62">
        <f ca="1">AVERAGE(OFFSET($DS$3,0,0,'Données projet'!$E$14+1,1))-AVERAGE(OFFSET($H$3,0,0,'Données projet'!$E$14+1,1))</f>
        <v>181.14126283600467</v>
      </c>
      <c r="DU19" s="62">
        <f t="shared" si="44"/>
        <v>348.75012088192597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8.8258202576166855</v>
      </c>
      <c r="P20" s="14">
        <f t="shared" si="33"/>
        <v>3.1566123570253519</v>
      </c>
      <c r="Q20" s="22">
        <f t="shared" si="2"/>
        <v>20.869403470501549</v>
      </c>
      <c r="R20" s="62">
        <f t="shared" si="0"/>
        <v>314.20273680383485</v>
      </c>
      <c r="S20" s="62">
        <f ca="1">AVERAGE(OFFSET($R$3,0,0,'Données projet'!$E$9+1,1))-AVERAGE(OFFSET($H$3,0,0,'Données projet'!$E$9+1,1))</f>
        <v>63.066358723927522</v>
      </c>
      <c r="T20" s="62">
        <f t="shared" si="34"/>
        <v>68.315893120570763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13.666666666666666</v>
      </c>
      <c r="AI20" s="14">
        <f>IF('Données projet'!$A$62&gt;35,AI19+AH20-AQ19,IF(A20&lt;'Données projet'!$A$62,$AF$205^A20,IF(A20='Données projet'!$A$62,'Données projet'!$B$62,AI19+AH20-AQ19)))</f>
        <v>211.33333333333337</v>
      </c>
      <c r="AJ20" s="14">
        <f>AI20*VLOOKUP('Données projet'!$B$10,Paramètres!$A$1:$I$89,3,0)*VLOOKUP('Données projet'!$B$10,Paramètres!$A$1:$I$89,5,0)</f>
        <v>154.94960000000003</v>
      </c>
      <c r="AK20" s="14">
        <f t="shared" si="35"/>
        <v>39.701265909428457</v>
      </c>
      <c r="AL20" s="22">
        <f t="shared" si="4"/>
        <v>339.0169247922546</v>
      </c>
      <c r="AM20" s="62">
        <f t="shared" si="5"/>
        <v>632.35025812558797</v>
      </c>
      <c r="AN20" s="62">
        <f ca="1">AVERAGE(OFFSET($AM$3,0,0,'Données projet'!$E$10+1,1))-AVERAGE(OFFSET($H$3,0,0,'Données projet'!$E$10+1,1))</f>
        <v>167.14929162269641</v>
      </c>
      <c r="AO20" s="62">
        <f t="shared" si="36"/>
        <v>138.89497526048916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8.526315789473685</v>
      </c>
      <c r="BD20" s="13">
        <f>IF('Données projet'!$A$88&gt;35,BD19+BC20-BL19,IF(A20&lt;'Données projet'!$A$88,$BA$205^A20,IF(A20='Données projet'!$A$88,'Données projet'!$B$88,BD19+BC20-BL19)))</f>
        <v>94.827540520682575</v>
      </c>
      <c r="BE20" s="14">
        <f>BD20*VLOOKUP('Données projet'!$B$11,Paramètres!$A$1:$I$89,3,0)*VLOOKUP('Données projet'!$B$11,Paramètres!$A$1:$I$89,5,0)</f>
        <v>53.008595151061563</v>
      </c>
      <c r="BF20" s="14">
        <f t="shared" si="37"/>
        <v>15.388080542084102</v>
      </c>
      <c r="BG20" s="22">
        <f t="shared" si="7"/>
        <v>119.12421016556203</v>
      </c>
      <c r="BH20" s="62">
        <f t="shared" si="8"/>
        <v>412.45754349889535</v>
      </c>
      <c r="BI20" s="62">
        <f ca="1">AVERAGE(OFFSET($BH$3,0,0,'Données projet'!$E$11+1,1))-AVERAGE(OFFSET($H$3,0,0,'Données projet'!$E$11+1,1))</f>
        <v>378.17323480030268</v>
      </c>
      <c r="BJ20" s="62">
        <f t="shared" si="38"/>
        <v>471.89239871617241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5.75</v>
      </c>
      <c r="BY20" s="13">
        <f>IF('Données projet'!$A$114&gt;35,BY19+BX20-CG19,IF(A20&lt;'Données projet'!$A$114,$BV$205^A20,IF(A20='Données projet'!$A$114,'Données projet'!$B$114,BY19+BX20-CG19)))</f>
        <v>56.440800444763006</v>
      </c>
      <c r="BZ20" s="14">
        <f>BY20*VLOOKUP('Données projet'!$B$12,Paramètres!$A$1:$I$89,3,0)*VLOOKUP('Données projet'!$B$12,Paramètres!$A$1:$I$89,5,0)</f>
        <v>26.414294608149088</v>
      </c>
      <c r="CA20" s="14">
        <f t="shared" si="39"/>
        <v>8.3155124979120405</v>
      </c>
      <c r="CB20" s="22">
        <f t="shared" si="10"/>
        <v>60.487747376389791</v>
      </c>
      <c r="CC20" s="62">
        <f t="shared" si="11"/>
        <v>353.82108070972311</v>
      </c>
      <c r="CD20" s="62">
        <f ca="1">AVERAGE(OFFSET($CC$3,0,0,'Données projet'!$E$12+1,1))-AVERAGE(OFFSET($H$3,0,0,'Données projet'!$E$12+1,1))</f>
        <v>77.988163294809624</v>
      </c>
      <c r="CE20" s="62">
        <f t="shared" si="40"/>
        <v>118.59281525447091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8.0378005917580531</v>
      </c>
      <c r="CV20" s="14">
        <f t="shared" si="41"/>
        <v>2.9062389516970399</v>
      </c>
      <c r="CW20" s="22">
        <f t="shared" si="13"/>
        <v>19.06086887151762</v>
      </c>
      <c r="CX20" s="62">
        <f t="shared" si="14"/>
        <v>312.39420220485096</v>
      </c>
      <c r="CY20" s="62">
        <f ca="1">AVERAGE(OFFSET($CX$3,0,0,'Données projet'!$E$13+1,1))-AVERAGE(OFFSET($H$3,0,0,'Données projet'!$E$13+1,1))</f>
        <v>54.280673146122695</v>
      </c>
      <c r="CZ20" s="62">
        <f t="shared" si="42"/>
        <v>59.062335764177192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9.8000000000000007</v>
      </c>
      <c r="DO20" s="13">
        <f>IF('Données projet'!$A$166&gt;35,DO19+DN20-DW19,IF(A20&lt;'Données projet'!$A$166,$DL$205^A20,IF(A20='Données projet'!$A$166,'Données projet'!$B$166,DO19+DN20-DW19)))</f>
        <v>115.6</v>
      </c>
      <c r="DP20" s="18">
        <f>DO20*VLOOKUP('Données projet'!$B$14,Paramètres!$A$1:$I$89,3,0)*VLOOKUP('Données projet'!$B$14,Paramètres!$A$1:$I$89,5,0)</f>
        <v>104.59487999999999</v>
      </c>
      <c r="DQ20" s="14">
        <f t="shared" si="43"/>
        <v>28.053785838854211</v>
      </c>
      <c r="DR20" s="22">
        <f t="shared" si="16"/>
        <v>231.02975966933766</v>
      </c>
      <c r="DS20" s="62">
        <f t="shared" si="17"/>
        <v>524.36309300267101</v>
      </c>
      <c r="DT20" s="62">
        <f ca="1">AVERAGE(OFFSET($DS$3,0,0,'Données projet'!$E$14+1,1))-AVERAGE(OFFSET($H$3,0,0,'Données projet'!$E$14+1,1))</f>
        <v>181.14126283600467</v>
      </c>
      <c r="DU20" s="62">
        <f t="shared" si="44"/>
        <v>348.75012088192597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10.1120667738089</v>
      </c>
      <c r="P21" s="14">
        <f t="shared" si="33"/>
        <v>3.559824813263035</v>
      </c>
      <c r="Q21" s="22">
        <f t="shared" si="2"/>
        <v>23.811877847483618</v>
      </c>
      <c r="R21" s="62">
        <f t="shared" si="0"/>
        <v>317.14521118081694</v>
      </c>
      <c r="S21" s="62">
        <f ca="1">AVERAGE(OFFSET($R$3,0,0,'Données projet'!$E$9+1,1))-AVERAGE(OFFSET($H$3,0,0,'Données projet'!$E$9+1,1))</f>
        <v>63.066358723927522</v>
      </c>
      <c r="T21" s="62">
        <f t="shared" si="34"/>
        <v>68.315893120570763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225</v>
      </c>
      <c r="AG21" s="13">
        <f>VLOOKUP(A21,'Données projet'!$A$61:$I$81,9,0)</f>
        <v>13.666666666666666</v>
      </c>
      <c r="AH21" s="13">
        <f t="array" ref="AH21">INDEX(AG:AG,MIN(IF(ISNUMBER(AG21:AG217),ROW(AG21:AG217),"")))</f>
        <v>13.666666666666666</v>
      </c>
      <c r="AI21" s="14">
        <f>IF('Données projet'!$A$62&gt;35,AI20+AH21-AQ20,IF(A21&lt;'Données projet'!$A$62,$AF$205^A21,IF(A21='Données projet'!$A$62,'Données projet'!$B$62,AI20+AH21-AQ20)))</f>
        <v>225.00000000000003</v>
      </c>
      <c r="AJ21" s="14">
        <f>AI21*VLOOKUP('Données projet'!$B$10,Paramètres!$A$1:$I$89,3,0)*VLOOKUP('Données projet'!$B$10,Paramètres!$A$1:$I$89,5,0)</f>
        <v>164.97000000000003</v>
      </c>
      <c r="AK21" s="14">
        <f t="shared" si="35"/>
        <v>41.961509246867301</v>
      </c>
      <c r="AL21" s="22">
        <f t="shared" si="4"/>
        <v>360.40571193829396</v>
      </c>
      <c r="AM21" s="62">
        <f t="shared" si="5"/>
        <v>653.73904527162722</v>
      </c>
      <c r="AN21" s="62">
        <f ca="1">AVERAGE(OFFSET($AM$3,0,0,'Données projet'!$E$10+1,1))-AVERAGE(OFFSET($H$3,0,0,'Données projet'!$E$10+1,1))</f>
        <v>167.14929162269641</v>
      </c>
      <c r="AO21" s="62">
        <f t="shared" si="36"/>
        <v>138.89497526048916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94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8.526315789473685</v>
      </c>
      <c r="BD21" s="13">
        <f>IF('Données projet'!$A$88&gt;35,BD20+BC21-BL20,IF(A21&lt;'Données projet'!$A$88,$BA$205^A21,IF(A21='Données projet'!$A$88,'Données projet'!$B$88,BD20+BC21-BL20)))</f>
        <v>123.94378388749713</v>
      </c>
      <c r="BE21" s="14">
        <f>BD21*VLOOKUP('Données projet'!$B$11,Paramètres!$A$1:$I$89,3,0)*VLOOKUP('Données projet'!$B$11,Paramètres!$A$1:$I$89,5,0)</f>
        <v>69.284575193110896</v>
      </c>
      <c r="BF21" s="14">
        <f t="shared" si="37"/>
        <v>19.495686293334202</v>
      </c>
      <c r="BG21" s="22">
        <f t="shared" si="7"/>
        <v>154.62562208889187</v>
      </c>
      <c r="BH21" s="62">
        <f t="shared" si="8"/>
        <v>447.95895542222519</v>
      </c>
      <c r="BI21" s="62">
        <f ca="1">AVERAGE(OFFSET($BH$3,0,0,'Données projet'!$E$11+1,1))-AVERAGE(OFFSET($H$3,0,0,'Données projet'!$E$11+1,1))</f>
        <v>378.17323480030268</v>
      </c>
      <c r="BJ21" s="62">
        <f t="shared" si="38"/>
        <v>471.89239871617241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5.75</v>
      </c>
      <c r="BY21" s="13">
        <f>IF('Données projet'!$A$114&gt;35,BY20+BX21-CG20,IF(A21&lt;'Données projet'!$A$114,$BV$205^A21,IF(A21='Données projet'!$A$114,'Données projet'!$B$114,BY20+BX21-CG20)))</f>
        <v>71.55303446582019</v>
      </c>
      <c r="BZ21" s="14">
        <f>BY21*VLOOKUP('Données projet'!$B$12,Paramètres!$A$1:$I$89,3,0)*VLOOKUP('Données projet'!$B$12,Paramètres!$A$1:$I$89,5,0)</f>
        <v>33.486820130003849</v>
      </c>
      <c r="CA21" s="14">
        <f t="shared" si="39"/>
        <v>10.254881616957807</v>
      </c>
      <c r="CB21" s="22">
        <f t="shared" si="10"/>
        <v>76.183463875958196</v>
      </c>
      <c r="CC21" s="62">
        <f t="shared" si="11"/>
        <v>369.5167972092915</v>
      </c>
      <c r="CD21" s="62">
        <f ca="1">AVERAGE(OFFSET($CC$3,0,0,'Données projet'!$E$12+1,1))-AVERAGE(OFFSET($H$3,0,0,'Données projet'!$E$12+1,1))</f>
        <v>77.988163294809624</v>
      </c>
      <c r="CE21" s="62">
        <f t="shared" si="40"/>
        <v>118.59281525447091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9.2092036690045322</v>
      </c>
      <c r="CV21" s="14">
        <f t="shared" si="41"/>
        <v>3.2774697566197171</v>
      </c>
      <c r="CW21" s="22">
        <f t="shared" si="13"/>
        <v>21.747622882962233</v>
      </c>
      <c r="CX21" s="62">
        <f t="shared" si="14"/>
        <v>315.08095621629553</v>
      </c>
      <c r="CY21" s="62">
        <f ca="1">AVERAGE(OFFSET($CX$3,0,0,'Données projet'!$E$13+1,1))-AVERAGE(OFFSET($H$3,0,0,'Données projet'!$E$13+1,1))</f>
        <v>54.280673146122695</v>
      </c>
      <c r="CZ21" s="62">
        <f t="shared" si="42"/>
        <v>59.062335764177192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9.8000000000000007</v>
      </c>
      <c r="DO21" s="13">
        <f>IF('Données projet'!$A$166&gt;35,DO20+DN21-DW20,IF(A21&lt;'Données projet'!$A$166,$DL$205^A21,IF(A21='Données projet'!$A$166,'Données projet'!$B$166,DO20+DN21-DW20)))</f>
        <v>125.39999999999999</v>
      </c>
      <c r="DP21" s="18">
        <f>DO21*VLOOKUP('Données projet'!$B$14,Paramètres!$A$1:$I$89,3,0)*VLOOKUP('Données projet'!$B$14,Paramètres!$A$1:$I$89,5,0)</f>
        <v>113.46191999999998</v>
      </c>
      <c r="DQ21" s="14">
        <f t="shared" si="43"/>
        <v>30.145163126535493</v>
      </c>
      <c r="DR21" s="22">
        <f t="shared" si="16"/>
        <v>250.11566977871595</v>
      </c>
      <c r="DS21" s="62">
        <f t="shared" si="17"/>
        <v>543.44900311204924</v>
      </c>
      <c r="DT21" s="62">
        <f ca="1">AVERAGE(OFFSET($DS$3,0,0,'Données projet'!$E$14+1,1))-AVERAGE(OFFSET($H$3,0,0,'Données projet'!$E$14+1,1))</f>
        <v>181.14126283600467</v>
      </c>
      <c r="DU21" s="62">
        <f t="shared" si="44"/>
        <v>348.75012088192597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11.585766699670183</v>
      </c>
      <c r="P22" s="14">
        <f t="shared" si="33"/>
        <v>4.0145419417495543</v>
      </c>
      <c r="Q22" s="22">
        <f t="shared" si="2"/>
        <v>27.170537550472705</v>
      </c>
      <c r="R22" s="62">
        <f t="shared" si="0"/>
        <v>320.50387088380603</v>
      </c>
      <c r="S22" s="62">
        <f ca="1">AVERAGE(OFFSET($R$3,0,0,'Données projet'!$E$9+1,1))-AVERAGE(OFFSET($H$3,0,0,'Données projet'!$E$9+1,1))</f>
        <v>63.066358723927522</v>
      </c>
      <c r="T22" s="62">
        <f t="shared" si="34"/>
        <v>68.315893120570763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</v>
      </c>
      <c r="AI22" s="14">
        <f>IF('Données projet'!$A$62&gt;35,AI21+AH22-AQ21,IF(A22&lt;'Données projet'!$A$62,$AF$205^A22,IF(A22='Données projet'!$A$62,'Données projet'!$B$62,AI21+AH22-AQ21)))</f>
        <v>136.00000000000003</v>
      </c>
      <c r="AJ22" s="14">
        <f>AI22*VLOOKUP('Données projet'!$B$10,Paramètres!$A$1:$I$89,3,0)*VLOOKUP('Données projet'!$B$10,Paramètres!$A$1:$I$89,5,0)</f>
        <v>99.71520000000001</v>
      </c>
      <c r="AK22" s="14">
        <f t="shared" si="35"/>
        <v>26.894136617382181</v>
      </c>
      <c r="AL22" s="22">
        <f t="shared" si="4"/>
        <v>220.51126127527394</v>
      </c>
      <c r="AM22" s="62">
        <f t="shared" si="5"/>
        <v>513.84459460860728</v>
      </c>
      <c r="AN22" s="62">
        <f ca="1">AVERAGE(OFFSET($AM$3,0,0,'Données projet'!$E$10+1,1))-AVERAGE(OFFSET($H$3,0,0,'Données projet'!$E$10+1,1))</f>
        <v>167.14929162269641</v>
      </c>
      <c r="AO22" s="62">
        <f t="shared" si="36"/>
        <v>138.89497526048916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162</v>
      </c>
      <c r="BB22" s="13">
        <f>VLOOKUP(A22,'Données projet'!$A$87:$I$107,9,0)</f>
        <v>8.526315789473685</v>
      </c>
      <c r="BC22" s="13">
        <f t="array" ref="BC22">INDEX(BB:BB,MIN(IF(ISNUMBER(BB22:BB218),ROW(BB22:BB218),"")))</f>
        <v>8.526315789473685</v>
      </c>
      <c r="BD22" s="13">
        <f>IF('Données projet'!$A$88&gt;35,BD21+BC22-BL21,IF(A22&lt;'Données projet'!$A$88,$BA$205^A22,IF(A22='Données projet'!$A$88,'Données projet'!$B$88,BD21+BC22-BL21)))</f>
        <v>162</v>
      </c>
      <c r="BE22" s="14">
        <f>BD22*VLOOKUP('Données projet'!$B$11,Paramètres!$A$1:$I$89,3,0)*VLOOKUP('Données projet'!$B$11,Paramètres!$A$1:$I$89,5,0)</f>
        <v>90.557999999999993</v>
      </c>
      <c r="BF22" s="14">
        <f t="shared" si="37"/>
        <v>24.699752708509138</v>
      </c>
      <c r="BG22" s="22">
        <f t="shared" si="7"/>
        <v>200.74058596732007</v>
      </c>
      <c r="BH22" s="62">
        <f t="shared" si="8"/>
        <v>494.07391930065342</v>
      </c>
      <c r="BI22" s="62">
        <f ca="1">AVERAGE(OFFSET($BH$3,0,0,'Données projet'!$E$11+1,1))-AVERAGE(OFFSET($H$3,0,0,'Données projet'!$E$11+1,1))</f>
        <v>378.17323480030268</v>
      </c>
      <c r="BJ22" s="62">
        <f t="shared" si="38"/>
        <v>471.89239871617241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5.75</v>
      </c>
      <c r="BY22" s="13">
        <f>IF('Données projet'!$A$114&gt;35,BY21+BX22-CG21,IF(A22&lt;'Données projet'!$A$114,$BV$205^A22,IF(A22='Données projet'!$A$114,'Données projet'!$B$114,BY21+BX22-CG21)))</f>
        <v>90.711625294497551</v>
      </c>
      <c r="BZ22" s="14">
        <f>BY22*VLOOKUP('Données projet'!$B$12,Paramètres!$A$1:$I$89,3,0)*VLOOKUP('Données projet'!$B$12,Paramètres!$A$1:$I$89,5,0)</f>
        <v>42.453040637824856</v>
      </c>
      <c r="CA22" s="14">
        <f t="shared" si="39"/>
        <v>12.646556301156998</v>
      </c>
      <c r="CB22" s="22">
        <f t="shared" si="10"/>
        <v>95.96513133539338</v>
      </c>
      <c r="CC22" s="62">
        <f t="shared" si="11"/>
        <v>389.29846466872669</v>
      </c>
      <c r="CD22" s="62">
        <f ca="1">AVERAGE(OFFSET($CC$3,0,0,'Données projet'!$E$12+1,1))-AVERAGE(OFFSET($H$3,0,0,'Données projet'!$E$12+1,1))</f>
        <v>77.988163294809624</v>
      </c>
      <c r="CE22" s="62">
        <f t="shared" si="40"/>
        <v>118.59281525447091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10.551323244342488</v>
      </c>
      <c r="CV22" s="14">
        <f t="shared" si="41"/>
        <v>3.6961200314531748</v>
      </c>
      <c r="CW22" s="22">
        <f t="shared" si="13"/>
        <v>24.814297038677442</v>
      </c>
      <c r="CX22" s="62">
        <f t="shared" si="14"/>
        <v>318.14763037201078</v>
      </c>
      <c r="CY22" s="62">
        <f ca="1">AVERAGE(OFFSET($CX$3,0,0,'Données projet'!$E$13+1,1))-AVERAGE(OFFSET($H$3,0,0,'Données projet'!$E$13+1,1))</f>
        <v>54.280673146122695</v>
      </c>
      <c r="CZ22" s="62">
        <f t="shared" si="42"/>
        <v>59.062335764177192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9.8000000000000007</v>
      </c>
      <c r="DO22" s="13">
        <f>IF('Données projet'!$A$166&gt;35,DO21+DN22-DW21,IF(A22&lt;'Données projet'!$A$166,$DL$205^A22,IF(A22='Données projet'!$A$166,'Données projet'!$B$166,DO21+DN22-DW21)))</f>
        <v>135.19999999999999</v>
      </c>
      <c r="DP22" s="18">
        <f>DO22*VLOOKUP('Données projet'!$B$14,Paramètres!$A$1:$I$89,3,0)*VLOOKUP('Données projet'!$B$14,Paramètres!$A$1:$I$89,5,0)</f>
        <v>122.32895999999998</v>
      </c>
      <c r="DQ22" s="14">
        <f t="shared" si="43"/>
        <v>32.217581794883031</v>
      </c>
      <c r="DR22" s="22">
        <f t="shared" si="16"/>
        <v>269.16856029275453</v>
      </c>
      <c r="DS22" s="62">
        <f t="shared" si="17"/>
        <v>562.50189362608785</v>
      </c>
      <c r="DT22" s="62">
        <f ca="1">AVERAGE(OFFSET($DS$3,0,0,'Données projet'!$E$14+1,1))-AVERAGE(OFFSET($H$3,0,0,'Données projet'!$E$14+1,1))</f>
        <v>181.14126283600467</v>
      </c>
      <c r="DU22" s="62">
        <f t="shared" si="44"/>
        <v>348.75012088192597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13.274238889210405</v>
      </c>
      <c r="P23" s="14">
        <f t="shared" si="33"/>
        <v>4.5273427338390313</v>
      </c>
      <c r="Q23" s="22">
        <f t="shared" si="2"/>
        <v>31.004421326811102</v>
      </c>
      <c r="R23" s="62">
        <f t="shared" si="0"/>
        <v>324.33775466014441</v>
      </c>
      <c r="S23" s="62">
        <f ca="1">AVERAGE(OFFSET($R$3,0,0,'Données projet'!$E$9+1,1))-AVERAGE(OFFSET($H$3,0,0,'Données projet'!$E$9+1,1))</f>
        <v>63.066358723927522</v>
      </c>
      <c r="T23" s="62">
        <f t="shared" si="34"/>
        <v>68.315893120570763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</v>
      </c>
      <c r="AI23" s="14">
        <f>IF('Données projet'!$A$62&gt;35,AI22+AH23-AQ22,IF(A23&lt;'Données projet'!$A$62,$AF$205^A23,IF(A23='Données projet'!$A$62,'Données projet'!$B$62,AI22+AH23-AQ22)))</f>
        <v>141.00000000000003</v>
      </c>
      <c r="AJ23" s="14">
        <f>AI23*VLOOKUP('Données projet'!$B$10,Paramètres!$A$1:$I$89,3,0)*VLOOKUP('Données projet'!$B$10,Paramètres!$A$1:$I$89,5,0)</f>
        <v>103.38120000000002</v>
      </c>
      <c r="AK23" s="14">
        <f t="shared" si="35"/>
        <v>27.765956260923325</v>
      </c>
      <c r="AL23" s="22">
        <f t="shared" si="4"/>
        <v>228.41463048777482</v>
      </c>
      <c r="AM23" s="62">
        <f t="shared" si="5"/>
        <v>521.7479638211081</v>
      </c>
      <c r="AN23" s="62">
        <f ca="1">AVERAGE(OFFSET($AM$3,0,0,'Données projet'!$E$10+1,1))-AVERAGE(OFFSET($H$3,0,0,'Données projet'!$E$10+1,1))</f>
        <v>167.14929162269641</v>
      </c>
      <c r="AO23" s="62">
        <f t="shared" si="36"/>
        <v>138.89497526048916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28.833333333333332</v>
      </c>
      <c r="BD23" s="13">
        <f>IF('Données projet'!$A$88&gt;35,BD22+BC23-BL22,IF(A23&lt;'Données projet'!$A$88,$BA$205^A23,IF(A23='Données projet'!$A$88,'Données projet'!$B$88,BD22+BC23-BL22)))</f>
        <v>190.83333333333334</v>
      </c>
      <c r="BE23" s="14">
        <f>BD23*VLOOKUP('Données projet'!$B$11,Paramètres!$A$1:$I$89,3,0)*VLOOKUP('Données projet'!$B$11,Paramètres!$A$1:$I$89,5,0)</f>
        <v>106.67583333333334</v>
      </c>
      <c r="BF23" s="14">
        <f t="shared" si="37"/>
        <v>28.546391754319739</v>
      </c>
      <c r="BG23" s="22">
        <f t="shared" si="7"/>
        <v>235.51204202766243</v>
      </c>
      <c r="BH23" s="62">
        <f t="shared" si="8"/>
        <v>528.84537536099572</v>
      </c>
      <c r="BI23" s="62">
        <f ca="1">AVERAGE(OFFSET($BH$3,0,0,'Données projet'!$E$11+1,1))-AVERAGE(OFFSET($H$3,0,0,'Données projet'!$E$11+1,1))</f>
        <v>378.17323480030268</v>
      </c>
      <c r="BJ23" s="62">
        <f t="shared" si="38"/>
        <v>471.89239871617241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115</v>
      </c>
      <c r="BW23" s="13">
        <f>VLOOKUP(A23,'Données projet'!$A$113:$I$133,9,0)</f>
        <v>5.75</v>
      </c>
      <c r="BX23" s="13">
        <f t="array" ref="BX23">INDEX(BW:BW,MIN(IF(ISNUMBER(BW23:BW219),ROW(BW23:BW219),"")))</f>
        <v>5.75</v>
      </c>
      <c r="BY23" s="13">
        <f>IF('Données projet'!$A$114&gt;35,BY22+BX23-CG22,IF(A23&lt;'Données projet'!$A$114,$BV$205^A23,IF(A23='Données projet'!$A$114,'Données projet'!$B$114,BY22+BX23-CG22)))</f>
        <v>115</v>
      </c>
      <c r="BZ23" s="14">
        <f>BY23*VLOOKUP('Données projet'!$B$12,Paramètres!$A$1:$I$89,3,0)*VLOOKUP('Données projet'!$B$12,Paramètres!$A$1:$I$89,5,0)</f>
        <v>53.82</v>
      </c>
      <c r="CA23" s="14">
        <f t="shared" si="39"/>
        <v>15.596024630246266</v>
      </c>
      <c r="CB23" s="22">
        <f t="shared" si="10"/>
        <v>120.89957623101225</v>
      </c>
      <c r="CC23" s="62">
        <f t="shared" si="11"/>
        <v>414.23290956434556</v>
      </c>
      <c r="CD23" s="62">
        <f ca="1">AVERAGE(OFFSET($CC$3,0,0,'Données projet'!$E$12+1,1))-AVERAGE(OFFSET($H$3,0,0,'Données projet'!$E$12+1,1))</f>
        <v>77.988163294809624</v>
      </c>
      <c r="CE23" s="62">
        <f t="shared" si="40"/>
        <v>118.59281525447091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12.089038988388047</v>
      </c>
      <c r="CV23" s="14">
        <f t="shared" si="41"/>
        <v>4.1682469408960392</v>
      </c>
      <c r="CW23" s="22">
        <f t="shared" si="13"/>
        <v>28.314772993503116</v>
      </c>
      <c r="CX23" s="62">
        <f t="shared" si="14"/>
        <v>321.64810632683646</v>
      </c>
      <c r="CY23" s="62">
        <f ca="1">AVERAGE(OFFSET($CX$3,0,0,'Données projet'!$E$13+1,1))-AVERAGE(OFFSET($H$3,0,0,'Données projet'!$E$13+1,1))</f>
        <v>54.280673146122695</v>
      </c>
      <c r="CZ23" s="62">
        <f t="shared" si="42"/>
        <v>59.062335764177192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145</v>
      </c>
      <c r="DM23" s="13">
        <f>VLOOKUP(A23,'Données projet'!$A$165:$I$185,9,0)</f>
        <v>9.8000000000000007</v>
      </c>
      <c r="DN23" s="13">
        <f t="array" ref="DN23">INDEX(DM:DM,MIN(IF(ISNUMBER(DM23:DM219),ROW(DM23:DM219),"")))</f>
        <v>9.8000000000000007</v>
      </c>
      <c r="DO23" s="13">
        <f>IF('Données projet'!$A$166&gt;35,DO22+DN23-DW22,IF(A23&lt;'Données projet'!$A$166,$DL$205^A23,IF(A23='Données projet'!$A$166,'Données projet'!$B$166,DO22+DN23-DW22)))</f>
        <v>145</v>
      </c>
      <c r="DP23" s="18">
        <f>DO23*VLOOKUP('Données projet'!$B$14,Paramètres!$A$1:$I$89,3,0)*VLOOKUP('Données projet'!$B$14,Paramètres!$A$1:$I$89,5,0)</f>
        <v>131.196</v>
      </c>
      <c r="DQ23" s="14">
        <f t="shared" si="43"/>
        <v>34.272572346624997</v>
      </c>
      <c r="DR23" s="22">
        <f t="shared" si="16"/>
        <v>288.19109683703851</v>
      </c>
      <c r="DS23" s="62">
        <f t="shared" si="17"/>
        <v>581.52443017037183</v>
      </c>
      <c r="DT23" s="62">
        <f ca="1">AVERAGE(OFFSET($DS$3,0,0,'Données projet'!$E$14+1,1))-AVERAGE(OFFSET($H$3,0,0,'Données projet'!$E$14+1,1))</f>
        <v>181.14126283600467</v>
      </c>
      <c r="DU23" s="62">
        <f t="shared" si="44"/>
        <v>348.75012088192597</v>
      </c>
      <c r="DV23" s="16">
        <f>IF(ISNA(VLOOKUP(A23,'Données projet'!$A$165:$I$185,3,0)),0,VLOOKUP(A23,'Données projet'!$A$165:$I$185,3,0))</f>
        <v>4</v>
      </c>
      <c r="DW23" s="16">
        <f>IF(ISNA(VLOOKUP(A23,'Données projet'!$A$165:$I$185,4,0)),0,VLOOKUP(A23,'Données projet'!$A$165:$I$185,4,0))</f>
        <v>14</v>
      </c>
      <c r="DX23" s="17">
        <f>IF(ISNA(VLOOKUP(A23,'Données projet'!$A$165:$I$185,5,0)),0%,VLOOKUP(A23,'Données projet'!$A$165:$I$185,5,0)*VLOOKUP('Données projet'!$B$14,Paramètres!$A$1:$I$89,7,0))</f>
        <v>0.03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0.42009643174859351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0.42009643174859351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15.208783557918705</v>
      </c>
      <c r="P24" s="14">
        <f t="shared" si="33"/>
        <v>5.1056465537167783</v>
      </c>
      <c r="Q24" s="22">
        <f t="shared" si="2"/>
        <v>35.380965777765134</v>
      </c>
      <c r="R24" s="62">
        <f t="shared" si="0"/>
        <v>328.71429911109846</v>
      </c>
      <c r="S24" s="62">
        <f ca="1">AVERAGE(OFFSET($R$3,0,0,'Données projet'!$E$9+1,1))-AVERAGE(OFFSET($H$3,0,0,'Données projet'!$E$9+1,1))</f>
        <v>63.066358723927522</v>
      </c>
      <c r="T24" s="62">
        <f t="shared" si="34"/>
        <v>68.315893120570763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</v>
      </c>
      <c r="AI24" s="14">
        <f>IF('Données projet'!$A$62&gt;35,AI23+AH24-AQ23,IF(A24&lt;'Données projet'!$A$62,$AF$205^A24,IF(A24='Données projet'!$A$62,'Données projet'!$B$62,AI23+AH24-AQ23)))</f>
        <v>146.00000000000003</v>
      </c>
      <c r="AJ24" s="14">
        <f>AI24*VLOOKUP('Données projet'!$B$10,Paramètres!$A$1:$I$89,3,0)*VLOOKUP('Données projet'!$B$10,Paramètres!$A$1:$I$89,5,0)</f>
        <v>107.0472</v>
      </c>
      <c r="AK24" s="14">
        <f t="shared" si="35"/>
        <v>28.634183951187907</v>
      </c>
      <c r="AL24" s="22">
        <f t="shared" si="4"/>
        <v>236.3117437149856</v>
      </c>
      <c r="AM24" s="62">
        <f t="shared" si="5"/>
        <v>529.64507704831885</v>
      </c>
      <c r="AN24" s="62">
        <f ca="1">AVERAGE(OFFSET($AM$3,0,0,'Données projet'!$E$10+1,1))-AVERAGE(OFFSET($H$3,0,0,'Données projet'!$E$10+1,1))</f>
        <v>167.14929162269641</v>
      </c>
      <c r="AO24" s="62">
        <f t="shared" si="36"/>
        <v>138.89497526048916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28.833333333333332</v>
      </c>
      <c r="BD24" s="13">
        <f>IF('Données projet'!$A$88&gt;35,BD23+BC24-BL23,IF(A24&lt;'Données projet'!$A$88,$BA$205^A24,IF(A24='Données projet'!$A$88,'Données projet'!$B$88,BD23+BC24-BL23)))</f>
        <v>219.66666666666669</v>
      </c>
      <c r="BE24" s="14">
        <f>BD24*VLOOKUP('Données projet'!$B$11,Paramètres!$A$1:$I$89,3,0)*VLOOKUP('Données projet'!$B$11,Paramètres!$A$1:$I$89,5,0)</f>
        <v>122.79366666666668</v>
      </c>
      <c r="BF24" s="14">
        <f t="shared" si="37"/>
        <v>32.32570088253398</v>
      </c>
      <c r="BG24" s="22">
        <f t="shared" si="7"/>
        <v>270.16623181485778</v>
      </c>
      <c r="BH24" s="62">
        <f t="shared" si="8"/>
        <v>563.4995651481911</v>
      </c>
      <c r="BI24" s="62">
        <f ca="1">AVERAGE(OFFSET($BH$3,0,0,'Données projet'!$E$11+1,1))-AVERAGE(OFFSET($H$3,0,0,'Données projet'!$E$11+1,1))</f>
        <v>378.17323480030268</v>
      </c>
      <c r="BJ24" s="62">
        <f t="shared" si="38"/>
        <v>471.89239871617241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</v>
      </c>
      <c r="BY24" s="13">
        <f>IF('Données projet'!$A$114&gt;35,BY23+BX24-CG23,IF(A24&lt;'Données projet'!$A$114,$BV$205^A24,IF(A24='Données projet'!$A$114,'Données projet'!$B$114,BY23+BX24-CG23)))</f>
        <v>91.5</v>
      </c>
      <c r="BZ24" s="14">
        <f>BY24*VLOOKUP('Données projet'!$B$12,Paramètres!$A$1:$I$89,3,0)*VLOOKUP('Données projet'!$B$12,Paramètres!$A$1:$I$89,5,0)</f>
        <v>42.821999999999996</v>
      </c>
      <c r="CA24" s="14">
        <f t="shared" si="39"/>
        <v>12.743624886701214</v>
      </c>
      <c r="CB24" s="22">
        <f t="shared" si="10"/>
        <v>96.776796677671271</v>
      </c>
      <c r="CC24" s="62">
        <f t="shared" si="11"/>
        <v>390.11013001100457</v>
      </c>
      <c r="CD24" s="62">
        <f ca="1">AVERAGE(OFFSET($CC$3,0,0,'Données projet'!$E$12+1,1))-AVERAGE(OFFSET($H$3,0,0,'Données projet'!$E$12+1,1))</f>
        <v>77.988163294809624</v>
      </c>
      <c r="CE24" s="62">
        <f t="shared" si="40"/>
        <v>118.59281525447091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13.850856454533107</v>
      </c>
      <c r="CV24" s="14">
        <f t="shared" si="41"/>
        <v>4.7006813665243108</v>
      </c>
      <c r="CW24" s="22">
        <f t="shared" si="13"/>
        <v>32.31059503834166</v>
      </c>
      <c r="CX24" s="62">
        <f t="shared" si="14"/>
        <v>325.64392837167497</v>
      </c>
      <c r="CY24" s="62">
        <f ca="1">AVERAGE(OFFSET($CX$3,0,0,'Données projet'!$E$13+1,1))-AVERAGE(OFFSET($H$3,0,0,'Données projet'!$E$13+1,1))</f>
        <v>54.280673146122695</v>
      </c>
      <c r="CZ24" s="62">
        <f t="shared" si="42"/>
        <v>59.062335764177192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8.4</v>
      </c>
      <c r="DO24" s="13">
        <f>IF('Données projet'!$A$166&gt;35,DO23+DN24-DW23,IF(A24&lt;'Données projet'!$A$166,$DL$205^A24,IF(A24='Données projet'!$A$166,'Données projet'!$B$166,DO23+DN24-DW23)))</f>
        <v>139.4</v>
      </c>
      <c r="DP24" s="18">
        <f>DO24*VLOOKUP('Données projet'!$B$14,Paramètres!$A$1:$I$89,3,0)*VLOOKUP('Données projet'!$B$14,Paramètres!$A$1:$I$89,5,0)</f>
        <v>126.12912000000001</v>
      </c>
      <c r="DQ24" s="14">
        <f t="shared" si="43"/>
        <v>33.100345121748241</v>
      </c>
      <c r="DR24" s="22">
        <f t="shared" si="16"/>
        <v>277.32465175371152</v>
      </c>
      <c r="DS24" s="62">
        <f t="shared" si="17"/>
        <v>570.65798508704484</v>
      </c>
      <c r="DT24" s="62">
        <f ca="1">AVERAGE(OFFSET($DS$3,0,0,'Données projet'!$E$14+1,1))-AVERAGE(OFFSET($H$3,0,0,'Données projet'!$E$14+1,1))</f>
        <v>181.14126283600467</v>
      </c>
      <c r="DU24" s="62">
        <f t="shared" si="44"/>
        <v>348.75012088192597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0.41185859695552601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0.41185859695552601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17.425262513516302</v>
      </c>
      <c r="P25" s="14">
        <f t="shared" si="33"/>
        <v>5.7578204841089118</v>
      </c>
      <c r="Q25" s="22">
        <f t="shared" si="2"/>
        <v>40.377202887530579</v>
      </c>
      <c r="R25" s="62">
        <f t="shared" si="0"/>
        <v>333.7105362208639</v>
      </c>
      <c r="S25" s="62">
        <f ca="1">AVERAGE(OFFSET($R$3,0,0,'Données projet'!$E$9+1,1))-AVERAGE(OFFSET($H$3,0,0,'Données projet'!$E$9+1,1))</f>
        <v>63.066358723927522</v>
      </c>
      <c r="T25" s="62">
        <f t="shared" si="34"/>
        <v>68.315893120570763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151</v>
      </c>
      <c r="AG25" s="13">
        <f>VLOOKUP(A25,'Données projet'!$A$61:$I$81,9,0)</f>
        <v>5</v>
      </c>
      <c r="AH25" s="13">
        <f t="array" ref="AH25">INDEX(AG:AG,MIN(IF(ISNUMBER(AG25:AG221),ROW(AG25:AG221),"")))</f>
        <v>5</v>
      </c>
      <c r="AI25" s="14">
        <f>IF('Données projet'!$A$62&gt;35,AI24+AH25-AQ24,IF(A25&lt;'Données projet'!$A$62,$AF$205^A25,IF(A25='Données projet'!$A$62,'Données projet'!$B$62,AI24+AH25-AQ24)))</f>
        <v>151.00000000000003</v>
      </c>
      <c r="AJ25" s="14">
        <f>AI25*VLOOKUP('Données projet'!$B$10,Paramètres!$A$1:$I$89,3,0)*VLOOKUP('Données projet'!$B$10,Paramètres!$A$1:$I$89,5,0)</f>
        <v>110.71320000000003</v>
      </c>
      <c r="AK25" s="14">
        <f t="shared" si="35"/>
        <v>29.498956799987518</v>
      </c>
      <c r="AL25" s="22">
        <f t="shared" si="4"/>
        <v>244.20283975997833</v>
      </c>
      <c r="AM25" s="62">
        <f t="shared" si="5"/>
        <v>537.53617309331162</v>
      </c>
      <c r="AN25" s="62">
        <f ca="1">AVERAGE(OFFSET($AM$3,0,0,'Données projet'!$E$10+1,1))-AVERAGE(OFFSET($H$3,0,0,'Données projet'!$E$10+1,1))</f>
        <v>167.14929162269641</v>
      </c>
      <c r="AO25" s="62">
        <f t="shared" si="36"/>
        <v>138.89497526048916</v>
      </c>
      <c r="AP25" s="16">
        <f>IF(ISNA(VLOOKUP(A25,'Données projet'!$A$61:$I$81,3,0)),0,VLOOKUP(A25,'Données projet'!$A$61:$I$81,3,0))</f>
        <v>2</v>
      </c>
      <c r="AQ25" s="16">
        <f>IF(ISNA(VLOOKUP(A25,'Données projet'!$A$61:$I$81,4,0)),0,VLOOKUP(A25,'Données projet'!$A$61:$I$81,4,0))</f>
        <v>54</v>
      </c>
      <c r="AR25" s="17">
        <f>IF(ISNA(VLOOKUP(A25,'Données projet'!$A$61:$I$81,5,0)),0%,VLOOKUP(A25,'Données projet'!$A$61:$I$81,5,0)*VLOOKUP('Données projet'!$B$10,Paramètres!$A$1:$I$89,7,0))</f>
        <v>4.3000000000000003E-2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1.8820527086392038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1.8820527086392038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28.833333333333332</v>
      </c>
      <c r="BD25" s="13">
        <f>IF('Données projet'!$A$88&gt;35,BD24+BC25-BL24,IF(A25&lt;'Données projet'!$A$88,$BA$205^A25,IF(A25='Données projet'!$A$88,'Données projet'!$B$88,BD24+BC25-BL24)))</f>
        <v>248.50000000000003</v>
      </c>
      <c r="BE25" s="14">
        <f>BD25*VLOOKUP('Données projet'!$B$11,Paramètres!$A$1:$I$89,3,0)*VLOOKUP('Données projet'!$B$11,Paramètres!$A$1:$I$89,5,0)</f>
        <v>138.91150000000002</v>
      </c>
      <c r="BF25" s="14">
        <f t="shared" si="37"/>
        <v>36.047532265727178</v>
      </c>
      <c r="BG25" s="22">
        <f t="shared" si="7"/>
        <v>304.72031452947482</v>
      </c>
      <c r="BH25" s="62">
        <f t="shared" si="8"/>
        <v>598.05364786280813</v>
      </c>
      <c r="BI25" s="62">
        <f ca="1">AVERAGE(OFFSET($BH$3,0,0,'Données projet'!$E$11+1,1))-AVERAGE(OFFSET($H$3,0,0,'Données projet'!$E$11+1,1))</f>
        <v>378.17323480030268</v>
      </c>
      <c r="BJ25" s="62">
        <f t="shared" si="38"/>
        <v>471.89239871617241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</v>
      </c>
      <c r="BY25" s="13">
        <f>IF('Données projet'!$A$114&gt;35,BY24+BX25-CG24,IF(A25&lt;'Données projet'!$A$114,$BV$205^A25,IF(A25='Données projet'!$A$114,'Données projet'!$B$114,BY24+BX25-CG24)))</f>
        <v>98</v>
      </c>
      <c r="BZ25" s="14">
        <f>BY25*VLOOKUP('Données projet'!$B$12,Paramètres!$A$1:$I$89,3,0)*VLOOKUP('Données projet'!$B$12,Paramètres!$A$1:$I$89,5,0)</f>
        <v>45.864000000000004</v>
      </c>
      <c r="CA25" s="14">
        <f t="shared" si="39"/>
        <v>13.540311673175401</v>
      </c>
      <c r="CB25" s="22">
        <f t="shared" si="10"/>
        <v>103.46250949744717</v>
      </c>
      <c r="CC25" s="62">
        <f t="shared" si="11"/>
        <v>396.79584283078049</v>
      </c>
      <c r="CD25" s="62">
        <f ca="1">AVERAGE(OFFSET($CC$3,0,0,'Données projet'!$E$12+1,1))-AVERAGE(OFFSET($H$3,0,0,'Données projet'!$E$12+1,1))</f>
        <v>77.988163294809624</v>
      </c>
      <c r="CE25" s="62">
        <f t="shared" si="40"/>
        <v>118.59281525447091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15.869435503380917</v>
      </c>
      <c r="CV25" s="14">
        <f t="shared" si="41"/>
        <v>5.3011267381483025</v>
      </c>
      <c r="CW25" s="22">
        <f t="shared" si="13"/>
        <v>36.872062570663381</v>
      </c>
      <c r="CX25" s="62">
        <f t="shared" si="14"/>
        <v>330.2053959039967</v>
      </c>
      <c r="CY25" s="62">
        <f ca="1">AVERAGE(OFFSET($CX$3,0,0,'Données projet'!$E$13+1,1))-AVERAGE(OFFSET($H$3,0,0,'Données projet'!$E$13+1,1))</f>
        <v>54.280673146122695</v>
      </c>
      <c r="CZ25" s="62">
        <f t="shared" si="42"/>
        <v>59.062335764177192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8.4</v>
      </c>
      <c r="DO25" s="13">
        <f>IF('Données projet'!$A$166&gt;35,DO24+DN25-DW24,IF(A25&lt;'Données projet'!$A$166,$DL$205^A25,IF(A25='Données projet'!$A$166,'Données projet'!$B$166,DO24+DN25-DW24)))</f>
        <v>147.80000000000001</v>
      </c>
      <c r="DP25" s="18">
        <f>DO25*VLOOKUP('Données projet'!$B$14,Paramètres!$A$1:$I$89,3,0)*VLOOKUP('Données projet'!$B$14,Paramètres!$A$1:$I$89,5,0)</f>
        <v>133.72944000000001</v>
      </c>
      <c r="DQ25" s="14">
        <f t="shared" si="43"/>
        <v>34.856699711744326</v>
      </c>
      <c r="DR25" s="22">
        <f t="shared" si="16"/>
        <v>293.62085999795471</v>
      </c>
      <c r="DS25" s="62">
        <f t="shared" si="17"/>
        <v>586.95419333128802</v>
      </c>
      <c r="DT25" s="62">
        <f ca="1">AVERAGE(OFFSET($DS$3,0,0,'Données projet'!$E$14+1,1))-AVERAGE(OFFSET($H$3,0,0,'Données projet'!$E$14+1,1))</f>
        <v>181.14126283600467</v>
      </c>
      <c r="DU25" s="62">
        <f t="shared" si="44"/>
        <v>348.75012088192597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0.40378230107816748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0.40378230107816748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19.964763947663744</v>
      </c>
      <c r="P26" s="14">
        <f t="shared" si="33"/>
        <v>6.4933003838838017</v>
      </c>
      <c r="Q26" s="22">
        <f t="shared" si="2"/>
        <v>46.081128710778643</v>
      </c>
      <c r="R26" s="62">
        <f t="shared" si="0"/>
        <v>339.41446204411193</v>
      </c>
      <c r="S26" s="62">
        <f ca="1">AVERAGE(OFFSET($R$3,0,0,'Données projet'!$E$9+1,1))-AVERAGE(OFFSET($H$3,0,0,'Données projet'!$E$9+1,1))</f>
        <v>63.066358723927522</v>
      </c>
      <c r="T26" s="62">
        <f t="shared" si="34"/>
        <v>68.315893120570763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6.6</v>
      </c>
      <c r="AI26" s="14">
        <f>IF('Données projet'!$A$62&gt;35,AI25+AH26-AQ25,IF(A26&lt;'Données projet'!$A$62,$AF$205^A26,IF(A26='Données projet'!$A$62,'Données projet'!$B$62,AI25+AH26-AQ25)))</f>
        <v>103.60000000000002</v>
      </c>
      <c r="AJ26" s="14">
        <f>AI26*VLOOKUP('Données projet'!$B$10,Paramètres!$A$1:$I$89,3,0)*VLOOKUP('Données projet'!$B$10,Paramètres!$A$1:$I$89,5,0)</f>
        <v>75.959520000000012</v>
      </c>
      <c r="AK26" s="14">
        <f t="shared" si="35"/>
        <v>21.146305742114752</v>
      </c>
      <c r="AL26" s="22">
        <f t="shared" si="4"/>
        <v>169.1259798341832</v>
      </c>
      <c r="AM26" s="62">
        <f t="shared" si="5"/>
        <v>462.45931316751648</v>
      </c>
      <c r="AN26" s="62">
        <f ca="1">AVERAGE(OFFSET($AM$3,0,0,'Données projet'!$E$10+1,1))-AVERAGE(OFFSET($H$3,0,0,'Données projet'!$E$10+1,1))</f>
        <v>167.14929162269641</v>
      </c>
      <c r="AO26" s="62">
        <f t="shared" si="36"/>
        <v>138.89497526048916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1.8451468029615918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1.8451468029615918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28.833333333333332</v>
      </c>
      <c r="BD26" s="13">
        <f>IF('Données projet'!$A$88&gt;35,BD25+BC26-BL25,IF(A26&lt;'Données projet'!$A$88,$BA$205^A26,IF(A26='Données projet'!$A$88,'Données projet'!$B$88,BD25+BC26-BL25)))</f>
        <v>277.33333333333337</v>
      </c>
      <c r="BE26" s="14">
        <f>BD26*VLOOKUP('Données projet'!$B$11,Paramètres!$A$1:$I$89,3,0)*VLOOKUP('Données projet'!$B$11,Paramètres!$A$1:$I$89,5,0)</f>
        <v>155.02933333333334</v>
      </c>
      <c r="BF26" s="14">
        <f t="shared" si="37"/>
        <v>39.719316712120367</v>
      </c>
      <c r="BG26" s="22">
        <f t="shared" si="7"/>
        <v>339.1872321624985</v>
      </c>
      <c r="BH26" s="62">
        <f t="shared" si="8"/>
        <v>632.52056549583176</v>
      </c>
      <c r="BI26" s="62">
        <f ca="1">AVERAGE(OFFSET($BH$3,0,0,'Données projet'!$E$11+1,1))-AVERAGE(OFFSET($H$3,0,0,'Données projet'!$E$11+1,1))</f>
        <v>378.17323480030268</v>
      </c>
      <c r="BJ26" s="62">
        <f t="shared" si="38"/>
        <v>471.89239871617241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</v>
      </c>
      <c r="BY26" s="13">
        <f>IF('Données projet'!$A$114&gt;35,BY25+BX26-CG25,IF(A26&lt;'Données projet'!$A$114,$BV$205^A26,IF(A26='Données projet'!$A$114,'Données projet'!$B$114,BY25+BX26-CG25)))</f>
        <v>104.5</v>
      </c>
      <c r="BZ26" s="14">
        <f>BY26*VLOOKUP('Données projet'!$B$12,Paramètres!$A$1:$I$89,3,0)*VLOOKUP('Données projet'!$B$12,Paramètres!$A$1:$I$89,5,0)</f>
        <v>48.905999999999999</v>
      </c>
      <c r="CA26" s="14">
        <f t="shared" si="39"/>
        <v>14.330866650402026</v>
      </c>
      <c r="CB26" s="22">
        <f t="shared" si="10"/>
        <v>110.13754274945018</v>
      </c>
      <c r="CC26" s="62">
        <f t="shared" si="11"/>
        <v>403.47087608278349</v>
      </c>
      <c r="CD26" s="62">
        <f ca="1">AVERAGE(OFFSET($CC$3,0,0,'Données projet'!$E$12+1,1))-AVERAGE(OFFSET($H$3,0,0,'Données projet'!$E$12+1,1))</f>
        <v>77.988163294809624</v>
      </c>
      <c r="CE26" s="62">
        <f t="shared" si="40"/>
        <v>118.59281525447091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18.182195738050908</v>
      </c>
      <c r="CV26" s="14">
        <f t="shared" si="41"/>
        <v>5.9782704894736263</v>
      </c>
      <c r="CW26" s="22">
        <f t="shared" si="13"/>
        <v>42.079478679605231</v>
      </c>
      <c r="CX26" s="62">
        <f t="shared" si="14"/>
        <v>335.41281201293856</v>
      </c>
      <c r="CY26" s="62">
        <f ca="1">AVERAGE(OFFSET($CX$3,0,0,'Données projet'!$E$13+1,1))-AVERAGE(OFFSET($H$3,0,0,'Données projet'!$E$13+1,1))</f>
        <v>54.280673146122695</v>
      </c>
      <c r="CZ26" s="62">
        <f t="shared" si="42"/>
        <v>59.062335764177192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8.4</v>
      </c>
      <c r="DO26" s="13">
        <f>IF('Données projet'!$A$166&gt;35,DO25+DN26-DW25,IF(A26&lt;'Données projet'!$A$166,$DL$205^A26,IF(A26='Données projet'!$A$166,'Données projet'!$B$166,DO25+DN26-DW25)))</f>
        <v>156.20000000000002</v>
      </c>
      <c r="DP26" s="18">
        <f>DO26*VLOOKUP('Données projet'!$B$14,Paramètres!$A$1:$I$89,3,0)*VLOOKUP('Données projet'!$B$14,Paramètres!$A$1:$I$89,5,0)</f>
        <v>141.32976000000002</v>
      </c>
      <c r="DQ26" s="14">
        <f t="shared" si="43"/>
        <v>36.601467030988793</v>
      </c>
      <c r="DR26" s="22">
        <f t="shared" si="16"/>
        <v>309.89688707897216</v>
      </c>
      <c r="DS26" s="62">
        <f t="shared" si="17"/>
        <v>603.23022041230547</v>
      </c>
      <c r="DT26" s="62">
        <f ca="1">AVERAGE(OFFSET($DS$3,0,0,'Données projet'!$E$14+1,1))-AVERAGE(OFFSET($H$3,0,0,'Données projet'!$E$14+1,1))</f>
        <v>181.14126283600467</v>
      </c>
      <c r="DU26" s="62">
        <f t="shared" si="44"/>
        <v>348.75012088192597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0.39586437643690986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0.39586437643690986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22.874364112262707</v>
      </c>
      <c r="P27" s="14">
        <f t="shared" si="33"/>
        <v>7.3227274090450818</v>
      </c>
      <c r="Q27" s="22">
        <f t="shared" si="2"/>
        <v>52.593267732944405</v>
      </c>
      <c r="R27" s="62">
        <f t="shared" si="0"/>
        <v>345.92660106627773</v>
      </c>
      <c r="S27" s="62">
        <f ca="1">AVERAGE(OFFSET($R$3,0,0,'Données projet'!$E$9+1,1))-AVERAGE(OFFSET($H$3,0,0,'Données projet'!$E$9+1,1))</f>
        <v>63.066358723927522</v>
      </c>
      <c r="T27" s="62">
        <f t="shared" si="34"/>
        <v>68.315893120570763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6.6</v>
      </c>
      <c r="AI27" s="14">
        <f>IF('Données projet'!$A$62&gt;35,AI26+AH27-AQ26,IF(A27&lt;'Données projet'!$A$62,$AF$205^A27,IF(A27='Données projet'!$A$62,'Données projet'!$B$62,AI26+AH27-AQ26)))</f>
        <v>110.20000000000002</v>
      </c>
      <c r="AJ27" s="14">
        <f>AI27*VLOOKUP('Données projet'!$B$10,Paramètres!$A$1:$I$89,3,0)*VLOOKUP('Données projet'!$B$10,Paramètres!$A$1:$I$89,5,0)</f>
        <v>80.798640000000006</v>
      </c>
      <c r="AK27" s="14">
        <f t="shared" si="35"/>
        <v>22.332342724937131</v>
      </c>
      <c r="AL27" s="22">
        <f t="shared" si="4"/>
        <v>179.61979491259885</v>
      </c>
      <c r="AM27" s="62">
        <f t="shared" si="5"/>
        <v>472.95312824593213</v>
      </c>
      <c r="AN27" s="62">
        <f ca="1">AVERAGE(OFFSET($AM$3,0,0,'Données projet'!$E$10+1,1))-AVERAGE(OFFSET($H$3,0,0,'Données projet'!$E$10+1,1))</f>
        <v>167.14929162269641</v>
      </c>
      <c r="AO27" s="62">
        <f t="shared" si="36"/>
        <v>138.89497526048916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1.8089645995839381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1.8089645995839381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28.833333333333332</v>
      </c>
      <c r="BD27" s="13">
        <f>IF('Données projet'!$A$88&gt;35,BD26+BC27-BL26,IF(A27&lt;'Données projet'!$A$88,$BA$205^A27,IF(A27='Données projet'!$A$88,'Données projet'!$B$88,BD26+BC27-BL26)))</f>
        <v>306.16666666666669</v>
      </c>
      <c r="BE27" s="14">
        <f>BD27*VLOOKUP('Données projet'!$B$11,Paramètres!$A$1:$I$89,3,0)*VLOOKUP('Données projet'!$B$11,Paramètres!$A$1:$I$89,5,0)</f>
        <v>171.14716666666669</v>
      </c>
      <c r="BF27" s="14">
        <f t="shared" si="37"/>
        <v>43.346850105371793</v>
      </c>
      <c r="BG27" s="22">
        <f t="shared" si="7"/>
        <v>373.57707921130037</v>
      </c>
      <c r="BH27" s="62">
        <f t="shared" si="8"/>
        <v>666.91041254463369</v>
      </c>
      <c r="BI27" s="62">
        <f ca="1">AVERAGE(OFFSET($BH$3,0,0,'Données projet'!$E$11+1,1))-AVERAGE(OFFSET($H$3,0,0,'Données projet'!$E$11+1,1))</f>
        <v>378.17323480030268</v>
      </c>
      <c r="BJ27" s="62">
        <f t="shared" si="38"/>
        <v>471.89239871617241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</v>
      </c>
      <c r="BY27" s="13">
        <f>IF('Données projet'!$A$114&gt;35,BY26+BX27-CG26,IF(A27&lt;'Données projet'!$A$114,$BV$205^A27,IF(A27='Données projet'!$A$114,'Données projet'!$B$114,BY26+BX27-CG26)))</f>
        <v>111</v>
      </c>
      <c r="BZ27" s="14">
        <f>BY27*VLOOKUP('Données projet'!$B$12,Paramètres!$A$1:$I$89,3,0)*VLOOKUP('Données projet'!$B$12,Paramètres!$A$1:$I$89,5,0)</f>
        <v>51.948</v>
      </c>
      <c r="CA27" s="14">
        <f t="shared" si="39"/>
        <v>15.115714645211892</v>
      </c>
      <c r="CB27" s="22">
        <f t="shared" si="10"/>
        <v>116.8026363404107</v>
      </c>
      <c r="CC27" s="62">
        <f t="shared" si="11"/>
        <v>410.135969673744</v>
      </c>
      <c r="CD27" s="62">
        <f ca="1">AVERAGE(OFFSET($CC$3,0,0,'Données projet'!$E$12+1,1))-AVERAGE(OFFSET($H$3,0,0,'Données projet'!$E$12+1,1))</f>
        <v>77.988163294809624</v>
      </c>
      <c r="CE27" s="62">
        <f t="shared" si="40"/>
        <v>118.59281525447091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20.832010173667822</v>
      </c>
      <c r="CV27" s="14">
        <f t="shared" si="41"/>
        <v>6.7419097506420362</v>
      </c>
      <c r="CW27" s="22">
        <f t="shared" si="13"/>
        <v>48.024577201506332</v>
      </c>
      <c r="CX27" s="62">
        <f t="shared" si="14"/>
        <v>341.35791053483968</v>
      </c>
      <c r="CY27" s="62">
        <f ca="1">AVERAGE(OFFSET($CX$3,0,0,'Données projet'!$E$13+1,1))-AVERAGE(OFFSET($H$3,0,0,'Données projet'!$E$13+1,1))</f>
        <v>54.280673146122695</v>
      </c>
      <c r="CZ27" s="62">
        <f t="shared" si="42"/>
        <v>59.062335764177192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8.4</v>
      </c>
      <c r="DO27" s="13">
        <f>IF('Données projet'!$A$166&gt;35,DO26+DN27-DW26,IF(A27&lt;'Données projet'!$A$166,$DL$205^A27,IF(A27='Données projet'!$A$166,'Données projet'!$B$166,DO26+DN27-DW26)))</f>
        <v>164.60000000000002</v>
      </c>
      <c r="DP27" s="18">
        <f>DO27*VLOOKUP('Données projet'!$B$14,Paramètres!$A$1:$I$89,3,0)*VLOOKUP('Données projet'!$B$14,Paramètres!$A$1:$I$89,5,0)</f>
        <v>148.93008</v>
      </c>
      <c r="DQ27" s="14">
        <f t="shared" si="43"/>
        <v>38.335341256889777</v>
      </c>
      <c r="DR27" s="22">
        <f t="shared" si="16"/>
        <v>326.1539420224164</v>
      </c>
      <c r="DS27" s="62">
        <f t="shared" si="17"/>
        <v>619.48727535574972</v>
      </c>
      <c r="DT27" s="62">
        <f ca="1">AVERAGE(OFFSET($DS$3,0,0,'Données projet'!$E$14+1,1))-AVERAGE(OFFSET($H$3,0,0,'Données projet'!$E$14+1,1))</f>
        <v>181.14126283600467</v>
      </c>
      <c r="DU27" s="62">
        <f t="shared" si="44"/>
        <v>348.75012088192597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0.38810171746841016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0.38810171746841016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26.208000000000002</v>
      </c>
      <c r="P28" s="14">
        <f t="shared" si="33"/>
        <v>8.2581019723450986</v>
      </c>
      <c r="Q28" s="22">
        <f t="shared" si="2"/>
        <v>60.028460935167708</v>
      </c>
      <c r="R28" s="62">
        <f t="shared" si="0"/>
        <v>353.361794268501</v>
      </c>
      <c r="S28" s="62">
        <f ca="1">AVERAGE(OFFSET($R$3,0,0,'Données projet'!$E$9+1,1))-AVERAGE(OFFSET($H$3,0,0,'Données projet'!$E$9+1,1))</f>
        <v>63.066358723927522</v>
      </c>
      <c r="T28" s="62">
        <f t="shared" si="34"/>
        <v>68.315893120570763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6.6</v>
      </c>
      <c r="AI28" s="14">
        <f>IF('Données projet'!$A$62&gt;35,AI27+AH28-AQ27,IF(A28&lt;'Données projet'!$A$62,$AF$205^A28,IF(A28='Données projet'!$A$62,'Données projet'!$B$62,AI27+AH28-AQ27)))</f>
        <v>116.80000000000001</v>
      </c>
      <c r="AJ28" s="14">
        <f>AI28*VLOOKUP('Données projet'!$B$10,Paramètres!$A$1:$I$89,3,0)*VLOOKUP('Données projet'!$B$10,Paramètres!$A$1:$I$89,5,0)</f>
        <v>85.63776</v>
      </c>
      <c r="AK28" s="14">
        <f t="shared" si="35"/>
        <v>23.510135010014299</v>
      </c>
      <c r="AL28" s="22">
        <f t="shared" si="4"/>
        <v>190.09925047577488</v>
      </c>
      <c r="AM28" s="62">
        <f t="shared" si="5"/>
        <v>483.43258380910822</v>
      </c>
      <c r="AN28" s="62">
        <f ca="1">AVERAGE(OFFSET($AM$3,0,0,'Données projet'!$E$10+1,1))-AVERAGE(OFFSET($H$3,0,0,'Données projet'!$E$10+1,1))</f>
        <v>167.14929162269641</v>
      </c>
      <c r="AO28" s="62">
        <f t="shared" si="36"/>
        <v>138.89497526048916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1.773491907145555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1.773491907145555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335</v>
      </c>
      <c r="BB28" s="13">
        <f>VLOOKUP(A28,'Données projet'!$A$87:$I$107,9,0)</f>
        <v>28.833333333333332</v>
      </c>
      <c r="BC28" s="13">
        <f t="array" ref="BC28">INDEX(BB:BB,MIN(IF(ISNUMBER(BB28:BB224),ROW(BB28:BB224),"")))</f>
        <v>28.833333333333332</v>
      </c>
      <c r="BD28" s="13">
        <f>IF('Données projet'!$A$88&gt;35,BD27+BC28-BL27,IF(A28&lt;'Données projet'!$A$88,$BA$205^A28,IF(A28='Données projet'!$A$88,'Données projet'!$B$88,BD27+BC28-BL27)))</f>
        <v>335</v>
      </c>
      <c r="BE28" s="14">
        <f>BD28*VLOOKUP('Données projet'!$B$11,Paramètres!$A$1:$I$89,3,0)*VLOOKUP('Données projet'!$B$11,Paramètres!$A$1:$I$89,5,0)</f>
        <v>187.26500000000001</v>
      </c>
      <c r="BF28" s="14">
        <f t="shared" si="37"/>
        <v>46.934773872544483</v>
      </c>
      <c r="BG28" s="22">
        <f t="shared" si="7"/>
        <v>407.89793949468162</v>
      </c>
      <c r="BH28" s="62">
        <f t="shared" si="8"/>
        <v>701.23127282801488</v>
      </c>
      <c r="BI28" s="62">
        <f ca="1">AVERAGE(OFFSET($BH$3,0,0,'Données projet'!$E$11+1,1))-AVERAGE(OFFSET($H$3,0,0,'Données projet'!$E$11+1,1))</f>
        <v>378.17323480030268</v>
      </c>
      <c r="BJ28" s="62">
        <f t="shared" si="38"/>
        <v>471.89239871617241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2.7500000000000004E-2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0.95</v>
      </c>
      <c r="BP28" s="23">
        <f>EXP(-LN(2)/35)*BP27+(1-EXP(-LN(2)/35))/(LN(2)/35)*BL28*BM28*VLOOKUP('Données projet'!$B$11,Paramètres!$A$1:$I$89,3,0)*0.475*44/12</f>
        <v>1.1012010529271941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32.4686859264772</v>
      </c>
      <c r="BS28" s="24">
        <f t="shared" si="9"/>
        <v>33.569886979404394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6.5</v>
      </c>
      <c r="BY28" s="13">
        <f>IF('Données projet'!$A$114&gt;35,BY27+BX28-CG27,IF(A28&lt;'Données projet'!$A$114,$BV$205^A28,IF(A28='Données projet'!$A$114,'Données projet'!$B$114,BY27+BX28-CG27)))</f>
        <v>117.5</v>
      </c>
      <c r="BZ28" s="14">
        <f>BY28*VLOOKUP('Données projet'!$B$12,Paramètres!$A$1:$I$89,3,0)*VLOOKUP('Données projet'!$B$12,Paramètres!$A$1:$I$89,5,0)</f>
        <v>54.989999999999995</v>
      </c>
      <c r="CA28" s="14">
        <f t="shared" si="39"/>
        <v>15.895227919347008</v>
      </c>
      <c r="CB28" s="22">
        <f t="shared" si="10"/>
        <v>123.45843862619603</v>
      </c>
      <c r="CC28" s="62">
        <f t="shared" si="11"/>
        <v>416.79177195952934</v>
      </c>
      <c r="CD28" s="62">
        <f ca="1">AVERAGE(OFFSET($CC$3,0,0,'Données projet'!$E$12+1,1))-AVERAGE(OFFSET($H$3,0,0,'Données projet'!$E$12+1,1))</f>
        <v>77.988163294809624</v>
      </c>
      <c r="CE28" s="62">
        <f t="shared" si="40"/>
        <v>118.59281525447091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23.868000000000002</v>
      </c>
      <c r="CV28" s="14">
        <f t="shared" si="41"/>
        <v>7.6030930962115368</v>
      </c>
      <c r="CW28" s="22">
        <f t="shared" si="13"/>
        <v>54.812153809235099</v>
      </c>
      <c r="CX28" s="62">
        <f t="shared" si="14"/>
        <v>348.14548714256841</v>
      </c>
      <c r="CY28" s="62">
        <f ca="1">AVERAGE(OFFSET($CX$3,0,0,'Données projet'!$E$13+1,1))-AVERAGE(OFFSET($H$3,0,0,'Données projet'!$E$13+1,1))</f>
        <v>54.280673146122695</v>
      </c>
      <c r="CZ28" s="62">
        <f t="shared" si="42"/>
        <v>59.062335764177192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173</v>
      </c>
      <c r="DM28" s="13">
        <f>VLOOKUP(A28,'Données projet'!$A$165:$I$185,9,0)</f>
        <v>8.4</v>
      </c>
      <c r="DN28" s="13">
        <f t="array" ref="DN28">INDEX(DM:DM,MIN(IF(ISNUMBER(DM28:DM224),ROW(DM28:DM224),"")))</f>
        <v>8.4</v>
      </c>
      <c r="DO28" s="13">
        <f>IF('Données projet'!$A$166&gt;35,DO27+DN28-DW27,IF(A28&lt;'Données projet'!$A$166,$DL$205^A28,IF(A28='Données projet'!$A$166,'Données projet'!$B$166,DO27+DN28-DW27)))</f>
        <v>173.00000000000003</v>
      </c>
      <c r="DP28" s="18">
        <f>DO28*VLOOKUP('Données projet'!$B$14,Paramètres!$A$1:$I$89,3,0)*VLOOKUP('Données projet'!$B$14,Paramètres!$A$1:$I$89,5,0)</f>
        <v>156.53040000000001</v>
      </c>
      <c r="DQ28" s="14">
        <f t="shared" si="43"/>
        <v>40.058941713182037</v>
      </c>
      <c r="DR28" s="22">
        <f t="shared" si="16"/>
        <v>342.39310348379212</v>
      </c>
      <c r="DS28" s="62">
        <f t="shared" si="17"/>
        <v>635.72643681712543</v>
      </c>
      <c r="DT28" s="62">
        <f ca="1">AVERAGE(OFFSET($DS$3,0,0,'Données projet'!$E$14+1,1))-AVERAGE(OFFSET($H$3,0,0,'Données projet'!$E$14+1,1))</f>
        <v>181.14126283600467</v>
      </c>
      <c r="DU28" s="62">
        <f t="shared" si="44"/>
        <v>348.75012088192597</v>
      </c>
      <c r="DV28" s="16">
        <f>IF(ISNA(VLOOKUP(A28,'Données projet'!$A$165:$I$185,3,0)),0,VLOOKUP(A28,'Données projet'!$A$165:$I$185,3,0))</f>
        <v>5</v>
      </c>
      <c r="DW28" s="16">
        <f>IF(ISNA(VLOOKUP(A28,'Données projet'!$A$165:$I$185,4,0)),0,VLOOKUP(A28,'Données projet'!$A$165:$I$185,4,0))</f>
        <v>11</v>
      </c>
      <c r="DX28" s="17">
        <f>IF(ISNA(VLOOKUP(A28,'Données projet'!$A$165:$I$185,5,0)),0%,VLOOKUP(A28,'Données projet'!$A$165:$I$185,5,0)*VLOOKUP('Données projet'!$B$14,Paramètres!$A$1:$I$89,7,0))</f>
        <v>7.4999999999999997E-2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1.2056806990136941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1.2056806990136941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30.40128</v>
      </c>
      <c r="P29" s="14">
        <f t="shared" si="33"/>
        <v>9.415325106609755</v>
      </c>
      <c r="Q29" s="22">
        <f t="shared" si="2"/>
        <v>69.347253894011999</v>
      </c>
      <c r="R29" s="62">
        <f t="shared" si="0"/>
        <v>362.68058722734531</v>
      </c>
      <c r="S29" s="62">
        <f ca="1">AVERAGE(OFFSET($R$3,0,0,'Données projet'!$E$9+1,1))-AVERAGE(OFFSET($H$3,0,0,'Données projet'!$E$9+1,1))</f>
        <v>63.066358723927522</v>
      </c>
      <c r="T29" s="62">
        <f t="shared" si="34"/>
        <v>68.315893120570763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6.6</v>
      </c>
      <c r="AI29" s="14">
        <f>IF('Données projet'!$A$62&gt;35,AI28+AH29-AQ28,IF(A29&lt;'Données projet'!$A$62,$AF$205^A29,IF(A29='Données projet'!$A$62,'Données projet'!$B$62,AI28+AH29-AQ28)))</f>
        <v>123.4</v>
      </c>
      <c r="AJ29" s="14">
        <f>AI29*VLOOKUP('Données projet'!$B$10,Paramètres!$A$1:$I$89,3,0)*VLOOKUP('Données projet'!$B$10,Paramètres!$A$1:$I$89,5,0)</f>
        <v>90.476879999999994</v>
      </c>
      <c r="AK29" s="14">
        <f t="shared" si="35"/>
        <v>24.680201568735427</v>
      </c>
      <c r="AL29" s="22">
        <f t="shared" si="4"/>
        <v>200.56525039888083</v>
      </c>
      <c r="AM29" s="62">
        <f t="shared" si="5"/>
        <v>493.89858373221415</v>
      </c>
      <c r="AN29" s="62">
        <f ca="1">AVERAGE(OFFSET($AM$3,0,0,'Données projet'!$E$10+1,1))-AVERAGE(OFFSET($H$3,0,0,'Données projet'!$E$10+1,1))</f>
        <v>167.14929162269641</v>
      </c>
      <c r="AO29" s="62">
        <f t="shared" si="36"/>
        <v>138.89497526048916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1.7387148125696827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1.7387148125696827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28</v>
      </c>
      <c r="BD29" s="13">
        <f>IF('Données projet'!$A$88&gt;35,BD28+BC29-BL28,IF(A29&lt;'Données projet'!$A$88,$BA$205^A29,IF(A29='Données projet'!$A$88,'Données projet'!$B$88,BD28+BC29-BL28)))</f>
        <v>309</v>
      </c>
      <c r="BE29" s="14">
        <f>BD29*VLOOKUP('Données projet'!$B$11,Paramètres!$A$1:$I$89,3,0)*VLOOKUP('Données projet'!$B$11,Paramètres!$A$1:$I$89,5,0)</f>
        <v>172.73100000000002</v>
      </c>
      <c r="BF29" s="14">
        <f t="shared" si="37"/>
        <v>43.701108252019125</v>
      </c>
      <c r="BG29" s="22">
        <f t="shared" si="7"/>
        <v>376.9525885389333</v>
      </c>
      <c r="BH29" s="62">
        <f t="shared" si="8"/>
        <v>670.28592187226661</v>
      </c>
      <c r="BI29" s="62">
        <f ca="1">AVERAGE(OFFSET($BH$3,0,0,'Données projet'!$E$11+1,1))-AVERAGE(OFFSET($H$3,0,0,'Données projet'!$E$11+1,1))</f>
        <v>378.17323480030268</v>
      </c>
      <c r="BJ29" s="62">
        <f t="shared" si="38"/>
        <v>471.89239871617241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1.0796071719456126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22.958827994828251</v>
      </c>
      <c r="BS29" s="24">
        <f t="shared" si="9"/>
        <v>24.038435166773866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</v>
      </c>
      <c r="BY29" s="13">
        <f>IF('Données projet'!$A$114&gt;35,BY28+BX29-CG28,IF(A29&lt;'Données projet'!$A$114,$BV$205^A29,IF(A29='Données projet'!$A$114,'Données projet'!$B$114,BY28+BX29-CG28)))</f>
        <v>124</v>
      </c>
      <c r="BZ29" s="14">
        <f>BY29*VLOOKUP('Données projet'!$B$12,Paramètres!$A$1:$I$89,3,0)*VLOOKUP('Données projet'!$B$12,Paramètres!$A$1:$I$89,5,0)</f>
        <v>58.032000000000004</v>
      </c>
      <c r="CA29" s="14">
        <f t="shared" si="39"/>
        <v>16.669735221992795</v>
      </c>
      <c r="CB29" s="22">
        <f t="shared" si="10"/>
        <v>130.10552217830414</v>
      </c>
      <c r="CC29" s="62">
        <f t="shared" si="11"/>
        <v>423.43885551163748</v>
      </c>
      <c r="CD29" s="62">
        <f ca="1">AVERAGE(OFFSET($CC$3,0,0,'Données projet'!$E$12+1,1))-AVERAGE(OFFSET($H$3,0,0,'Données projet'!$E$12+1,1))</f>
        <v>77.988163294809624</v>
      </c>
      <c r="CE29" s="62">
        <f t="shared" si="40"/>
        <v>118.59281525447091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27.686879999999999</v>
      </c>
      <c r="CV29" s="14">
        <f t="shared" si="41"/>
        <v>8.6685286227245779</v>
      </c>
      <c r="CW29" s="22">
        <f t="shared" si="13"/>
        <v>63.319003351245293</v>
      </c>
      <c r="CX29" s="62">
        <f t="shared" si="14"/>
        <v>356.65233668457859</v>
      </c>
      <c r="CY29" s="62">
        <f ca="1">AVERAGE(OFFSET($CX$3,0,0,'Données projet'!$E$13+1,1))-AVERAGE(OFFSET($H$3,0,0,'Données projet'!$E$13+1,1))</f>
        <v>54.280673146122695</v>
      </c>
      <c r="CZ29" s="62">
        <f t="shared" si="42"/>
        <v>59.062335764177192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6.8</v>
      </c>
      <c r="DO29" s="13">
        <f>IF('Données projet'!$A$166&gt;35,DO28+DN29-DW28,IF(A29&lt;'Données projet'!$A$166,$DL$205^A29,IF(A29='Données projet'!$A$166,'Données projet'!$B$166,DO28+DN29-DW28)))</f>
        <v>168.80000000000004</v>
      </c>
      <c r="DP29" s="18">
        <f>DO29*VLOOKUP('Données projet'!$B$14,Paramètres!$A$1:$I$89,3,0)*VLOOKUP('Données projet'!$B$14,Paramètres!$A$1:$I$89,5,0)</f>
        <v>152.73024000000001</v>
      </c>
      <c r="DQ29" s="14">
        <f t="shared" si="43"/>
        <v>39.198389597047516</v>
      </c>
      <c r="DR29" s="22">
        <f t="shared" si="16"/>
        <v>334.27569654819109</v>
      </c>
      <c r="DS29" s="62">
        <f t="shared" si="17"/>
        <v>627.60902988152441</v>
      </c>
      <c r="DT29" s="62">
        <f ca="1">AVERAGE(OFFSET($DS$3,0,0,'Données projet'!$E$14+1,1))-AVERAGE(OFFSET($H$3,0,0,'Données projet'!$E$14+1,1))</f>
        <v>181.14126283600467</v>
      </c>
      <c r="DU29" s="62">
        <f t="shared" si="44"/>
        <v>348.75012088192597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1.182038035898648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1.182038035898648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34.594560000000001</v>
      </c>
      <c r="P30" s="14">
        <f t="shared" si="33"/>
        <v>10.554055336588245</v>
      </c>
      <c r="Q30" s="22">
        <f t="shared" si="2"/>
        <v>78.633838377891195</v>
      </c>
      <c r="R30" s="62">
        <f t="shared" si="0"/>
        <v>371.96717171122452</v>
      </c>
      <c r="S30" s="62">
        <f ca="1">AVERAGE(OFFSET($R$3,0,0,'Données projet'!$E$9+1,1))-AVERAGE(OFFSET($H$3,0,0,'Données projet'!$E$9+1,1))</f>
        <v>63.066358723927522</v>
      </c>
      <c r="T30" s="62">
        <f t="shared" si="34"/>
        <v>68.315893120570763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130</v>
      </c>
      <c r="AG30" s="13">
        <f>VLOOKUP(A30,'Données projet'!$A$61:$I$81,9,0)</f>
        <v>6.6</v>
      </c>
      <c r="AH30" s="13">
        <f t="array" ref="AH30">INDEX(AG:AG,MIN(IF(ISNUMBER(AG30:AG226),ROW(AG30:AG226),"")))</f>
        <v>6.6</v>
      </c>
      <c r="AI30" s="14">
        <f>IF('Données projet'!$A$62&gt;35,AI29+AH30-AQ29,IF(A30&lt;'Données projet'!$A$62,$AF$205^A30,IF(A30='Données projet'!$A$62,'Données projet'!$B$62,AI29+AH30-AQ29)))</f>
        <v>130</v>
      </c>
      <c r="AJ30" s="14">
        <f>AI30*VLOOKUP('Données projet'!$B$10,Paramètres!$A$1:$I$89,3,0)*VLOOKUP('Données projet'!$B$10,Paramètres!$A$1:$I$89,5,0)</f>
        <v>95.315999999999988</v>
      </c>
      <c r="AK30" s="14">
        <f t="shared" si="35"/>
        <v>25.843002723192381</v>
      </c>
      <c r="AL30" s="22">
        <f t="shared" si="4"/>
        <v>211.01859640956005</v>
      </c>
      <c r="AM30" s="62">
        <f t="shared" si="5"/>
        <v>504.35192974289339</v>
      </c>
      <c r="AN30" s="62">
        <f ca="1">AVERAGE(OFFSET($AM$3,0,0,'Données projet'!$E$10+1,1))-AVERAGE(OFFSET($H$3,0,0,'Données projet'!$E$10+1,1))</f>
        <v>167.14929162269641</v>
      </c>
      <c r="AO30" s="62">
        <f t="shared" si="36"/>
        <v>138.89497526048916</v>
      </c>
      <c r="AP30" s="16">
        <f>IF(ISNA(VLOOKUP(A30,'Données projet'!$A$61:$I$81,3,0)),0,VLOOKUP(A30,'Données projet'!$A$61:$I$81,3,0))</f>
        <v>3</v>
      </c>
      <c r="AQ30" s="16">
        <f>IF(ISNA(VLOOKUP(A30,'Données projet'!$A$61:$I$81,4,0)),0,VLOOKUP(A30,'Données projet'!$A$61:$I$81,4,0))</f>
        <v>38</v>
      </c>
      <c r="AR30" s="17">
        <f>IF(ISNA(VLOOKUP(A30,'Données projet'!$A$61:$I$81,5,0)),0%,VLOOKUP(A30,'Données projet'!$A$61:$I$81,5,0)*VLOOKUP('Données projet'!$B$10,Paramètres!$A$1:$I$89,7,0))</f>
        <v>4.3000000000000003E-2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3.0290271372415054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3.0290271372415054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</v>
      </c>
      <c r="BD30" s="13">
        <f>IF('Données projet'!$A$88&gt;35,BD29+BC30-BL29,IF(A30&lt;'Données projet'!$A$88,$BA$205^A30,IF(A30='Données projet'!$A$88,'Données projet'!$B$88,BD29+BC30-BL29)))</f>
        <v>337</v>
      </c>
      <c r="BE30" s="14">
        <f>BD30*VLOOKUP('Données projet'!$B$11,Paramètres!$A$1:$I$89,3,0)*VLOOKUP('Données projet'!$B$11,Paramètres!$A$1:$I$89,5,0)</f>
        <v>188.38300000000001</v>
      </c>
      <c r="BF30" s="14">
        <f t="shared" si="37"/>
        <v>47.182279474248382</v>
      </c>
      <c r="BG30" s="22">
        <f t="shared" si="7"/>
        <v>410.27619508431599</v>
      </c>
      <c r="BH30" s="62">
        <f t="shared" si="8"/>
        <v>703.60952841764924</v>
      </c>
      <c r="BI30" s="62">
        <f ca="1">AVERAGE(OFFSET($BH$3,0,0,'Données projet'!$E$11+1,1))-AVERAGE(OFFSET($H$3,0,0,'Données projet'!$E$11+1,1))</f>
        <v>378.17323480030268</v>
      </c>
      <c r="BJ30" s="62">
        <f t="shared" si="38"/>
        <v>471.89239871617241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1.058436733799113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16.234342963238603</v>
      </c>
      <c r="BS30" s="24">
        <f t="shared" si="9"/>
        <v>17.292779697037716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</v>
      </c>
      <c r="BY30" s="13">
        <f>IF('Données projet'!$A$114&gt;35,BY29+BX30-CG29,IF(A30&lt;'Données projet'!$A$114,$BV$205^A30,IF(A30='Données projet'!$A$114,'Données projet'!$B$114,BY29+BX30-CG29)))</f>
        <v>130.5</v>
      </c>
      <c r="BZ30" s="14">
        <f>BY30*VLOOKUP('Données projet'!$B$12,Paramètres!$A$1:$I$89,3,0)*VLOOKUP('Données projet'!$B$12,Paramètres!$A$1:$I$89,5,0)</f>
        <v>61.073999999999998</v>
      </c>
      <c r="CA30" s="14">
        <f t="shared" si="39"/>
        <v>17.439528890067717</v>
      </c>
      <c r="CB30" s="22">
        <f t="shared" si="10"/>
        <v>136.74439615020125</v>
      </c>
      <c r="CC30" s="62">
        <f t="shared" si="11"/>
        <v>430.07772948353454</v>
      </c>
      <c r="CD30" s="62">
        <f ca="1">AVERAGE(OFFSET($CC$3,0,0,'Données projet'!$E$12+1,1))-AVERAGE(OFFSET($H$3,0,0,'Données projet'!$E$12+1,1))</f>
        <v>77.988163294809624</v>
      </c>
      <c r="CE30" s="62">
        <f t="shared" si="40"/>
        <v>118.59281525447091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31.505759999999999</v>
      </c>
      <c r="CV30" s="14">
        <f t="shared" si="41"/>
        <v>9.7169380488845469</v>
      </c>
      <c r="CW30" s="22">
        <f t="shared" si="13"/>
        <v>71.796199101807247</v>
      </c>
      <c r="CX30" s="62">
        <f t="shared" si="14"/>
        <v>365.12953243514056</v>
      </c>
      <c r="CY30" s="62">
        <f ca="1">AVERAGE(OFFSET($CX$3,0,0,'Données projet'!$E$13+1,1))-AVERAGE(OFFSET($H$3,0,0,'Données projet'!$E$13+1,1))</f>
        <v>54.280673146122695</v>
      </c>
      <c r="CZ30" s="62">
        <f t="shared" si="42"/>
        <v>59.062335764177192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6.8</v>
      </c>
      <c r="DO30" s="13">
        <f>IF('Données projet'!$A$166&gt;35,DO29+DN30-DW29,IF(A30&lt;'Données projet'!$A$166,$DL$205^A30,IF(A30='Données projet'!$A$166,'Données projet'!$B$166,DO29+DN30-DW29)))</f>
        <v>175.60000000000005</v>
      </c>
      <c r="DP30" s="18">
        <f>DO30*VLOOKUP('Données projet'!$B$14,Paramètres!$A$1:$I$89,3,0)*VLOOKUP('Données projet'!$B$14,Paramètres!$A$1:$I$89,5,0)</f>
        <v>158.88288000000006</v>
      </c>
      <c r="DQ30" s="14">
        <f t="shared" si="43"/>
        <v>40.590443217000178</v>
      </c>
      <c r="DR30" s="22">
        <f t="shared" si="16"/>
        <v>347.41603793627536</v>
      </c>
      <c r="DS30" s="62">
        <f t="shared" si="17"/>
        <v>640.74937126960867</v>
      </c>
      <c r="DT30" s="62">
        <f ca="1">AVERAGE(OFFSET($DS$3,0,0,'Données projet'!$E$14+1,1))-AVERAGE(OFFSET($H$3,0,0,'Données projet'!$E$14+1,1))</f>
        <v>181.14126283600467</v>
      </c>
      <c r="DU30" s="62">
        <f t="shared" si="44"/>
        <v>348.75012088192597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1.1588589909866873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1.1588589909866873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38.787839999999996</v>
      </c>
      <c r="P31" s="14">
        <f t="shared" si="33"/>
        <v>11.676790625830154</v>
      </c>
      <c r="Q31" s="22">
        <f t="shared" si="2"/>
        <v>87.892565006654181</v>
      </c>
      <c r="R31" s="62">
        <f t="shared" si="0"/>
        <v>381.22589833998751</v>
      </c>
      <c r="S31" s="62">
        <f ca="1">AVERAGE(OFFSET($R$3,0,0,'Données projet'!$E$9+1,1))-AVERAGE(OFFSET($H$3,0,0,'Données projet'!$E$9+1,1))</f>
        <v>63.066358723927522</v>
      </c>
      <c r="T31" s="62">
        <f t="shared" si="34"/>
        <v>68.315893120570763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5.5</v>
      </c>
      <c r="AI31" s="14">
        <f>IF('Données projet'!$A$62&gt;35,AI30+AH31-AQ30,IF(A31&lt;'Données projet'!$A$62,$AF$205^A31,IF(A31='Données projet'!$A$62,'Données projet'!$B$62,AI30+AH31-AQ30)))</f>
        <v>97.5</v>
      </c>
      <c r="AJ31" s="14">
        <f>AI31*VLOOKUP('Données projet'!$B$10,Paramètres!$A$1:$I$89,3,0)*VLOOKUP('Données projet'!$B$10,Paramètres!$A$1:$I$89,5,0)</f>
        <v>71.486999999999995</v>
      </c>
      <c r="AK31" s="14">
        <f t="shared" si="35"/>
        <v>20.042279102156858</v>
      </c>
      <c r="AL31" s="22">
        <f t="shared" si="4"/>
        <v>159.41349443625651</v>
      </c>
      <c r="AM31" s="62">
        <f t="shared" si="5"/>
        <v>452.7468277695898</v>
      </c>
      <c r="AN31" s="62">
        <f ca="1">AVERAGE(OFFSET($AM$3,0,0,'Données projet'!$E$10+1,1))-AVERAGE(OFFSET($H$3,0,0,'Données projet'!$E$10+1,1))</f>
        <v>167.14929162269641</v>
      </c>
      <c r="AO31" s="62">
        <f t="shared" si="36"/>
        <v>138.89497526048916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2.9696297626043253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2.9696297626043253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28</v>
      </c>
      <c r="BD31" s="13">
        <f>IF('Données projet'!$A$88&gt;35,BD30+BC31-BL30,IF(A31&lt;'Données projet'!$A$88,$BA$205^A31,IF(A31='Données projet'!$A$88,'Données projet'!$B$88,BD30+BC31-BL30)))</f>
        <v>365</v>
      </c>
      <c r="BE31" s="14">
        <f>BD31*VLOOKUP('Données projet'!$B$11,Paramètres!$A$1:$I$89,3,0)*VLOOKUP('Données projet'!$B$11,Paramètres!$A$1:$I$89,5,0)</f>
        <v>204.035</v>
      </c>
      <c r="BF31" s="14">
        <f t="shared" si="37"/>
        <v>50.629905099971396</v>
      </c>
      <c r="BG31" s="22">
        <f t="shared" si="7"/>
        <v>443.54137638245015</v>
      </c>
      <c r="BH31" s="62">
        <f t="shared" si="8"/>
        <v>736.87470971578341</v>
      </c>
      <c r="BI31" s="62">
        <f ca="1">AVERAGE(OFFSET($BH$3,0,0,'Données projet'!$E$11+1,1))-AVERAGE(OFFSET($H$3,0,0,'Données projet'!$E$11+1,1))</f>
        <v>378.17323480030268</v>
      </c>
      <c r="BJ31" s="62">
        <f t="shared" si="38"/>
        <v>471.89239871617241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1.0376814350319741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11.479413997414127</v>
      </c>
      <c r="BS31" s="24">
        <f t="shared" si="9"/>
        <v>12.517095432446101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</v>
      </c>
      <c r="BY31" s="13">
        <f>IF('Données projet'!$A$114&gt;35,BY30+BX31-CG30,IF(A31&lt;'Données projet'!$A$114,$BV$205^A31,IF(A31='Données projet'!$A$114,'Données projet'!$B$114,BY30+BX31-CG30)))</f>
        <v>137</v>
      </c>
      <c r="BZ31" s="14">
        <f>BY31*VLOOKUP('Données projet'!$B$12,Paramètres!$A$1:$I$89,3,0)*VLOOKUP('Données projet'!$B$12,Paramètres!$A$1:$I$89,5,0)</f>
        <v>64.116</v>
      </c>
      <c r="CA31" s="14">
        <f t="shared" si="39"/>
        <v>18.204870493705258</v>
      </c>
      <c r="CB31" s="22">
        <f t="shared" si="10"/>
        <v>143.37551610986998</v>
      </c>
      <c r="CC31" s="62">
        <f t="shared" si="11"/>
        <v>436.70884944320329</v>
      </c>
      <c r="CD31" s="62">
        <f ca="1">AVERAGE(OFFSET($CC$3,0,0,'Données projet'!$E$12+1,1))-AVERAGE(OFFSET($H$3,0,0,'Données projet'!$E$12+1,1))</f>
        <v>77.988163294809624</v>
      </c>
      <c r="CE31" s="62">
        <f t="shared" si="40"/>
        <v>118.59281525447091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35.324639999999995</v>
      </c>
      <c r="CV31" s="14">
        <f t="shared" si="41"/>
        <v>10.750621206963077</v>
      </c>
      <c r="CW31" s="22">
        <f t="shared" si="13"/>
        <v>80.24774660212735</v>
      </c>
      <c r="CX31" s="62">
        <f t="shared" si="14"/>
        <v>373.58107993546065</v>
      </c>
      <c r="CY31" s="62">
        <f ca="1">AVERAGE(OFFSET($CX$3,0,0,'Données projet'!$E$13+1,1))-AVERAGE(OFFSET($H$3,0,0,'Données projet'!$E$13+1,1))</f>
        <v>54.280673146122695</v>
      </c>
      <c r="CZ31" s="62">
        <f t="shared" si="42"/>
        <v>59.062335764177192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6.8</v>
      </c>
      <c r="DO31" s="13">
        <f>IF('Données projet'!$A$166&gt;35,DO30+DN31-DW30,IF(A31&lt;'Données projet'!$A$166,$DL$205^A31,IF(A31='Données projet'!$A$166,'Données projet'!$B$166,DO30+DN31-DW30)))</f>
        <v>182.40000000000006</v>
      </c>
      <c r="DP31" s="18">
        <f>DO31*VLOOKUP('Données projet'!$B$14,Paramètres!$A$1:$I$89,3,0)*VLOOKUP('Données projet'!$B$14,Paramètres!$A$1:$I$89,5,0)</f>
        <v>165.03552000000005</v>
      </c>
      <c r="DQ31" s="14">
        <f t="shared" si="43"/>
        <v>41.976234598846517</v>
      </c>
      <c r="DR31" s="22">
        <f t="shared" si="16"/>
        <v>360.54547259299108</v>
      </c>
      <c r="DS31" s="62">
        <f t="shared" si="17"/>
        <v>653.87880592632439</v>
      </c>
      <c r="DT31" s="62">
        <f ca="1">AVERAGE(OFFSET($DS$3,0,0,'Données projet'!$E$14+1,1))-AVERAGE(OFFSET($H$3,0,0,'Données projet'!$E$14+1,1))</f>
        <v>181.14126283600467</v>
      </c>
      <c r="DU31" s="62">
        <f t="shared" si="44"/>
        <v>348.75012088192597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1.1361344730076288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1.1361344730076288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42.981119999999997</v>
      </c>
      <c r="P32" s="14">
        <f t="shared" si="33"/>
        <v>12.785457279569085</v>
      </c>
      <c r="Q32" s="22">
        <f t="shared" si="2"/>
        <v>97.126788761916146</v>
      </c>
      <c r="R32" s="62">
        <f t="shared" si="0"/>
        <v>390.46012209524946</v>
      </c>
      <c r="S32" s="62">
        <f ca="1">AVERAGE(OFFSET($R$3,0,0,'Données projet'!$E$9+1,1))-AVERAGE(OFFSET($H$3,0,0,'Données projet'!$E$9+1,1))</f>
        <v>63.066358723927522</v>
      </c>
      <c r="T32" s="62">
        <f t="shared" si="34"/>
        <v>68.315893120570763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5.5</v>
      </c>
      <c r="AI32" s="14">
        <f>IF('Données projet'!$A$62&gt;35,AI31+AH32-AQ31,IF(A32&lt;'Données projet'!$A$62,$AF$205^A32,IF(A32='Données projet'!$A$62,'Données projet'!$B$62,AI31+AH32-AQ31)))</f>
        <v>103</v>
      </c>
      <c r="AJ32" s="14">
        <f>AI32*VLOOKUP('Données projet'!$B$10,Paramètres!$A$1:$I$89,3,0)*VLOOKUP('Données projet'!$B$10,Paramètres!$A$1:$I$89,5,0)</f>
        <v>75.519599999999997</v>
      </c>
      <c r="AK32" s="14">
        <f t="shared" si="35"/>
        <v>21.03805562204553</v>
      </c>
      <c r="AL32" s="22">
        <f t="shared" si="4"/>
        <v>168.17125020839597</v>
      </c>
      <c r="AM32" s="62">
        <f t="shared" si="5"/>
        <v>461.50458354172929</v>
      </c>
      <c r="AN32" s="62">
        <f ca="1">AVERAGE(OFFSET($AM$3,0,0,'Données projet'!$E$10+1,1))-AVERAGE(OFFSET($H$3,0,0,'Données projet'!$E$10+1,1))</f>
        <v>167.14929162269641</v>
      </c>
      <c r="AO32" s="62">
        <f t="shared" si="36"/>
        <v>138.89497526048916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2.9113971342549592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2.9113971342549592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28</v>
      </c>
      <c r="BD32" s="13">
        <f>IF('Données projet'!$A$88&gt;35,BD31+BC32-BL31,IF(A32&lt;'Données projet'!$A$88,$BA$205^A32,IF(A32='Données projet'!$A$88,'Données projet'!$B$88,BD31+BC32-BL31)))</f>
        <v>393</v>
      </c>
      <c r="BE32" s="14">
        <f>BD32*VLOOKUP('Données projet'!$B$11,Paramètres!$A$1:$I$89,3,0)*VLOOKUP('Données projet'!$B$11,Paramètres!$A$1:$I$89,5,0)</f>
        <v>219.68700000000001</v>
      </c>
      <c r="BF32" s="14">
        <f t="shared" si="37"/>
        <v>54.046851081096591</v>
      </c>
      <c r="BG32" s="22">
        <f t="shared" si="7"/>
        <v>476.75312396624321</v>
      </c>
      <c r="BH32" s="62">
        <f t="shared" si="8"/>
        <v>770.08645729957652</v>
      </c>
      <c r="BI32" s="62">
        <f ca="1">AVERAGE(OFFSET($BH$3,0,0,'Données projet'!$E$11+1,1))-AVERAGE(OFFSET($H$3,0,0,'Données projet'!$E$11+1,1))</f>
        <v>378.17323480030268</v>
      </c>
      <c r="BJ32" s="62">
        <f t="shared" si="38"/>
        <v>471.89239871617241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1.0173331350141765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8.1171714816193035</v>
      </c>
      <c r="BS32" s="24">
        <f t="shared" si="9"/>
        <v>9.13450461663348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</v>
      </c>
      <c r="BY32" s="13">
        <f>IF('Données projet'!$A$114&gt;35,BY31+BX32-CG31,IF(A32&lt;'Données projet'!$A$114,$BV$205^A32,IF(A32='Données projet'!$A$114,'Données projet'!$B$114,BY31+BX32-CG31)))</f>
        <v>143.5</v>
      </c>
      <c r="BZ32" s="14">
        <f>BY32*VLOOKUP('Données projet'!$B$12,Paramètres!$A$1:$I$89,3,0)*VLOOKUP('Données projet'!$B$12,Paramètres!$A$1:$I$89,5,0)</f>
        <v>67.158000000000001</v>
      </c>
      <c r="CA32" s="14">
        <f t="shared" si="39"/>
        <v>18.965995379979955</v>
      </c>
      <c r="CB32" s="22">
        <f t="shared" si="10"/>
        <v>149.99929195346508</v>
      </c>
      <c r="CC32" s="62">
        <f t="shared" si="11"/>
        <v>443.33262528679836</v>
      </c>
      <c r="CD32" s="62">
        <f ca="1">AVERAGE(OFFSET($CC$3,0,0,'Données projet'!$E$12+1,1))-AVERAGE(OFFSET($H$3,0,0,'Données projet'!$E$12+1,1))</f>
        <v>77.988163294809624</v>
      </c>
      <c r="CE32" s="62">
        <f t="shared" si="40"/>
        <v>118.59281525447091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39.143519999999995</v>
      </c>
      <c r="CV32" s="14">
        <f t="shared" si="41"/>
        <v>11.77135161320783</v>
      </c>
      <c r="CW32" s="22">
        <f t="shared" si="13"/>
        <v>88.67673472633696</v>
      </c>
      <c r="CX32" s="62">
        <f t="shared" si="14"/>
        <v>382.01006805967029</v>
      </c>
      <c r="CY32" s="62">
        <f ca="1">AVERAGE(OFFSET($CX$3,0,0,'Données projet'!$E$13+1,1))-AVERAGE(OFFSET($H$3,0,0,'Données projet'!$E$13+1,1))</f>
        <v>54.280673146122695</v>
      </c>
      <c r="CZ32" s="62">
        <f t="shared" si="42"/>
        <v>59.062335764177192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6.8</v>
      </c>
      <c r="DO32" s="13">
        <f>IF('Données projet'!$A$166&gt;35,DO31+DN32-DW31,IF(A32&lt;'Données projet'!$A$166,$DL$205^A32,IF(A32='Données projet'!$A$166,'Données projet'!$B$166,DO31+DN32-DW31)))</f>
        <v>189.20000000000007</v>
      </c>
      <c r="DP32" s="18">
        <f>DO32*VLOOKUP('Données projet'!$B$14,Paramètres!$A$1:$I$89,3,0)*VLOOKUP('Données projet'!$B$14,Paramètres!$A$1:$I$89,5,0)</f>
        <v>171.18816000000007</v>
      </c>
      <c r="DQ32" s="14">
        <f t="shared" si="43"/>
        <v>43.356023936000852</v>
      </c>
      <c r="DR32" s="22">
        <f t="shared" si="16"/>
        <v>373.66445368853493</v>
      </c>
      <c r="DS32" s="62">
        <f t="shared" si="17"/>
        <v>666.99778702186825</v>
      </c>
      <c r="DT32" s="62">
        <f ca="1">AVERAGE(OFFSET($DS$3,0,0,'Données projet'!$E$14+1,1))-AVERAGE(OFFSET($H$3,0,0,'Données projet'!$E$14+1,1))</f>
        <v>181.14126283600467</v>
      </c>
      <c r="DU32" s="62">
        <f t="shared" si="44"/>
        <v>348.75012088192597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1.1138555689655523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1.1138555689655523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47.174399999999991</v>
      </c>
      <c r="P33" s="14">
        <f t="shared" si="33"/>
        <v>13.881584044427926</v>
      </c>
      <c r="Q33" s="22">
        <f t="shared" si="2"/>
        <v>106.33917221071194</v>
      </c>
      <c r="R33" s="62">
        <f t="shared" si="0"/>
        <v>399.67250554404524</v>
      </c>
      <c r="S33" s="62">
        <f ca="1">AVERAGE(OFFSET($R$3,0,0,'Données projet'!$E$9+1,1))-AVERAGE(OFFSET($H$3,0,0,'Données projet'!$E$9+1,1))</f>
        <v>63.066358723927522</v>
      </c>
      <c r="T33" s="62">
        <f t="shared" si="34"/>
        <v>68.315893120570763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5.5</v>
      </c>
      <c r="AI33" s="14">
        <f>IF('Données projet'!$A$62&gt;35,AI32+AH33-AQ32,IF(A33&lt;'Données projet'!$A$62,$AF$205^A33,IF(A33='Données projet'!$A$62,'Données projet'!$B$62,AI32+AH33-AQ32)))</f>
        <v>108.5</v>
      </c>
      <c r="AJ33" s="14">
        <f>AI33*VLOOKUP('Données projet'!$B$10,Paramètres!$A$1:$I$89,3,0)*VLOOKUP('Données projet'!$B$10,Paramètres!$A$1:$I$89,5,0)</f>
        <v>79.552199999999999</v>
      </c>
      <c r="AK33" s="14">
        <f t="shared" si="35"/>
        <v>22.027658957299707</v>
      </c>
      <c r="AL33" s="22">
        <f t="shared" si="4"/>
        <v>176.91825435063029</v>
      </c>
      <c r="AM33" s="62">
        <f t="shared" si="5"/>
        <v>470.25158768396363</v>
      </c>
      <c r="AN33" s="62">
        <f ca="1">AVERAGE(OFFSET($AM$3,0,0,'Données projet'!$E$10+1,1))-AVERAGE(OFFSET($H$3,0,0,'Données projet'!$E$10+1,1))</f>
        <v>167.14929162269641</v>
      </c>
      <c r="AO33" s="62">
        <f t="shared" si="36"/>
        <v>138.89497526048916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2.854306412229128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2.854306412229128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421</v>
      </c>
      <c r="BB33" s="13">
        <f>VLOOKUP(A33,'Données projet'!$A$87:$I$107,9,0)</f>
        <v>28</v>
      </c>
      <c r="BC33" s="13">
        <f t="array" ref="BC33">INDEX(BB:BB,MIN(IF(ISNUMBER(BB33:BB229),ROW(BB33:BB229),"")))</f>
        <v>28</v>
      </c>
      <c r="BD33" s="13">
        <f>IF('Données projet'!$A$88&gt;35,BD32+BC33-BL32,IF(A33&lt;'Données projet'!$A$88,$BA$205^A33,IF(A33='Données projet'!$A$88,'Données projet'!$B$88,BD32+BC33-BL32)))</f>
        <v>421</v>
      </c>
      <c r="BE33" s="14">
        <f>BD33*VLOOKUP('Données projet'!$B$11,Paramètres!$A$1:$I$89,3,0)*VLOOKUP('Données projet'!$B$11,Paramètres!$A$1:$I$89,5,0)</f>
        <v>235.339</v>
      </c>
      <c r="BF33" s="14">
        <f t="shared" si="37"/>
        <v>57.43555185051494</v>
      </c>
      <c r="BG33" s="22">
        <f t="shared" si="7"/>
        <v>509.91567780631357</v>
      </c>
      <c r="BH33" s="62">
        <f t="shared" si="8"/>
        <v>803.24901113964688</v>
      </c>
      <c r="BI33" s="62">
        <f ca="1">AVERAGE(OFFSET($BH$3,0,0,'Données projet'!$E$11+1,1))-AVERAGE(OFFSET($H$3,0,0,'Données projet'!$E$11+1,1))</f>
        <v>378.17323480030268</v>
      </c>
      <c r="BJ33" s="62">
        <f t="shared" si="38"/>
        <v>471.89239871617241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0.11000000000000001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0.8</v>
      </c>
      <c r="BP33" s="23">
        <f>EXP(-LN(2)/35)*BP32+(1-EXP(-LN(2)/35))/(LN(2)/35)*BL33*BM33*VLOOKUP('Données projet'!$B$11,Paramètres!$A$1:$I$89,3,0)*0.475*44/12</f>
        <v>5.4021880644572668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33.081758305214187</v>
      </c>
      <c r="BS33" s="24">
        <f t="shared" si="9"/>
        <v>38.483946369671457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150</v>
      </c>
      <c r="BW33" s="13">
        <f>VLOOKUP(A33,'Données projet'!$A$113:$I$133,9,0)</f>
        <v>6.5</v>
      </c>
      <c r="BX33" s="13">
        <f t="array" ref="BX33">INDEX(BW:BW,MIN(IF(ISNUMBER(BW33:BW229),ROW(BW33:BW229),"")))</f>
        <v>6.5</v>
      </c>
      <c r="BY33" s="13">
        <f>IF('Données projet'!$A$114&gt;35,BY32+BX33-CG32,IF(A33&lt;'Données projet'!$A$114,$BV$205^A33,IF(A33='Données projet'!$A$114,'Données projet'!$B$114,BY32+BX33-CG32)))</f>
        <v>150</v>
      </c>
      <c r="BZ33" s="14">
        <f>BY33*VLOOKUP('Données projet'!$B$12,Paramètres!$A$1:$I$89,3,0)*VLOOKUP('Données projet'!$B$12,Paramètres!$A$1:$I$89,5,0)</f>
        <v>70.2</v>
      </c>
      <c r="CA33" s="14">
        <f t="shared" si="39"/>
        <v>19.723116370112194</v>
      </c>
      <c r="CB33" s="22">
        <f t="shared" si="10"/>
        <v>156.61609434461207</v>
      </c>
      <c r="CC33" s="62">
        <f t="shared" si="11"/>
        <v>449.94942767794538</v>
      </c>
      <c r="CD33" s="62">
        <f ca="1">AVERAGE(OFFSET($CC$3,0,0,'Données projet'!$E$12+1,1))-AVERAGE(OFFSET($H$3,0,0,'Données projet'!$E$12+1,1))</f>
        <v>77.988163294809624</v>
      </c>
      <c r="CE33" s="62">
        <f t="shared" si="40"/>
        <v>118.59281525447091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40</v>
      </c>
      <c r="CH33" s="17">
        <f>IF(ISNA(VLOOKUP(A33,'Données projet'!$A$113:$I$133,5,0)),0%,VLOOKUP(A33,'Données projet'!$A$113:$I$133,5,0)*VLOOKUP('Données projet'!$B$12,Paramètres!$A$1:$I$89,7,0))</f>
        <v>5.5000000000000007E-2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1.3658307633205504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1.3658307633205504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42.962399999999988</v>
      </c>
      <c r="CV33" s="14">
        <f t="shared" si="41"/>
        <v>12.780536758460318</v>
      </c>
      <c r="CW33" s="22">
        <f t="shared" si="13"/>
        <v>97.085614854318351</v>
      </c>
      <c r="CX33" s="62">
        <f t="shared" si="14"/>
        <v>390.41894818765167</v>
      </c>
      <c r="CY33" s="62">
        <f ca="1">AVERAGE(OFFSET($CX$3,0,0,'Données projet'!$E$13+1,1))-AVERAGE(OFFSET($H$3,0,0,'Données projet'!$E$13+1,1))</f>
        <v>54.280673146122695</v>
      </c>
      <c r="CZ33" s="62">
        <f t="shared" si="42"/>
        <v>59.062335764177192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196</v>
      </c>
      <c r="DM33" s="13">
        <f>VLOOKUP(A33,'Données projet'!$A$165:$I$185,9,0)</f>
        <v>6.8</v>
      </c>
      <c r="DN33" s="13">
        <f t="array" ref="DN33">INDEX(DM:DM,MIN(IF(ISNUMBER(DM33:DM229),ROW(DM33:DM229),"")))</f>
        <v>6.8</v>
      </c>
      <c r="DO33" s="13">
        <f>IF('Données projet'!$A$166&gt;35,DO32+DN33-DW32,IF(A33&lt;'Données projet'!$A$166,$DL$205^A33,IF(A33='Données projet'!$A$166,'Données projet'!$B$166,DO32+DN33-DW32)))</f>
        <v>196.00000000000009</v>
      </c>
      <c r="DP33" s="18">
        <f>DO33*VLOOKUP('Données projet'!$B$14,Paramètres!$A$1:$I$89,3,0)*VLOOKUP('Données projet'!$B$14,Paramètres!$A$1:$I$89,5,0)</f>
        <v>177.34080000000006</v>
      </c>
      <c r="DQ33" s="14">
        <f t="shared" si="43"/>
        <v>44.730051658603102</v>
      </c>
      <c r="DR33" s="22">
        <f t="shared" si="16"/>
        <v>386.77339997206712</v>
      </c>
      <c r="DS33" s="62">
        <f t="shared" si="17"/>
        <v>680.10673330540044</v>
      </c>
      <c r="DT33" s="62">
        <f ca="1">AVERAGE(OFFSET($DS$3,0,0,'Données projet'!$E$14+1,1))-AVERAGE(OFFSET($H$3,0,0,'Données projet'!$E$14+1,1))</f>
        <v>181.14126283600467</v>
      </c>
      <c r="DU33" s="62">
        <f t="shared" si="44"/>
        <v>348.75012088192597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196</v>
      </c>
      <c r="DX33" s="17">
        <f>IF(ISNA(VLOOKUP(A33,'Données projet'!$A$165:$I$185,5,0)),0%,VLOOKUP(A33,'Données projet'!$A$165:$I$185,5,0)*VLOOKUP('Données projet'!$B$14,Paramètres!$A$1:$I$89,7,0))</f>
        <v>0.18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36.380113807524801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36.380113807524801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</v>
      </c>
      <c r="N34" s="14">
        <f>IF('Données projet'!$A$36&gt;35,N33+M34-V33,IF(A34&lt;'Données projet'!$A$36,$K$205^A34,IF(A34='Données projet'!$A$36,'Données projet'!$B$36,N33+M34-V33)))</f>
        <v>56.399999999999984</v>
      </c>
      <c r="O34" s="14">
        <f>N34*VLOOKUP('Données projet'!$B$9,Paramètres!$A$1:$I$89,3,0)*VLOOKUP('Données projet'!$B$9,Paramètres!$A$1:$I$89,5,0)</f>
        <v>49.271039999999992</v>
      </c>
      <c r="P34" s="14">
        <f t="shared" si="33"/>
        <v>14.425341953309852</v>
      </c>
      <c r="Q34" s="22">
        <f t="shared" si="2"/>
        <v>110.93786523534799</v>
      </c>
      <c r="R34" s="62">
        <f t="shared" si="0"/>
        <v>404.27119856868131</v>
      </c>
      <c r="S34" s="62">
        <f ca="1">AVERAGE(OFFSET($R$3,0,0,'Données projet'!$E$9+1,1))-AVERAGE(OFFSET($H$3,0,0,'Données projet'!$E$9+1,1))</f>
        <v>63.066358723927522</v>
      </c>
      <c r="T34" s="62">
        <f t="shared" si="34"/>
        <v>68.315893120570763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5.5</v>
      </c>
      <c r="AI34" s="14">
        <f>IF('Données projet'!$A$62&gt;35,AI33+AH34-AQ33,IF(A34&lt;'Données projet'!$A$62,$AF$205^A34,IF(A34='Données projet'!$A$62,'Données projet'!$B$62,AI33+AH34-AQ33)))</f>
        <v>114</v>
      </c>
      <c r="AJ34" s="14">
        <f>AI34*VLOOKUP('Données projet'!$B$10,Paramètres!$A$1:$I$89,3,0)*VLOOKUP('Données projet'!$B$10,Paramètres!$A$1:$I$89,5,0)</f>
        <v>83.584800000000001</v>
      </c>
      <c r="AK34" s="14">
        <f t="shared" si="35"/>
        <v>23.011437736237617</v>
      </c>
      <c r="AL34" s="22">
        <f t="shared" si="4"/>
        <v>185.65511405728049</v>
      </c>
      <c r="AM34" s="62">
        <f t="shared" si="5"/>
        <v>478.98844739061383</v>
      </c>
      <c r="AN34" s="62">
        <f ca="1">AVERAGE(OFFSET($AM$3,0,0,'Données projet'!$E$10+1,1))-AVERAGE(OFFSET($H$3,0,0,'Données projet'!$E$10+1,1))</f>
        <v>167.14929162269641</v>
      </c>
      <c r="AO34" s="62">
        <f t="shared" si="36"/>
        <v>138.89497526048916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2.7983352044403214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2.7983352044403214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27.6</v>
      </c>
      <c r="BD34" s="13">
        <f>IF('Données projet'!$A$88&gt;35,BD33+BC34-BL33,IF(A34&lt;'Données projet'!$A$88,$BA$205^A34,IF(A34='Données projet'!$A$88,'Données projet'!$B$88,BD33+BC34-BL33)))</f>
        <v>394.6</v>
      </c>
      <c r="BE34" s="14">
        <f>BD34*VLOOKUP('Données projet'!$B$11,Paramètres!$A$1:$I$89,3,0)*VLOOKUP('Données projet'!$B$11,Paramètres!$A$1:$I$89,5,0)</f>
        <v>220.5814</v>
      </c>
      <c r="BF34" s="14">
        <f t="shared" si="37"/>
        <v>54.241230721401301</v>
      </c>
      <c r="BG34" s="22">
        <f t="shared" si="7"/>
        <v>478.64941517310723</v>
      </c>
      <c r="BH34" s="62">
        <f t="shared" si="8"/>
        <v>771.98274850644054</v>
      </c>
      <c r="BI34" s="62">
        <f ca="1">AVERAGE(OFFSET($BH$3,0,0,'Données projet'!$E$11+1,1))-AVERAGE(OFFSET($H$3,0,0,'Données projet'!$E$11+1,1))</f>
        <v>378.17323480030268</v>
      </c>
      <c r="BJ34" s="62">
        <f t="shared" si="38"/>
        <v>471.89239871617241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5.296254451522624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23.39233563119134</v>
      </c>
      <c r="BS34" s="24">
        <f t="shared" si="9"/>
        <v>28.688590082713965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</v>
      </c>
      <c r="BY34" s="13">
        <f>IF('Données projet'!$A$114&gt;35,BY33+BX34-CG33,IF(A34&lt;'Données projet'!$A$114,$BV$205^A34,IF(A34='Données projet'!$A$114,'Données projet'!$B$114,BY33+BX34-CG33)))</f>
        <v>117</v>
      </c>
      <c r="BZ34" s="14">
        <f>BY34*VLOOKUP('Données projet'!$B$12,Paramètres!$A$1:$I$89,3,0)*VLOOKUP('Données projet'!$B$12,Paramètres!$A$1:$I$89,5,0)</f>
        <v>54.756</v>
      </c>
      <c r="CA34" s="14">
        <f t="shared" si="39"/>
        <v>15.835447037242044</v>
      </c>
      <c r="CB34" s="22">
        <f t="shared" si="10"/>
        <v>122.94677025652992</v>
      </c>
      <c r="CC34" s="62">
        <f t="shared" si="11"/>
        <v>416.28010358986324</v>
      </c>
      <c r="CD34" s="62">
        <f ca="1">AVERAGE(OFFSET($CC$3,0,0,'Données projet'!$E$12+1,1))-AVERAGE(OFFSET($H$3,0,0,'Données projet'!$E$12+1,1))</f>
        <v>77.988163294809624</v>
      </c>
      <c r="CE34" s="62">
        <f t="shared" si="40"/>
        <v>118.59281525447091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1.3390476551263408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1.3390476551263408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2.4</v>
      </c>
      <c r="CT34" s="13">
        <f>IF('Données projet'!$A$140&gt;35,CT33+CS34-DB33,IF(A34&lt;'Données projet'!$A$140,$CQ$205^A34,IF(A34='Données projet'!$A$140,'Données projet'!$B$140,CT33+CS34-DB33)))</f>
        <v>56.399999999999984</v>
      </c>
      <c r="CU34" s="18">
        <f>CT34*VLOOKUP('Données projet'!$B$13,Paramètres!$A$1:$I$89,3,0)*VLOOKUP('Données projet'!$B$13,Paramètres!$A$1:$I$89,5,0)</f>
        <v>44.871839999999992</v>
      </c>
      <c r="CV34" s="14">
        <f t="shared" si="41"/>
        <v>13.281165355306836</v>
      </c>
      <c r="CW34" s="22">
        <f t="shared" si="13"/>
        <v>101.28315099382606</v>
      </c>
      <c r="CX34" s="62">
        <f t="shared" si="14"/>
        <v>394.61648432715936</v>
      </c>
      <c r="CY34" s="62">
        <f ca="1">AVERAGE(OFFSET($CX$3,0,0,'Données projet'!$E$13+1,1))-AVERAGE(OFFSET($H$3,0,0,'Données projet'!$E$13+1,1))</f>
        <v>54.280673146122695</v>
      </c>
      <c r="CZ34" s="62">
        <f t="shared" si="42"/>
        <v>59.062335764177192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8.5265128291212022E-14</v>
      </c>
      <c r="DP34" s="18">
        <f>DO34*VLOOKUP('Données projet'!$B$14,Paramètres!$A$1:$I$89,3,0)*VLOOKUP('Données projet'!$B$14,Paramètres!$A$1:$I$89,5,0)</f>
        <v>7.7147888077888636E-14</v>
      </c>
      <c r="DQ34" s="14">
        <f t="shared" si="43"/>
        <v>1.19451494619564E-12</v>
      </c>
      <c r="DR34" s="22">
        <f t="shared" si="16"/>
        <v>2.2148127696930623E-12</v>
      </c>
      <c r="DS34" s="62">
        <f t="shared" si="17"/>
        <v>293.33333333333553</v>
      </c>
      <c r="DT34" s="62">
        <f ca="1">AVERAGE(OFFSET($DS$3,0,0,'Données projet'!$E$14+1,1))-AVERAGE(OFFSET($H$3,0,0,'Données projet'!$E$14+1,1))</f>
        <v>181.14126283600467</v>
      </c>
      <c r="DU34" s="62">
        <f t="shared" si="44"/>
        <v>348.75012088192597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35.66672196543761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35.66672196543761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</v>
      </c>
      <c r="N35" s="14">
        <f>IF('Données projet'!$A$36&gt;35,N34+M35-V34,IF(A35&lt;'Données projet'!$A$36,$K$205^A35,IF(A35='Données projet'!$A$36,'Données projet'!$B$36,N34+M35-V34)))</f>
        <v>58.799999999999983</v>
      </c>
      <c r="O35" s="14">
        <f>N35*VLOOKUP('Données projet'!$B$9,Paramètres!$A$1:$I$89,3,0)*VLOOKUP('Données projet'!$B$9,Paramètres!$A$1:$I$89,5,0)</f>
        <v>51.367679999999986</v>
      </c>
      <c r="P35" s="14">
        <f t="shared" si="33"/>
        <v>14.966412327909149</v>
      </c>
      <c r="Q35" s="22">
        <f t="shared" ref="Q35:Q66" si="53">(O35+P35)*0.475*44/12</f>
        <v>115.53187747110839</v>
      </c>
      <c r="R35" s="62">
        <f t="shared" si="0"/>
        <v>408.86521080444169</v>
      </c>
      <c r="S35" s="62">
        <f ca="1">AVERAGE(OFFSET($R$3,0,0,'Données projet'!$E$9+1,1))-AVERAGE(OFFSET($H$3,0,0,'Données projet'!$E$9+1,1))</f>
        <v>63.066358723927522</v>
      </c>
      <c r="T35" s="62">
        <f t="shared" si="34"/>
        <v>68.315893120570763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5.5</v>
      </c>
      <c r="AI35" s="14">
        <f>IF('Données projet'!$A$62&gt;35,AI34+AH35-AQ34,IF(A35&lt;'Données projet'!$A$62,$AF$205^A35,IF(A35='Données projet'!$A$62,'Données projet'!$B$62,AI34+AH35-AQ34)))</f>
        <v>119.5</v>
      </c>
      <c r="AJ35" s="14">
        <f>AI35*VLOOKUP('Données projet'!$B$10,Paramètres!$A$1:$I$89,3,0)*VLOOKUP('Données projet'!$B$10,Paramètres!$A$1:$I$89,5,0)</f>
        <v>87.617400000000004</v>
      </c>
      <c r="AK35" s="14">
        <f t="shared" si="35"/>
        <v>23.989705046942845</v>
      </c>
      <c r="AL35" s="22">
        <f t="shared" si="4"/>
        <v>194.38237462342545</v>
      </c>
      <c r="AM35" s="62">
        <f t="shared" si="5"/>
        <v>487.71570795675876</v>
      </c>
      <c r="AN35" s="62">
        <f ca="1">AVERAGE(OFFSET($AM$3,0,0,'Données projet'!$E$10+1,1))-AVERAGE(OFFSET($H$3,0,0,'Données projet'!$E$10+1,1))</f>
        <v>167.14929162269641</v>
      </c>
      <c r="AO35" s="62">
        <f t="shared" si="36"/>
        <v>138.89497526048916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2.7434615578971875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2.7434615578971875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27.6</v>
      </c>
      <c r="BD35" s="13">
        <f>IF('Données projet'!$A$88&gt;35,BD34+BC35-BL34,IF(A35&lt;'Données projet'!$A$88,$BA$205^A35,IF(A35='Données projet'!$A$88,'Données projet'!$B$88,BD34+BC35-BL34)))</f>
        <v>422.20000000000005</v>
      </c>
      <c r="BE35" s="14">
        <f>BD35*VLOOKUP('Données projet'!$B$11,Paramètres!$A$1:$I$89,3,0)*VLOOKUP('Données projet'!$B$11,Paramètres!$A$1:$I$89,5,0)</f>
        <v>236.00980000000004</v>
      </c>
      <c r="BF35" s="14">
        <f t="shared" si="37"/>
        <v>57.580183613654185</v>
      </c>
      <c r="BG35" s="22">
        <f t="shared" si="7"/>
        <v>511.3358881271144</v>
      </c>
      <c r="BH35" s="62">
        <f t="shared" si="8"/>
        <v>804.66922146044772</v>
      </c>
      <c r="BI35" s="62">
        <f ca="1">AVERAGE(OFFSET($BH$3,0,0,'Données projet'!$E$11+1,1))-AVERAGE(OFFSET($H$3,0,0,'Données projet'!$E$11+1,1))</f>
        <v>378.17323480030268</v>
      </c>
      <c r="BJ35" s="62">
        <f t="shared" si="38"/>
        <v>471.89239871617241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5.1923981321245058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16.540879152607094</v>
      </c>
      <c r="BS35" s="24">
        <f t="shared" si="9"/>
        <v>21.733277284731599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</v>
      </c>
      <c r="BY35" s="13">
        <f>IF('Données projet'!$A$114&gt;35,BY34+BX35-CG34,IF(A35&lt;'Données projet'!$A$114,$BV$205^A35,IF(A35='Données projet'!$A$114,'Données projet'!$B$114,BY34+BX35-CG34)))</f>
        <v>124</v>
      </c>
      <c r="BZ35" s="14">
        <f>BY35*VLOOKUP('Données projet'!$B$12,Paramètres!$A$1:$I$89,3,0)*VLOOKUP('Données projet'!$B$12,Paramètres!$A$1:$I$89,5,0)</f>
        <v>58.032000000000004</v>
      </c>
      <c r="CA35" s="14">
        <f t="shared" si="39"/>
        <v>16.669735221992795</v>
      </c>
      <c r="CB35" s="22">
        <f t="shared" si="10"/>
        <v>130.10552217830414</v>
      </c>
      <c r="CC35" s="62">
        <f t="shared" si="11"/>
        <v>423.43885551163748</v>
      </c>
      <c r="CD35" s="62">
        <f ca="1">AVERAGE(OFFSET($CC$3,0,0,'Données projet'!$E$12+1,1))-AVERAGE(OFFSET($H$3,0,0,'Données projet'!$E$12+1,1))</f>
        <v>77.988163294809624</v>
      </c>
      <c r="CE35" s="62">
        <f t="shared" si="40"/>
        <v>118.59281525447091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1.3127897473477368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1.3127897473477368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2.4</v>
      </c>
      <c r="CT35" s="13">
        <f>IF('Données projet'!$A$140&gt;35,CT34+CS35-DB34,IF(A35&lt;'Données projet'!$A$140,$CQ$205^A35,IF(A35='Données projet'!$A$140,'Données projet'!$B$140,CT34+CS35-DB34)))</f>
        <v>58.799999999999983</v>
      </c>
      <c r="CU35" s="18">
        <f>CT35*VLOOKUP('Données projet'!$B$13,Paramètres!$A$1:$I$89,3,0)*VLOOKUP('Données projet'!$B$13,Paramètres!$A$1:$I$89,5,0)</f>
        <v>46.781279999999988</v>
      </c>
      <c r="CV35" s="14">
        <f t="shared" si="41"/>
        <v>13.779319585353511</v>
      </c>
      <c r="CW35" s="22">
        <f t="shared" si="13"/>
        <v>105.47637761115733</v>
      </c>
      <c r="CX35" s="62">
        <f t="shared" si="14"/>
        <v>398.80971094449063</v>
      </c>
      <c r="CY35" s="62">
        <f ca="1">AVERAGE(OFFSET($CX$3,0,0,'Données projet'!$E$13+1,1))-AVERAGE(OFFSET($H$3,0,0,'Données projet'!$E$13+1,1))</f>
        <v>54.280673146122695</v>
      </c>
      <c r="CZ35" s="62">
        <f t="shared" si="42"/>
        <v>59.062335764177192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8.5265128291212022E-14</v>
      </c>
      <c r="DP35" s="18">
        <f>DO35*VLOOKUP('Données projet'!$B$14,Paramètres!$A$1:$I$89,3,0)*VLOOKUP('Données projet'!$B$14,Paramètres!$A$1:$I$89,5,0)</f>
        <v>7.7147888077888636E-14</v>
      </c>
      <c r="DQ35" s="14">
        <f t="shared" si="43"/>
        <v>1.19451494619564E-12</v>
      </c>
      <c r="DR35" s="22">
        <f t="shared" si="16"/>
        <v>2.2148127696930623E-12</v>
      </c>
      <c r="DS35" s="62">
        <f t="shared" si="17"/>
        <v>293.33333333333553</v>
      </c>
      <c r="DT35" s="62">
        <f ca="1">AVERAGE(OFFSET($DS$3,0,0,'Données projet'!$E$14+1,1))-AVERAGE(OFFSET($H$3,0,0,'Données projet'!$E$14+1,1))</f>
        <v>181.14126283600467</v>
      </c>
      <c r="DU35" s="62">
        <f t="shared" si="44"/>
        <v>348.75012088192597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34.967319302247695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34.967319302247695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</v>
      </c>
      <c r="N36" s="14">
        <f>IF('Données projet'!$A$36&gt;35,N35+M36-V35,IF(A36&lt;'Données projet'!$A$36,$K$205^A36,IF(A36='Données projet'!$A$36,'Données projet'!$B$36,N35+M36-V35)))</f>
        <v>61.199999999999982</v>
      </c>
      <c r="O36" s="14">
        <f>N36*VLOOKUP('Données projet'!$B$9,Paramètres!$A$1:$I$89,3,0)*VLOOKUP('Données projet'!$B$9,Paramètres!$A$1:$I$89,5,0)</f>
        <v>53.464319999999987</v>
      </c>
      <c r="P36" s="14">
        <f t="shared" si="33"/>
        <v>15.50491741077613</v>
      </c>
      <c r="Q36" s="22">
        <f t="shared" si="53"/>
        <v>120.1214218237684</v>
      </c>
      <c r="R36" s="62">
        <f t="shared" si="0"/>
        <v>413.45475515710172</v>
      </c>
      <c r="S36" s="62">
        <f ca="1">AVERAGE(OFFSET($R$3,0,0,'Données projet'!$E$9+1,1))-AVERAGE(OFFSET($H$3,0,0,'Données projet'!$E$9+1,1))</f>
        <v>63.066358723927522</v>
      </c>
      <c r="T36" s="62">
        <f t="shared" si="34"/>
        <v>68.315893120570763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5.5</v>
      </c>
      <c r="AI36" s="14">
        <f>IF('Données projet'!$A$62&gt;35,AI35+AH36-AQ35,IF(A36&lt;'Données projet'!$A$62,$AF$205^A36,IF(A36='Données projet'!$A$62,'Données projet'!$B$62,AI35+AH36-AQ35)))</f>
        <v>125</v>
      </c>
      <c r="AJ36" s="14">
        <f>AI36*VLOOKUP('Données projet'!$B$10,Paramètres!$A$1:$I$89,3,0)*VLOOKUP('Données projet'!$B$10,Paramètres!$A$1:$I$89,5,0)</f>
        <v>91.65</v>
      </c>
      <c r="AK36" s="14">
        <f t="shared" si="35"/>
        <v>24.962743528770854</v>
      </c>
      <c r="AL36" s="22">
        <f t="shared" si="4"/>
        <v>203.10052831260927</v>
      </c>
      <c r="AM36" s="62">
        <f t="shared" si="5"/>
        <v>496.43386164594256</v>
      </c>
      <c r="AN36" s="62">
        <f ca="1">AVERAGE(OFFSET($AM$3,0,0,'Données projet'!$E$10+1,1))-AVERAGE(OFFSET($H$3,0,0,'Données projet'!$E$10+1,1))</f>
        <v>167.14929162269641</v>
      </c>
      <c r="AO36" s="62">
        <f t="shared" si="36"/>
        <v>138.89497526048916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2.6896639500931445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2.6896639500931445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27.6</v>
      </c>
      <c r="BD36" s="13">
        <f>IF('Données projet'!$A$88&gt;35,BD35+BC36-BL35,IF(A36&lt;'Données projet'!$A$88,$BA$205^A36,IF(A36='Données projet'!$A$88,'Données projet'!$B$88,BD35+BC36-BL35)))</f>
        <v>449.80000000000007</v>
      </c>
      <c r="BE36" s="14">
        <f>BD36*VLOOKUP('Données projet'!$B$11,Paramètres!$A$1:$I$89,3,0)*VLOOKUP('Données projet'!$B$11,Paramètres!$A$1:$I$89,5,0)</f>
        <v>251.43820000000002</v>
      </c>
      <c r="BF36" s="14">
        <f t="shared" si="37"/>
        <v>60.893806844597648</v>
      </c>
      <c r="BG36" s="22">
        <f t="shared" si="7"/>
        <v>543.978245254341</v>
      </c>
      <c r="BH36" s="62">
        <f t="shared" si="8"/>
        <v>837.31157858767438</v>
      </c>
      <c r="BI36" s="62">
        <f ca="1">AVERAGE(OFFSET($BH$3,0,0,'Données projet'!$E$11+1,1))-AVERAGE(OFFSET($H$3,0,0,'Données projet'!$E$11+1,1))</f>
        <v>378.17323480030268</v>
      </c>
      <c r="BJ36" s="62">
        <f t="shared" si="38"/>
        <v>471.89239871617241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5.0905783718036846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11.69616781559567</v>
      </c>
      <c r="BS36" s="24">
        <f t="shared" si="9"/>
        <v>16.786746187399356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</v>
      </c>
      <c r="BY36" s="13">
        <f>IF('Données projet'!$A$114&gt;35,BY35+BX36-CG35,IF(A36&lt;'Données projet'!$A$114,$BV$205^A36,IF(A36='Données projet'!$A$114,'Données projet'!$B$114,BY35+BX36-CG35)))</f>
        <v>131</v>
      </c>
      <c r="BZ36" s="14">
        <f>BY36*VLOOKUP('Données projet'!$B$12,Paramètres!$A$1:$I$89,3,0)*VLOOKUP('Données projet'!$B$12,Paramètres!$A$1:$I$89,5,0)</f>
        <v>61.308</v>
      </c>
      <c r="CA36" s="14">
        <f t="shared" si="39"/>
        <v>17.498556232826882</v>
      </c>
      <c r="CB36" s="22">
        <f t="shared" si="10"/>
        <v>137.25475210550681</v>
      </c>
      <c r="CC36" s="62">
        <f t="shared" si="11"/>
        <v>430.58808543884015</v>
      </c>
      <c r="CD36" s="62">
        <f ca="1">AVERAGE(OFFSET($CC$3,0,0,'Données projet'!$E$12+1,1))-AVERAGE(OFFSET($H$3,0,0,'Données projet'!$E$12+1,1))</f>
        <v>77.988163294809624</v>
      </c>
      <c r="CE36" s="62">
        <f t="shared" si="40"/>
        <v>118.59281525447091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1.2870467411249287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1.2870467411249287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2.4</v>
      </c>
      <c r="CT36" s="13">
        <f>IF('Données projet'!$A$140&gt;35,CT35+CS36-DB35,IF(A36&lt;'Données projet'!$A$140,$CQ$205^A36,IF(A36='Données projet'!$A$140,'Données projet'!$B$140,CT35+CS36-DB35)))</f>
        <v>61.199999999999982</v>
      </c>
      <c r="CU36" s="18">
        <f>CT36*VLOOKUP('Données projet'!$B$13,Paramètres!$A$1:$I$89,3,0)*VLOOKUP('Données projet'!$B$13,Paramètres!$A$1:$I$89,5,0)</f>
        <v>48.690719999999992</v>
      </c>
      <c r="CV36" s="14">
        <f t="shared" si="41"/>
        <v>14.275111995223462</v>
      </c>
      <c r="CW36" s="22">
        <f t="shared" si="13"/>
        <v>109.66549072501418</v>
      </c>
      <c r="CX36" s="62">
        <f t="shared" si="14"/>
        <v>402.99882405834751</v>
      </c>
      <c r="CY36" s="62">
        <f ca="1">AVERAGE(OFFSET($CX$3,0,0,'Données projet'!$E$13+1,1))-AVERAGE(OFFSET($H$3,0,0,'Données projet'!$E$13+1,1))</f>
        <v>54.280673146122695</v>
      </c>
      <c r="CZ36" s="62">
        <f t="shared" si="42"/>
        <v>59.062335764177192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8.5265128291212022E-14</v>
      </c>
      <c r="DP36" s="18">
        <f>DO36*VLOOKUP('Données projet'!$B$14,Paramètres!$A$1:$I$89,3,0)*VLOOKUP('Données projet'!$B$14,Paramètres!$A$1:$I$89,5,0)</f>
        <v>7.7147888077888636E-14</v>
      </c>
      <c r="DQ36" s="14">
        <f t="shared" si="43"/>
        <v>1.19451494619564E-12</v>
      </c>
      <c r="DR36" s="22">
        <f t="shared" si="16"/>
        <v>2.2148127696930623E-12</v>
      </c>
      <c r="DS36" s="62">
        <f t="shared" si="17"/>
        <v>293.33333333333553</v>
      </c>
      <c r="DT36" s="62">
        <f ca="1">AVERAGE(OFFSET($DS$3,0,0,'Données projet'!$E$14+1,1))-AVERAGE(OFFSET($H$3,0,0,'Données projet'!$E$14+1,1))</f>
        <v>181.14126283600467</v>
      </c>
      <c r="DU36" s="62">
        <f t="shared" si="44"/>
        <v>348.75012088192597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34.281631498689428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34.281631498689428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</v>
      </c>
      <c r="N37" s="14">
        <f>IF('Données projet'!$A$36&gt;35,N36+M37-V36,IF(A37&lt;'Données projet'!$A$36,$K$205^A37,IF(A37='Données projet'!$A$36,'Données projet'!$B$36,N36+M37-V36)))</f>
        <v>63.59999999999998</v>
      </c>
      <c r="O37" s="14">
        <f>N37*VLOOKUP('Données projet'!$B$9,Paramètres!$A$1:$I$89,3,0)*VLOOKUP('Données projet'!$B$9,Paramètres!$A$1:$I$89,5,0)</f>
        <v>55.560959999999987</v>
      </c>
      <c r="P37" s="14">
        <f t="shared" si="33"/>
        <v>16.040969313984579</v>
      </c>
      <c r="Q37" s="22">
        <f t="shared" si="53"/>
        <v>124.7066935551898</v>
      </c>
      <c r="R37" s="62">
        <f t="shared" si="0"/>
        <v>418.04002688852313</v>
      </c>
      <c r="S37" s="62">
        <f ca="1">AVERAGE(OFFSET($R$3,0,0,'Données projet'!$E$9+1,1))-AVERAGE(OFFSET($H$3,0,0,'Données projet'!$E$9+1,1))</f>
        <v>63.066358723927522</v>
      </c>
      <c r="T37" s="62">
        <f t="shared" si="34"/>
        <v>68.315893120570763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5.5</v>
      </c>
      <c r="AI37" s="14">
        <f>IF('Données projet'!$A$62&gt;35,AI36+AH37-AQ36,IF(A37&lt;'Données projet'!$A$62,$AF$205^A37,IF(A37='Données projet'!$A$62,'Données projet'!$B$62,AI36+AH37-AQ36)))</f>
        <v>130.5</v>
      </c>
      <c r="AJ37" s="14">
        <f>AI37*VLOOKUP('Données projet'!$B$10,Paramètres!$A$1:$I$89,3,0)*VLOOKUP('Données projet'!$B$10,Paramètres!$A$1:$I$89,5,0)</f>
        <v>95.682599999999994</v>
      </c>
      <c r="AK37" s="14">
        <f t="shared" si="35"/>
        <v>25.930809542453641</v>
      </c>
      <c r="AL37" s="22">
        <f t="shared" si="4"/>
        <v>211.81002161977344</v>
      </c>
      <c r="AM37" s="62">
        <f t="shared" si="5"/>
        <v>505.14335495310672</v>
      </c>
      <c r="AN37" s="62">
        <f ca="1">AVERAGE(OFFSET($AM$3,0,0,'Données projet'!$E$10+1,1))-AVERAGE(OFFSET($H$3,0,0,'Données projet'!$E$10+1,1))</f>
        <v>167.14929162269641</v>
      </c>
      <c r="AO37" s="62">
        <f t="shared" si="36"/>
        <v>138.89497526048916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2.6369212805648385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2.6369212805648385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27.6</v>
      </c>
      <c r="BD37" s="13">
        <f>IF('Données projet'!$A$88&gt;35,BD36+BC37-BL36,IF(A37&lt;'Données projet'!$A$88,$BA$205^A37,IF(A37='Données projet'!$A$88,'Données projet'!$B$88,BD36+BC37-BL36)))</f>
        <v>477.40000000000009</v>
      </c>
      <c r="BE37" s="14">
        <f>BD37*VLOOKUP('Données projet'!$B$11,Paramètres!$A$1:$I$89,3,0)*VLOOKUP('Données projet'!$B$11,Paramètres!$A$1:$I$89,5,0)</f>
        <v>266.86660000000006</v>
      </c>
      <c r="BF37" s="14">
        <f t="shared" si="37"/>
        <v>64.183831628008477</v>
      </c>
      <c r="BG37" s="22">
        <f t="shared" si="7"/>
        <v>576.57950175211477</v>
      </c>
      <c r="BH37" s="62">
        <f t="shared" si="8"/>
        <v>869.91283508544802</v>
      </c>
      <c r="BI37" s="62">
        <f ca="1">AVERAGE(OFFSET($BH$3,0,0,'Données projet'!$E$11+1,1))-AVERAGE(OFFSET($H$3,0,0,'Données projet'!$E$11+1,1))</f>
        <v>378.17323480030268</v>
      </c>
      <c r="BJ37" s="62">
        <f t="shared" si="38"/>
        <v>471.89239871617241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4.9907552348788329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8.2704395763035468</v>
      </c>
      <c r="BS37" s="24">
        <f t="shared" si="9"/>
        <v>13.26119481118238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</v>
      </c>
      <c r="BY37" s="13">
        <f>IF('Données projet'!$A$114&gt;35,BY36+BX37-CG36,IF(A37&lt;'Données projet'!$A$114,$BV$205^A37,IF(A37='Données projet'!$A$114,'Données projet'!$B$114,BY36+BX37-CG36)))</f>
        <v>138</v>
      </c>
      <c r="BZ37" s="14">
        <f>BY37*VLOOKUP('Données projet'!$B$12,Paramètres!$A$1:$I$89,3,0)*VLOOKUP('Données projet'!$B$12,Paramètres!$A$1:$I$89,5,0)</f>
        <v>64.584000000000003</v>
      </c>
      <c r="CA37" s="14">
        <f t="shared" si="39"/>
        <v>18.322235519392734</v>
      </c>
      <c r="CB37" s="22">
        <f t="shared" si="10"/>
        <v>144.39502686294233</v>
      </c>
      <c r="CC37" s="62">
        <f t="shared" si="11"/>
        <v>437.72836019627562</v>
      </c>
      <c r="CD37" s="62">
        <f ca="1">AVERAGE(OFFSET($CC$3,0,0,'Données projet'!$E$12+1,1))-AVERAGE(OFFSET($H$3,0,0,'Données projet'!$E$12+1,1))</f>
        <v>77.988163294809624</v>
      </c>
      <c r="CE37" s="62">
        <f t="shared" si="40"/>
        <v>118.59281525447091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1.2618085395524665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1.2618085395524665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2.4</v>
      </c>
      <c r="CT37" s="13">
        <f>IF('Données projet'!$A$140&gt;35,CT36+CS37-DB36,IF(A37&lt;'Données projet'!$A$140,$CQ$205^A37,IF(A37='Données projet'!$A$140,'Données projet'!$B$140,CT36+CS37-DB36)))</f>
        <v>63.59999999999998</v>
      </c>
      <c r="CU37" s="18">
        <f>CT37*VLOOKUP('Données projet'!$B$13,Paramètres!$A$1:$I$89,3,0)*VLOOKUP('Données projet'!$B$13,Paramètres!$A$1:$I$89,5,0)</f>
        <v>50.600159999999988</v>
      </c>
      <c r="CV37" s="14">
        <f t="shared" si="41"/>
        <v>14.768645804583517</v>
      </c>
      <c r="CW37" s="22">
        <f t="shared" si="13"/>
        <v>113.85067010964958</v>
      </c>
      <c r="CX37" s="62">
        <f t="shared" si="14"/>
        <v>407.18400344298288</v>
      </c>
      <c r="CY37" s="62">
        <f ca="1">AVERAGE(OFFSET($CX$3,0,0,'Données projet'!$E$13+1,1))-AVERAGE(OFFSET($H$3,0,0,'Données projet'!$E$13+1,1))</f>
        <v>54.280673146122695</v>
      </c>
      <c r="CZ37" s="62">
        <f t="shared" si="42"/>
        <v>59.062335764177192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8.5265128291212022E-14</v>
      </c>
      <c r="DP37" s="18">
        <f>DO37*VLOOKUP('Données projet'!$B$14,Paramètres!$A$1:$I$89,3,0)*VLOOKUP('Données projet'!$B$14,Paramètres!$A$1:$I$89,5,0)</f>
        <v>7.7147888077888636E-14</v>
      </c>
      <c r="DQ37" s="14">
        <f t="shared" si="43"/>
        <v>1.19451494619564E-12</v>
      </c>
      <c r="DR37" s="22">
        <f t="shared" si="16"/>
        <v>2.2148127696930623E-12</v>
      </c>
      <c r="DS37" s="62">
        <f t="shared" si="17"/>
        <v>293.33333333333553</v>
      </c>
      <c r="DT37" s="62">
        <f ca="1">AVERAGE(OFFSET($DS$3,0,0,'Données projet'!$E$14+1,1))-AVERAGE(OFFSET($H$3,0,0,'Données projet'!$E$14+1,1))</f>
        <v>181.14126283600467</v>
      </c>
      <c r="DU37" s="62">
        <f t="shared" si="44"/>
        <v>348.75012088192597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33.609389614730681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33.609389614730681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66</v>
      </c>
      <c r="L38" s="13">
        <f>VLOOKUP(A38,'Données projet'!$A$35:$I$55,9,0)</f>
        <v>2.4</v>
      </c>
      <c r="M38" s="13">
        <f t="array" ref="M38">INDEX(L:L,MIN(IF(ISNUMBER(L38:L234),ROW(L38:L234),"")))</f>
        <v>2.4</v>
      </c>
      <c r="N38" s="14">
        <f>IF('Données projet'!$A$36&gt;35,N37+M38-V37,IF(A38&lt;'Données projet'!$A$36,$K$205^A38,IF(A38='Données projet'!$A$36,'Données projet'!$B$36,N37+M38-V37)))</f>
        <v>65.999999999999986</v>
      </c>
      <c r="O38" s="14">
        <f>N38*VLOOKUP('Données projet'!$B$9,Paramètres!$A$1:$I$89,3,0)*VLOOKUP('Données projet'!$B$9,Paramètres!$A$1:$I$89,5,0)</f>
        <v>57.657599999999995</v>
      </c>
      <c r="P38" s="14">
        <f t="shared" si="33"/>
        <v>16.574671209026025</v>
      </c>
      <c r="Q38" s="22">
        <f t="shared" si="53"/>
        <v>129.28787235572034</v>
      </c>
      <c r="R38" s="62">
        <f t="shared" si="0"/>
        <v>422.62120568905368</v>
      </c>
      <c r="S38" s="62">
        <f ca="1">AVERAGE(OFFSET($R$3,0,0,'Données projet'!$E$9+1,1))-AVERAGE(OFFSET($H$3,0,0,'Données projet'!$E$9+1,1))</f>
        <v>63.066358723927522</v>
      </c>
      <c r="T38" s="62">
        <f t="shared" si="34"/>
        <v>68.315893120570763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1.0796961165400638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1.0796961165400638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136</v>
      </c>
      <c r="AG38" s="13">
        <f>VLOOKUP(A38,'Données projet'!$A$61:$I$81,9,0)</f>
        <v>5.5</v>
      </c>
      <c r="AH38" s="13">
        <f t="array" ref="AH38">INDEX(AG:AG,MIN(IF(ISNUMBER(AG38:AG234),ROW(AG38:AG234),"")))</f>
        <v>5.5</v>
      </c>
      <c r="AI38" s="14">
        <f>IF('Données projet'!$A$62&gt;35,AI37+AH38-AQ37,IF(A38&lt;'Données projet'!$A$62,$AF$205^A38,IF(A38='Données projet'!$A$62,'Données projet'!$B$62,AI37+AH38-AQ37)))</f>
        <v>136</v>
      </c>
      <c r="AJ38" s="14">
        <f>AI38*VLOOKUP('Données projet'!$B$10,Paramètres!$A$1:$I$89,3,0)*VLOOKUP('Données projet'!$B$10,Paramètres!$A$1:$I$89,5,0)</f>
        <v>99.715199999999996</v>
      </c>
      <c r="AK38" s="14">
        <f t="shared" si="35"/>
        <v>26.894136617382181</v>
      </c>
      <c r="AL38" s="22">
        <f t="shared" si="4"/>
        <v>220.51126127527394</v>
      </c>
      <c r="AM38" s="62">
        <f t="shared" si="5"/>
        <v>513.84459460860728</v>
      </c>
      <c r="AN38" s="62">
        <f ca="1">AVERAGE(OFFSET($AM$3,0,0,'Données projet'!$E$10+1,1))-AVERAGE(OFFSET($H$3,0,0,'Données projet'!$E$10+1,1))</f>
        <v>167.14929162269641</v>
      </c>
      <c r="AO38" s="62">
        <f t="shared" si="36"/>
        <v>138.89497526048916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2.5852128626161304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2.5852128626161304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505</v>
      </c>
      <c r="BB38" s="13">
        <f>VLOOKUP(A38,'Données projet'!$A$87:$I$107,9,0)</f>
        <v>27.6</v>
      </c>
      <c r="BC38" s="13">
        <f t="array" ref="BC38">INDEX(BB:BB,MIN(IF(ISNUMBER(BB38:BB234),ROW(BB38:BB234),"")))</f>
        <v>27.6</v>
      </c>
      <c r="BD38" s="13">
        <f>IF('Données projet'!$A$88&gt;35,BD37+BC38-BL37,IF(A38&lt;'Données projet'!$A$88,$BA$205^A38,IF(A38='Données projet'!$A$88,'Données projet'!$B$88,BD37+BC38-BL37)))</f>
        <v>505.00000000000011</v>
      </c>
      <c r="BE38" s="14">
        <f>BD38*VLOOKUP('Données projet'!$B$11,Paramètres!$A$1:$I$89,3,0)*VLOOKUP('Données projet'!$B$11,Paramètres!$A$1:$I$89,5,0)</f>
        <v>282.29500000000007</v>
      </c>
      <c r="BF38" s="14">
        <f t="shared" si="37"/>
        <v>67.451777696853824</v>
      </c>
      <c r="BG38" s="22">
        <f t="shared" si="7"/>
        <v>609.14230448868716</v>
      </c>
      <c r="BH38" s="62">
        <f t="shared" si="8"/>
        <v>902.47563782202042</v>
      </c>
      <c r="BI38" s="62">
        <f ca="1">AVERAGE(OFFSET($BH$3,0,0,'Données projet'!$E$11+1,1))-AVERAGE(OFFSET($H$3,0,0,'Données projet'!$E$11+1,1))</f>
        <v>378.17323480030268</v>
      </c>
      <c r="BJ38" s="62">
        <f t="shared" si="38"/>
        <v>471.89239871617241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69</v>
      </c>
      <c r="BM38" s="17">
        <f>IF(ISNA(VLOOKUP(A38,'Données projet'!$A$87:$I$107,5,0)),0%,VLOOKUP(A38,'Données projet'!$A$87:$I$107,5,0)*VLOOKUP('Données projet'!$B$11,Paramètres!$A$1:$I$89,7,0))</f>
        <v>0.22000000000000003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0.6</v>
      </c>
      <c r="BP38" s="23">
        <f>EXP(-LN(2)/35)*BP37+(1-EXP(-LN(2)/35))/(LN(2)/35)*BL38*BM38*VLOOKUP('Données projet'!$B$11,Paramètres!$A$1:$I$89,3,0)*0.475*44/12</f>
        <v>16.149611443149851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32.050883076533815</v>
      </c>
      <c r="BS38" s="24">
        <f t="shared" si="9"/>
        <v>48.200494519683666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</v>
      </c>
      <c r="BY38" s="13">
        <f>IF('Données projet'!$A$114&gt;35,BY37+BX38-CG37,IF(A38&lt;'Données projet'!$A$114,$BV$205^A38,IF(A38='Données projet'!$A$114,'Données projet'!$B$114,BY37+BX38-CG37)))</f>
        <v>145</v>
      </c>
      <c r="BZ38" s="14">
        <f>BY38*VLOOKUP('Données projet'!$B$12,Paramètres!$A$1:$I$89,3,0)*VLOOKUP('Données projet'!$B$12,Paramètres!$A$1:$I$89,5,0)</f>
        <v>67.86</v>
      </c>
      <c r="CA38" s="14">
        <f t="shared" si="39"/>
        <v>19.141063649731766</v>
      </c>
      <c r="CB38" s="22">
        <f t="shared" si="10"/>
        <v>151.52685252328283</v>
      </c>
      <c r="CC38" s="62">
        <f t="shared" si="11"/>
        <v>444.86018585661611</v>
      </c>
      <c r="CD38" s="62">
        <f ca="1">AVERAGE(OFFSET($CC$3,0,0,'Données projet'!$E$12+1,1))-AVERAGE(OFFSET($H$3,0,0,'Données projet'!$E$12+1,1))</f>
        <v>77.988163294809624</v>
      </c>
      <c r="CE38" s="62">
        <f t="shared" si="40"/>
        <v>118.59281525447091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1.2370652437190575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1.2370652437190575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66</v>
      </c>
      <c r="CR38" s="13">
        <f>VLOOKUP(A38,'Données projet'!$A$139:$I$159,9,0)</f>
        <v>2.4</v>
      </c>
      <c r="CS38" s="13">
        <f t="array" ref="CS38">INDEX(CR:CR,MIN(IF(ISNUMBER(CR38:CR234),ROW(CR38:CR234),"")))</f>
        <v>2.4</v>
      </c>
      <c r="CT38" s="13">
        <f>IF('Données projet'!$A$140&gt;35,CT37+CS38-DB37,IF(A38&lt;'Données projet'!$A$140,$CQ$205^A38,IF(A38='Données projet'!$A$140,'Données projet'!$B$140,CT37+CS38-DB37)))</f>
        <v>65.999999999999986</v>
      </c>
      <c r="CU38" s="18">
        <f>CT38*VLOOKUP('Données projet'!$B$13,Paramètres!$A$1:$I$89,3,0)*VLOOKUP('Données projet'!$B$13,Paramètres!$A$1:$I$89,5,0)</f>
        <v>52.509599999999999</v>
      </c>
      <c r="CV38" s="14">
        <f t="shared" si="41"/>
        <v>15.260016001659478</v>
      </c>
      <c r="CW38" s="22">
        <f t="shared" si="13"/>
        <v>118.03208120289025</v>
      </c>
      <c r="CX38" s="62">
        <f t="shared" si="14"/>
        <v>411.36541453622357</v>
      </c>
      <c r="CY38" s="62">
        <f ca="1">AVERAGE(OFFSET($CX$3,0,0,'Données projet'!$E$13+1,1))-AVERAGE(OFFSET($H$3,0,0,'Données projet'!$E$13+1,1))</f>
        <v>54.280673146122695</v>
      </c>
      <c r="CZ38" s="62">
        <f t="shared" si="42"/>
        <v>59.062335764177192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0.10600000000000001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1.2119678583919402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1.2119678583919402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8.5265128291212022E-14</v>
      </c>
      <c r="DP38" s="18">
        <f>DO38*VLOOKUP('Données projet'!$B$14,Paramètres!$A$1:$I$89,3,0)*VLOOKUP('Données projet'!$B$14,Paramètres!$A$1:$I$89,5,0)</f>
        <v>7.7147888077888636E-14</v>
      </c>
      <c r="DQ38" s="14">
        <f t="shared" si="43"/>
        <v>1.19451494619564E-12</v>
      </c>
      <c r="DR38" s="22">
        <f t="shared" si="16"/>
        <v>2.2148127696930623E-12</v>
      </c>
      <c r="DS38" s="62">
        <f t="shared" si="17"/>
        <v>293.33333333333553</v>
      </c>
      <c r="DT38" s="62">
        <f ca="1">AVERAGE(OFFSET($DS$3,0,0,'Données projet'!$E$14+1,1))-AVERAGE(OFFSET($H$3,0,0,'Données projet'!$E$14+1,1))</f>
        <v>181.14126283600467</v>
      </c>
      <c r="DU38" s="62">
        <f t="shared" si="44"/>
        <v>348.75012088192597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32.950329984089301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32.950329984089301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5.2</v>
      </c>
      <c r="N39" s="14">
        <f>IF('Données projet'!$A$36&gt;35,N38+M39-V38,IF(A39&lt;'Données projet'!$A$36,$K$205^A39,IF(A39='Données projet'!$A$36,'Données projet'!$B$36,N38+M39-V38)))</f>
        <v>58.199999999999989</v>
      </c>
      <c r="O39" s="14">
        <f>N39*VLOOKUP('Données projet'!$B$9,Paramètres!$A$1:$I$89,3,0)*VLOOKUP('Données projet'!$B$9,Paramètres!$A$1:$I$89,5,0)</f>
        <v>50.843519999999998</v>
      </c>
      <c r="P39" s="14">
        <f t="shared" si="33"/>
        <v>14.831389822344645</v>
      </c>
      <c r="Q39" s="22">
        <f t="shared" si="53"/>
        <v>114.38380127391692</v>
      </c>
      <c r="R39" s="62">
        <f t="shared" si="0"/>
        <v>407.71713460725022</v>
      </c>
      <c r="S39" s="62">
        <f ca="1">AVERAGE(OFFSET($R$3,0,0,'Données projet'!$E$9+1,1))-AVERAGE(OFFSET($H$3,0,0,'Données projet'!$E$9+1,1))</f>
        <v>63.066358723927522</v>
      </c>
      <c r="T39" s="62">
        <f t="shared" si="34"/>
        <v>68.315893120570763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1.0585239342443178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1.0585239342443178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6.8</v>
      </c>
      <c r="AI39" s="14">
        <f>IF('Données projet'!$A$62&gt;35,AI38+AH39-AQ38,IF(A39&lt;'Données projet'!$A$62,$AF$205^A39,IF(A39='Données projet'!$A$62,'Données projet'!$B$62,AI38+AH39-AQ38)))</f>
        <v>142.80000000000001</v>
      </c>
      <c r="AJ39" s="14">
        <f>AI39*VLOOKUP('Données projet'!$B$10,Paramètres!$A$1:$I$89,3,0)*VLOOKUP('Données projet'!$B$10,Paramètres!$A$1:$I$89,5,0)</f>
        <v>104.70096000000001</v>
      </c>
      <c r="AK39" s="14">
        <f t="shared" si="35"/>
        <v>28.07892464469024</v>
      </c>
      <c r="AL39" s="22">
        <f t="shared" si="4"/>
        <v>231.25829908950217</v>
      </c>
      <c r="AM39" s="62">
        <f t="shared" si="5"/>
        <v>524.59163242283546</v>
      </c>
      <c r="AN39" s="62">
        <f ca="1">AVERAGE(OFFSET($AM$3,0,0,'Données projet'!$E$10+1,1))-AVERAGE(OFFSET($H$3,0,0,'Données projet'!$E$10+1,1))</f>
        <v>167.14929162269641</v>
      </c>
      <c r="AO39" s="62">
        <f t="shared" si="36"/>
        <v>138.89497526048916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2.5345184152043756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2.5345184152043756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25.6</v>
      </c>
      <c r="BD39" s="13">
        <f>IF('Données projet'!$A$88&gt;35,BD38+BC39-BL38,IF(A39&lt;'Données projet'!$A$88,$BA$205^A39,IF(A39='Données projet'!$A$88,'Données projet'!$B$88,BD38+BC39-BL38)))</f>
        <v>461.60000000000014</v>
      </c>
      <c r="BE39" s="14">
        <f>BD39*VLOOKUP('Données projet'!$B$11,Paramètres!$A$1:$I$89,3,0)*VLOOKUP('Données projet'!$B$11,Paramètres!$A$1:$I$89,5,0)</f>
        <v>258.03440000000006</v>
      </c>
      <c r="BF39" s="14">
        <f t="shared" si="37"/>
        <v>62.303206596431174</v>
      </c>
      <c r="BG39" s="22">
        <f t="shared" si="7"/>
        <v>557.9213314887844</v>
      </c>
      <c r="BH39" s="62">
        <f t="shared" si="8"/>
        <v>851.25466482211777</v>
      </c>
      <c r="BI39" s="62">
        <f ca="1">AVERAGE(OFFSET($BH$3,0,0,'Données projet'!$E$11+1,1))-AVERAGE(OFFSET($H$3,0,0,'Données projet'!$E$11+1,1))</f>
        <v>378.17323480030268</v>
      </c>
      <c r="BJ39" s="62">
        <f t="shared" si="38"/>
        <v>471.89239871617241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15.832927413040027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22.663396766434218</v>
      </c>
      <c r="BS39" s="24">
        <f t="shared" si="9"/>
        <v>38.496324179474243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</v>
      </c>
      <c r="BY39" s="13">
        <f>IF('Données projet'!$A$114&gt;35,BY38+BX39-CG38,IF(A39&lt;'Données projet'!$A$114,$BV$205^A39,IF(A39='Données projet'!$A$114,'Données projet'!$B$114,BY38+BX39-CG38)))</f>
        <v>152</v>
      </c>
      <c r="BZ39" s="14">
        <f>BY39*VLOOKUP('Données projet'!$B$12,Paramètres!$A$1:$I$89,3,0)*VLOOKUP('Données projet'!$B$12,Paramètres!$A$1:$I$89,5,0)</f>
        <v>71.135999999999996</v>
      </c>
      <c r="CA39" s="14">
        <f t="shared" si="39"/>
        <v>19.955301551927469</v>
      </c>
      <c r="CB39" s="22">
        <f t="shared" si="10"/>
        <v>158.65068353627368</v>
      </c>
      <c r="CC39" s="62">
        <f t="shared" si="11"/>
        <v>451.98401686960699</v>
      </c>
      <c r="CD39" s="62">
        <f ca="1">AVERAGE(OFFSET($CC$3,0,0,'Données projet'!$E$12+1,1))-AVERAGE(OFFSET($H$3,0,0,'Données projet'!$E$12+1,1))</f>
        <v>77.988163294809624</v>
      </c>
      <c r="CE39" s="62">
        <f t="shared" si="40"/>
        <v>118.59281525447091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1.2128071488250212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1.2128071488250212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5.2</v>
      </c>
      <c r="CT39" s="13">
        <f>IF('Données projet'!$A$140&gt;35,CT38+CS39-DB38,IF(A39&lt;'Données projet'!$A$140,$CQ$205^A39,IF(A39='Données projet'!$A$140,'Données projet'!$B$140,CT38+CS39-DB38)))</f>
        <v>58.199999999999989</v>
      </c>
      <c r="CU39" s="18">
        <f>CT39*VLOOKUP('Données projet'!$B$13,Paramètres!$A$1:$I$89,3,0)*VLOOKUP('Données projet'!$B$13,Paramètres!$A$1:$I$89,5,0)</f>
        <v>46.303919999999991</v>
      </c>
      <c r="CV39" s="14">
        <f t="shared" si="41"/>
        <v>13.655006676245762</v>
      </c>
      <c r="CW39" s="22">
        <f t="shared" si="13"/>
        <v>104.42846396112803</v>
      </c>
      <c r="CX39" s="62">
        <f t="shared" si="14"/>
        <v>397.76179729446136</v>
      </c>
      <c r="CY39" s="62">
        <f ca="1">AVERAGE(OFFSET($CX$3,0,0,'Données projet'!$E$13+1,1))-AVERAGE(OFFSET($H$3,0,0,'Données projet'!$E$13+1,1))</f>
        <v>54.280673146122695</v>
      </c>
      <c r="CZ39" s="62">
        <f t="shared" si="42"/>
        <v>59.062335764177192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1.1882019079162753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1.1882019079162753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8.5265128291212022E-14</v>
      </c>
      <c r="DP39" s="18">
        <f>DO39*VLOOKUP('Données projet'!$B$14,Paramètres!$A$1:$I$89,3,0)*VLOOKUP('Données projet'!$B$14,Paramètres!$A$1:$I$89,5,0)</f>
        <v>7.7147888077888636E-14</v>
      </c>
      <c r="DQ39" s="14">
        <f t="shared" si="43"/>
        <v>1.19451494619564E-12</v>
      </c>
      <c r="DR39" s="22">
        <f t="shared" si="16"/>
        <v>2.2148127696930623E-12</v>
      </c>
      <c r="DS39" s="62">
        <f t="shared" si="17"/>
        <v>293.33333333333553</v>
      </c>
      <c r="DT39" s="62">
        <f ca="1">AVERAGE(OFFSET($DS$3,0,0,'Données projet'!$E$14+1,1))-AVERAGE(OFFSET($H$3,0,0,'Données projet'!$E$14+1,1))</f>
        <v>181.14126283600467</v>
      </c>
      <c r="DU39" s="62">
        <f t="shared" si="44"/>
        <v>348.75012088192597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32.304194110818116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32.304194110818116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5.2</v>
      </c>
      <c r="N40" s="14">
        <f>IF('Données projet'!$A$36&gt;35,N39+M40-V39,IF(A40&lt;'Données projet'!$A$36,$K$205^A40,IF(A40='Données projet'!$A$36,'Données projet'!$B$36,N39+M40-V39)))</f>
        <v>63.399999999999991</v>
      </c>
      <c r="O40" s="14">
        <f>N40*VLOOKUP('Données projet'!$B$9,Paramètres!$A$1:$I$89,3,0)*VLOOKUP('Données projet'!$B$9,Paramètres!$A$1:$I$89,5,0)</f>
        <v>55.386240000000001</v>
      </c>
      <c r="P40" s="14">
        <f t="shared" si="33"/>
        <v>15.996389447319554</v>
      </c>
      <c r="Q40" s="22">
        <f t="shared" si="53"/>
        <v>124.32474628741488</v>
      </c>
      <c r="R40" s="62">
        <f t="shared" si="0"/>
        <v>417.6580796207482</v>
      </c>
      <c r="S40" s="62">
        <f ca="1">AVERAGE(OFFSET($R$3,0,0,'Données projet'!$E$9+1,1))-AVERAGE(OFFSET($H$3,0,0,'Données projet'!$E$9+1,1))</f>
        <v>63.066358723927522</v>
      </c>
      <c r="T40" s="62">
        <f t="shared" si="34"/>
        <v>68.315893120570763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1.0377669255296353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1.0377669255296353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6.8</v>
      </c>
      <c r="AI40" s="14">
        <f>IF('Données projet'!$A$62&gt;35,AI39+AH40-AQ39,IF(A40&lt;'Données projet'!$A$62,$AF$205^A40,IF(A40='Données projet'!$A$62,'Données projet'!$B$62,AI39+AH40-AQ39)))</f>
        <v>149.60000000000002</v>
      </c>
      <c r="AJ40" s="14">
        <f>AI40*VLOOKUP('Données projet'!$B$10,Paramètres!$A$1:$I$89,3,0)*VLOOKUP('Données projet'!$B$10,Paramètres!$A$1:$I$89,5,0)</f>
        <v>109.68672000000002</v>
      </c>
      <c r="AK40" s="14">
        <f t="shared" si="35"/>
        <v>29.257161113605147</v>
      </c>
      <c r="AL40" s="22">
        <f t="shared" si="4"/>
        <v>241.9939262728623</v>
      </c>
      <c r="AM40" s="62">
        <f t="shared" si="5"/>
        <v>535.32725960619564</v>
      </c>
      <c r="AN40" s="62">
        <f ca="1">AVERAGE(OFFSET($AM$3,0,0,'Données projet'!$E$10+1,1))-AVERAGE(OFFSET($H$3,0,0,'Données projet'!$E$10+1,1))</f>
        <v>167.14929162269641</v>
      </c>
      <c r="AO40" s="62">
        <f t="shared" si="36"/>
        <v>138.89497526048916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2.4848180549858059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2.4848180549858059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25.6</v>
      </c>
      <c r="BD40" s="13">
        <f>IF('Données projet'!$A$88&gt;35,BD39+BC40-BL39,IF(A40&lt;'Données projet'!$A$88,$BA$205^A40,IF(A40='Données projet'!$A$88,'Données projet'!$B$88,BD39+BC40-BL39)))</f>
        <v>487.20000000000016</v>
      </c>
      <c r="BE40" s="14">
        <f>BD40*VLOOKUP('Données projet'!$B$11,Paramètres!$A$1:$I$89,3,0)*VLOOKUP('Données projet'!$B$11,Paramètres!$A$1:$I$89,5,0)</f>
        <v>272.34480000000008</v>
      </c>
      <c r="BF40" s="14">
        <f t="shared" si="37"/>
        <v>65.346644318451709</v>
      </c>
      <c r="BG40" s="22">
        <f t="shared" si="7"/>
        <v>588.14593218797006</v>
      </c>
      <c r="BH40" s="62">
        <f t="shared" si="8"/>
        <v>881.47926552130343</v>
      </c>
      <c r="BI40" s="62">
        <f ca="1">AVERAGE(OFFSET($BH$3,0,0,'Données projet'!$E$11+1,1))-AVERAGE(OFFSET($H$3,0,0,'Données projet'!$E$11+1,1))</f>
        <v>378.17323480030268</v>
      </c>
      <c r="BJ40" s="62">
        <f t="shared" si="38"/>
        <v>471.89239871617241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15.522453363602471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16.025441538266911</v>
      </c>
      <c r="BS40" s="24">
        <f t="shared" si="9"/>
        <v>31.547894901869384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</v>
      </c>
      <c r="BY40" s="13">
        <f>IF('Données projet'!$A$114&gt;35,BY39+BX40-CG39,IF(A40&lt;'Données projet'!$A$114,$BV$205^A40,IF(A40='Données projet'!$A$114,'Données projet'!$B$114,BY39+BX40-CG39)))</f>
        <v>159</v>
      </c>
      <c r="BZ40" s="14">
        <f>BY40*VLOOKUP('Données projet'!$B$12,Paramètres!$A$1:$I$89,3,0)*VLOOKUP('Données projet'!$B$12,Paramètres!$A$1:$I$89,5,0)</f>
        <v>74.411999999999992</v>
      </c>
      <c r="CA40" s="14">
        <f t="shared" si="39"/>
        <v>20.765184762876824</v>
      </c>
      <c r="CB40" s="22">
        <f t="shared" si="10"/>
        <v>165.76693012867713</v>
      </c>
      <c r="CC40" s="62">
        <f t="shared" si="11"/>
        <v>459.10026346201045</v>
      </c>
      <c r="CD40" s="62">
        <f ca="1">AVERAGE(OFFSET($CC$3,0,0,'Données projet'!$E$12+1,1))-AVERAGE(OFFSET($H$3,0,0,'Données projet'!$E$12+1,1))</f>
        <v>77.988163294809624</v>
      </c>
      <c r="CE40" s="62">
        <f t="shared" si="40"/>
        <v>118.59281525447091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1.18902474037588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1.18902474037588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5.2</v>
      </c>
      <c r="CT40" s="13">
        <f>IF('Données projet'!$A$140&gt;35,CT39+CS40-DB39,IF(A40&lt;'Données projet'!$A$140,$CQ$205^A40,IF(A40='Données projet'!$A$140,'Données projet'!$B$140,CT39+CS40-DB39)))</f>
        <v>63.399999999999991</v>
      </c>
      <c r="CU40" s="18">
        <f>CT40*VLOOKUP('Données projet'!$B$13,Paramètres!$A$1:$I$89,3,0)*VLOOKUP('Données projet'!$B$13,Paramètres!$A$1:$I$89,5,0)</f>
        <v>50.441039999999994</v>
      </c>
      <c r="CV40" s="14">
        <f t="shared" si="41"/>
        <v>14.727601884611834</v>
      </c>
      <c r="CW40" s="22">
        <f t="shared" si="13"/>
        <v>113.5020512823656</v>
      </c>
      <c r="CX40" s="62">
        <f t="shared" si="14"/>
        <v>406.8353846156989</v>
      </c>
      <c r="CY40" s="62">
        <f ca="1">AVERAGE(OFFSET($CX$3,0,0,'Données projet'!$E$13+1,1))-AVERAGE(OFFSET($H$3,0,0,'Données projet'!$E$13+1,1))</f>
        <v>54.280673146122695</v>
      </c>
      <c r="CZ40" s="62">
        <f t="shared" si="42"/>
        <v>59.062335764177192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1.1649019932336397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1.1649019932336397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8.5265128291212022E-14</v>
      </c>
      <c r="DP40" s="18">
        <f>DO40*VLOOKUP('Données projet'!$B$14,Paramètres!$A$1:$I$89,3,0)*VLOOKUP('Données projet'!$B$14,Paramètres!$A$1:$I$89,5,0)</f>
        <v>7.7147888077888636E-14</v>
      </c>
      <c r="DQ40" s="14">
        <f t="shared" si="43"/>
        <v>1.19451494619564E-12</v>
      </c>
      <c r="DR40" s="22">
        <f t="shared" si="16"/>
        <v>2.2148127696930623E-12</v>
      </c>
      <c r="DS40" s="62">
        <f t="shared" si="17"/>
        <v>293.33333333333553</v>
      </c>
      <c r="DT40" s="62">
        <f ca="1">AVERAGE(OFFSET($DS$3,0,0,'Données projet'!$E$14+1,1))-AVERAGE(OFFSET($H$3,0,0,'Données projet'!$E$14+1,1))</f>
        <v>181.14126283600467</v>
      </c>
      <c r="DU40" s="62">
        <f t="shared" si="44"/>
        <v>348.75012088192597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31.670728567917809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31.670728567917809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5.2</v>
      </c>
      <c r="N41" s="14">
        <f>IF('Données projet'!$A$36&gt;35,N40+M41-V40,IF(A41&lt;'Données projet'!$A$36,$K$205^A41,IF(A41='Données projet'!$A$36,'Données projet'!$B$36,N40+M41-V40)))</f>
        <v>68.599999999999994</v>
      </c>
      <c r="O41" s="14">
        <f>N41*VLOOKUP('Données projet'!$B$9,Paramètres!$A$1:$I$89,3,0)*VLOOKUP('Données projet'!$B$9,Paramètres!$A$1:$I$89,5,0)</f>
        <v>59.928960000000011</v>
      </c>
      <c r="P41" s="14">
        <f t="shared" si="33"/>
        <v>17.150306633391633</v>
      </c>
      <c r="Q41" s="22">
        <f t="shared" si="53"/>
        <v>134.24638938649042</v>
      </c>
      <c r="R41" s="62">
        <f t="shared" si="0"/>
        <v>427.57972271982374</v>
      </c>
      <c r="S41" s="62">
        <f ca="1">AVERAGE(OFFSET($R$3,0,0,'Données projet'!$E$9+1,1))-AVERAGE(OFFSET($H$3,0,0,'Données projet'!$E$9+1,1))</f>
        <v>63.066358723927522</v>
      </c>
      <c r="T41" s="62">
        <f t="shared" si="34"/>
        <v>68.315893120570763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1.0174169490953227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1.0174169490953227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6.8</v>
      </c>
      <c r="AI41" s="14">
        <f>IF('Données projet'!$A$62&gt;35,AI40+AH41-AQ40,IF(A41&lt;'Données projet'!$A$62,$AF$205^A41,IF(A41='Données projet'!$A$62,'Données projet'!$B$62,AI40+AH41-AQ40)))</f>
        <v>156.40000000000003</v>
      </c>
      <c r="AJ41" s="14">
        <f>AI41*VLOOKUP('Données projet'!$B$10,Paramètres!$A$1:$I$89,3,0)*VLOOKUP('Données projet'!$B$10,Paramètres!$A$1:$I$89,5,0)</f>
        <v>114.67248000000002</v>
      </c>
      <c r="AK41" s="14">
        <f t="shared" si="35"/>
        <v>30.42917784146039</v>
      </c>
      <c r="AL41" s="22">
        <f t="shared" si="4"/>
        <v>252.71872074054355</v>
      </c>
      <c r="AM41" s="62">
        <f t="shared" si="5"/>
        <v>546.05205407387689</v>
      </c>
      <c r="AN41" s="62">
        <f ca="1">AVERAGE(OFFSET($AM$3,0,0,'Données projet'!$E$10+1,1))-AVERAGE(OFFSET($H$3,0,0,'Données projet'!$E$10+1,1))</f>
        <v>167.14929162269641</v>
      </c>
      <c r="AO41" s="62">
        <f t="shared" si="36"/>
        <v>138.89497526048916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2.4360922885168956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2.4360922885168956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25.6</v>
      </c>
      <c r="BD41" s="13">
        <f>IF('Données projet'!$A$88&gt;35,BD40+BC41-BL40,IF(A41&lt;'Données projet'!$A$88,$BA$205^A41,IF(A41='Données projet'!$A$88,'Données projet'!$B$88,BD40+BC41-BL40)))</f>
        <v>512.80000000000018</v>
      </c>
      <c r="BE41" s="14">
        <f>BD41*VLOOKUP('Données projet'!$B$11,Paramètres!$A$1:$I$89,3,0)*VLOOKUP('Données projet'!$B$11,Paramètres!$A$1:$I$89,5,0)</f>
        <v>286.65520000000009</v>
      </c>
      <c r="BF41" s="14">
        <f t="shared" si="37"/>
        <v>68.37151538584105</v>
      </c>
      <c r="BG41" s="22">
        <f t="shared" si="7"/>
        <v>618.33819596367323</v>
      </c>
      <c r="BH41" s="62">
        <f t="shared" si="8"/>
        <v>911.6715292970066</v>
      </c>
      <c r="BI41" s="62">
        <f ca="1">AVERAGE(OFFSET($BH$3,0,0,'Données projet'!$E$11+1,1))-AVERAGE(OFFSET($H$3,0,0,'Données projet'!$E$11+1,1))</f>
        <v>378.17323480030268</v>
      </c>
      <c r="BJ41" s="62">
        <f t="shared" si="38"/>
        <v>471.89239871617241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15.218067520903915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11.331698383217111</v>
      </c>
      <c r="BS41" s="24">
        <f t="shared" si="9"/>
        <v>26.549765904121024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</v>
      </c>
      <c r="BY41" s="13">
        <f>IF('Données projet'!$A$114&gt;35,BY40+BX41-CG40,IF(A41&lt;'Données projet'!$A$114,$BV$205^A41,IF(A41='Données projet'!$A$114,'Données projet'!$B$114,BY40+BX41-CG40)))</f>
        <v>166</v>
      </c>
      <c r="BZ41" s="14">
        <f>BY41*VLOOKUP('Données projet'!$B$12,Paramètres!$A$1:$I$89,3,0)*VLOOKUP('Données projet'!$B$12,Paramètres!$A$1:$I$89,5,0)</f>
        <v>77.688000000000002</v>
      </c>
      <c r="CA41" s="14">
        <f t="shared" si="39"/>
        <v>21.570926907728207</v>
      </c>
      <c r="CB41" s="22">
        <f t="shared" si="10"/>
        <v>172.87596436429328</v>
      </c>
      <c r="CC41" s="62">
        <f t="shared" si="11"/>
        <v>466.2092976976266</v>
      </c>
      <c r="CD41" s="62">
        <f ca="1">AVERAGE(OFFSET($CC$3,0,0,'Données projet'!$E$12+1,1))-AVERAGE(OFFSET($H$3,0,0,'Données projet'!$E$12+1,1))</f>
        <v>77.988163294809624</v>
      </c>
      <c r="CE41" s="62">
        <f t="shared" si="40"/>
        <v>118.59281525447091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1.1657086904505898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1.1657086904505898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5.2</v>
      </c>
      <c r="CT41" s="13">
        <f>IF('Données projet'!$A$140&gt;35,CT40+CS41-DB40,IF(A41&lt;'Données projet'!$A$140,$CQ$205^A41,IF(A41='Données projet'!$A$140,'Données projet'!$B$140,CT40+CS41-DB40)))</f>
        <v>68.599999999999994</v>
      </c>
      <c r="CU41" s="18">
        <f>CT41*VLOOKUP('Données projet'!$B$13,Paramètres!$A$1:$I$89,3,0)*VLOOKUP('Données projet'!$B$13,Paramètres!$A$1:$I$89,5,0)</f>
        <v>54.578159999999997</v>
      </c>
      <c r="CV41" s="14">
        <f t="shared" si="41"/>
        <v>15.789993681226214</v>
      </c>
      <c r="CW41" s="22">
        <f t="shared" si="13"/>
        <v>122.55786766146896</v>
      </c>
      <c r="CX41" s="62">
        <f t="shared" si="14"/>
        <v>415.89120099480226</v>
      </c>
      <c r="CY41" s="62">
        <f ca="1">AVERAGE(OFFSET($CX$3,0,0,'Données projet'!$E$13+1,1))-AVERAGE(OFFSET($H$3,0,0,'Données projet'!$E$13+1,1))</f>
        <v>54.280673146122695</v>
      </c>
      <c r="CZ41" s="62">
        <f t="shared" si="42"/>
        <v>59.062335764177192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1.1420589756663859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1.1420589756663859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8.5265128291212022E-14</v>
      </c>
      <c r="DP41" s="18">
        <f>DO41*VLOOKUP('Données projet'!$B$14,Paramètres!$A$1:$I$89,3,0)*VLOOKUP('Données projet'!$B$14,Paramètres!$A$1:$I$89,5,0)</f>
        <v>7.7147888077888636E-14</v>
      </c>
      <c r="DQ41" s="14">
        <f t="shared" si="43"/>
        <v>1.19451494619564E-12</v>
      </c>
      <c r="DR41" s="22">
        <f t="shared" si="16"/>
        <v>2.2148127696930623E-12</v>
      </c>
      <c r="DS41" s="62">
        <f t="shared" si="17"/>
        <v>293.33333333333553</v>
      </c>
      <c r="DT41" s="62">
        <f ca="1">AVERAGE(OFFSET($DS$3,0,0,'Données projet'!$E$14+1,1))-AVERAGE(OFFSET($H$3,0,0,'Données projet'!$E$14+1,1))</f>
        <v>181.14126283600467</v>
      </c>
      <c r="DU41" s="62">
        <f t="shared" si="44"/>
        <v>348.75012088192597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31.049684897937947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31.049684897937947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5.2</v>
      </c>
      <c r="N42" s="14">
        <f>IF('Données projet'!$A$36&gt;35,N41+M42-V41,IF(A42&lt;'Données projet'!$A$36,$K$205^A42,IF(A42='Données projet'!$A$36,'Données projet'!$B$36,N41+M42-V41)))</f>
        <v>73.8</v>
      </c>
      <c r="O42" s="14">
        <f>N42*VLOOKUP('Données projet'!$B$9,Paramètres!$A$1:$I$89,3,0)*VLOOKUP('Données projet'!$B$9,Paramètres!$A$1:$I$89,5,0)</f>
        <v>64.471680000000006</v>
      </c>
      <c r="P42" s="14">
        <f t="shared" si="33"/>
        <v>18.29407696803942</v>
      </c>
      <c r="Q42" s="22">
        <f t="shared" si="53"/>
        <v>144.15036005266867</v>
      </c>
      <c r="R42" s="62">
        <f t="shared" si="0"/>
        <v>437.48369338600196</v>
      </c>
      <c r="S42" s="62">
        <f ca="1">AVERAGE(OFFSET($R$3,0,0,'Données projet'!$E$9+1,1))-AVERAGE(OFFSET($H$3,0,0,'Données projet'!$E$9+1,1))</f>
        <v>63.066358723927522</v>
      </c>
      <c r="T42" s="62">
        <f t="shared" si="34"/>
        <v>68.315893120570763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0.99746602328662681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0.99746602328662681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6.8</v>
      </c>
      <c r="AI42" s="14">
        <f>IF('Données projet'!$A$62&gt;35,AI41+AH42-AQ41,IF(A42&lt;'Données projet'!$A$62,$AF$205^A42,IF(A42='Données projet'!$A$62,'Données projet'!$B$62,AI41+AH42-AQ41)))</f>
        <v>163.20000000000005</v>
      </c>
      <c r="AJ42" s="14">
        <f>AI42*VLOOKUP('Données projet'!$B$10,Paramètres!$A$1:$I$89,3,0)*VLOOKUP('Données projet'!$B$10,Paramètres!$A$1:$I$89,5,0)</f>
        <v>119.65824000000003</v>
      </c>
      <c r="AK42" s="14">
        <f t="shared" si="35"/>
        <v>31.595276160231336</v>
      </c>
      <c r="AL42" s="22">
        <f t="shared" si="4"/>
        <v>263.43320731240294</v>
      </c>
      <c r="AM42" s="62">
        <f t="shared" si="5"/>
        <v>556.76654064573631</v>
      </c>
      <c r="AN42" s="62">
        <f ca="1">AVERAGE(OFFSET($AM$3,0,0,'Données projet'!$E$10+1,1))-AVERAGE(OFFSET($H$3,0,0,'Données projet'!$E$10+1,1))</f>
        <v>167.14929162269641</v>
      </c>
      <c r="AO42" s="62">
        <f t="shared" si="36"/>
        <v>138.89497526048916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2.388322004608658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2.388322004608658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25.6</v>
      </c>
      <c r="BD42" s="13">
        <f>IF('Données projet'!$A$88&gt;35,BD41+BC42-BL41,IF(A42&lt;'Données projet'!$A$88,$BA$205^A42,IF(A42='Données projet'!$A$88,'Données projet'!$B$88,BD41+BC42-BL41)))</f>
        <v>538.4000000000002</v>
      </c>
      <c r="BE42" s="14">
        <f>BD42*VLOOKUP('Données projet'!$B$11,Paramètres!$A$1:$I$89,3,0)*VLOOKUP('Données projet'!$B$11,Paramètres!$A$1:$I$89,5,0)</f>
        <v>300.96560000000011</v>
      </c>
      <c r="BF42" s="14">
        <f t="shared" si="37"/>
        <v>71.378852450242803</v>
      </c>
      <c r="BG42" s="22">
        <f t="shared" si="7"/>
        <v>648.49992135083971</v>
      </c>
      <c r="BH42" s="62">
        <f t="shared" si="8"/>
        <v>941.83325468417297</v>
      </c>
      <c r="BI42" s="62">
        <f ca="1">AVERAGE(OFFSET($BH$3,0,0,'Données projet'!$E$11+1,1))-AVERAGE(OFFSET($H$3,0,0,'Données projet'!$E$11+1,1))</f>
        <v>378.17323480030268</v>
      </c>
      <c r="BJ42" s="62">
        <f t="shared" si="38"/>
        <v>471.89239871617241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14.919650498923646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8.0127207691334572</v>
      </c>
      <c r="BS42" s="24">
        <f t="shared" si="9"/>
        <v>22.932371268057103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173</v>
      </c>
      <c r="BZ42" s="14">
        <f>BY42*VLOOKUP('Données projet'!$B$12,Paramètres!$A$1:$I$89,3,0)*VLOOKUP('Données projet'!$B$12,Paramètres!$A$1:$I$89,5,0)</f>
        <v>80.963999999999999</v>
      </c>
      <c r="CA42" s="14">
        <f t="shared" si="39"/>
        <v>22.37272257588274</v>
      </c>
      <c r="CB42" s="22">
        <f t="shared" si="10"/>
        <v>179.97812515299574</v>
      </c>
      <c r="CC42" s="62">
        <f t="shared" si="11"/>
        <v>473.31145848632906</v>
      </c>
      <c r="CD42" s="62">
        <f ca="1">AVERAGE(OFFSET($CC$3,0,0,'Données projet'!$E$12+1,1))-AVERAGE(OFFSET($H$3,0,0,'Données projet'!$E$12+1,1))</f>
        <v>77.988163294809624</v>
      </c>
      <c r="CE42" s="62">
        <f t="shared" si="40"/>
        <v>118.59281525447091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1.1428498540429484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1.1428498540429484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5.2</v>
      </c>
      <c r="CT42" s="13">
        <f>IF('Données projet'!$A$140&gt;35,CT41+CS42-DB41,IF(A42&lt;'Données projet'!$A$140,$CQ$205^A42,IF(A42='Données projet'!$A$140,'Données projet'!$B$140,CT41+CS42-DB41)))</f>
        <v>73.8</v>
      </c>
      <c r="CU42" s="18">
        <f>CT42*VLOOKUP('Données projet'!$B$13,Paramètres!$A$1:$I$89,3,0)*VLOOKUP('Données projet'!$B$13,Paramètres!$A$1:$I$89,5,0)</f>
        <v>58.71528</v>
      </c>
      <c r="CV42" s="14">
        <f t="shared" si="41"/>
        <v>16.843043445461888</v>
      </c>
      <c r="CW42" s="22">
        <f t="shared" si="13"/>
        <v>131.59741333417946</v>
      </c>
      <c r="CX42" s="62">
        <f t="shared" si="14"/>
        <v>424.93074666751278</v>
      </c>
      <c r="CY42" s="62">
        <f ca="1">AVERAGE(OFFSET($CX$3,0,0,'Données projet'!$E$13+1,1))-AVERAGE(OFFSET($H$3,0,0,'Données projet'!$E$13+1,1))</f>
        <v>54.280673146122695</v>
      </c>
      <c r="CZ42" s="62">
        <f t="shared" si="42"/>
        <v>59.062335764177192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1.119663895740761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1.119663895740761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8.5265128291212022E-14</v>
      </c>
      <c r="DP42" s="18">
        <f>DO42*VLOOKUP('Données projet'!$B$14,Paramètres!$A$1:$I$89,3,0)*VLOOKUP('Données projet'!$B$14,Paramètres!$A$1:$I$89,5,0)</f>
        <v>7.7147888077888636E-14</v>
      </c>
      <c r="DQ42" s="14">
        <f t="shared" si="43"/>
        <v>1.19451494619564E-12</v>
      </c>
      <c r="DR42" s="22">
        <f t="shared" si="16"/>
        <v>2.2148127696930623E-12</v>
      </c>
      <c r="DS42" s="62">
        <f t="shared" si="17"/>
        <v>293.33333333333553</v>
      </c>
      <c r="DT42" s="62">
        <f ca="1">AVERAGE(OFFSET($DS$3,0,0,'Données projet'!$E$14+1,1))-AVERAGE(OFFSET($H$3,0,0,'Données projet'!$E$14+1,1))</f>
        <v>181.14126283600467</v>
      </c>
      <c r="DU42" s="62">
        <f t="shared" si="44"/>
        <v>348.75012088192597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30.440819515527156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30.440819515527156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79</v>
      </c>
      <c r="L43" s="13">
        <f>VLOOKUP(A43,'Données projet'!$A$35:$I$55,9,0)</f>
        <v>5.2</v>
      </c>
      <c r="M43" s="13">
        <f t="array" ref="M43">INDEX(L:L,MIN(IF(ISNUMBER(L43:L239),ROW(L43:L239),"")))</f>
        <v>5.2</v>
      </c>
      <c r="N43" s="14">
        <f>IF('Données projet'!$A$36&gt;35,N42+M43-V42,IF(A43&lt;'Données projet'!$A$36,$K$205^A43,IF(A43='Données projet'!$A$36,'Données projet'!$B$36,N42+M43-V42)))</f>
        <v>79</v>
      </c>
      <c r="O43" s="14">
        <f>N43*VLOOKUP('Données projet'!$B$9,Paramètres!$A$1:$I$89,3,0)*VLOOKUP('Données projet'!$B$9,Paramètres!$A$1:$I$89,5,0)</f>
        <v>69.014400000000009</v>
      </c>
      <c r="P43" s="14">
        <f t="shared" si="33"/>
        <v>19.428496726251055</v>
      </c>
      <c r="Q43" s="22">
        <f t="shared" si="53"/>
        <v>154.03804513155393</v>
      </c>
      <c r="R43" s="62">
        <f t="shared" si="0"/>
        <v>447.37137846488724</v>
      </c>
      <c r="S43" s="62">
        <f ca="1">AVERAGE(OFFSET($R$3,0,0,'Données projet'!$E$9+1,1))-AVERAGE(OFFSET($H$3,0,0,'Données projet'!$E$9+1,1))</f>
        <v>63.066358723927522</v>
      </c>
      <c r="T43" s="62">
        <f t="shared" si="34"/>
        <v>68.315893120570763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0.129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2.7220308189135096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2.7220308189135096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6.8</v>
      </c>
      <c r="AH43" s="13">
        <f t="array" ref="AH43">INDEX(AG:AG,MIN(IF(ISNUMBER(AG43:AG239),ROW(AG43:AG239),"")))</f>
        <v>6.8</v>
      </c>
      <c r="AI43" s="14">
        <f>IF('Données projet'!$A$62&gt;35,AI42+AH43-AQ42,IF(A43&lt;'Données projet'!$A$62,$AF$205^A43,IF(A43='Données projet'!$A$62,'Données projet'!$B$62,AI42+AH43-AQ42)))</f>
        <v>170.00000000000006</v>
      </c>
      <c r="AJ43" s="14">
        <f>AI43*VLOOKUP('Données projet'!$B$10,Paramètres!$A$1:$I$89,3,0)*VLOOKUP('Données projet'!$B$10,Paramètres!$A$1:$I$89,5,0)</f>
        <v>124.64400000000003</v>
      </c>
      <c r="AK43" s="14">
        <f t="shared" si="35"/>
        <v>32.755730870217214</v>
      </c>
      <c r="AL43" s="22">
        <f t="shared" si="4"/>
        <v>274.1378645989617</v>
      </c>
      <c r="AM43" s="62">
        <f t="shared" si="5"/>
        <v>567.47119793229501</v>
      </c>
      <c r="AN43" s="62">
        <f ca="1">AVERAGE(OFFSET($AM$3,0,0,'Données projet'!$E$10+1,1))-AVERAGE(OFFSET($H$3,0,0,'Données projet'!$E$10+1,1))</f>
        <v>167.14929162269641</v>
      </c>
      <c r="AO43" s="62">
        <f t="shared" si="36"/>
        <v>138.89497526048916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2.3414884668308646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2.3414884668308646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564</v>
      </c>
      <c r="BB43" s="13">
        <f>VLOOKUP(A43,'Données projet'!$A$87:$I$107,9,0)</f>
        <v>25.6</v>
      </c>
      <c r="BC43" s="13">
        <f t="array" ref="BC43">INDEX(BB:BB,MIN(IF(ISNUMBER(BB43:BB239),ROW(BB43:BB239),"")))</f>
        <v>25.6</v>
      </c>
      <c r="BD43" s="13">
        <f>IF('Données projet'!$A$88&gt;35,BD42+BC43-BL42,IF(A43&lt;'Données projet'!$A$88,$BA$205^A43,IF(A43='Données projet'!$A$88,'Données projet'!$B$88,BD42+BC43-BL42)))</f>
        <v>564.00000000000023</v>
      </c>
      <c r="BE43" s="14">
        <f>BD43*VLOOKUP('Données projet'!$B$11,Paramètres!$A$1:$I$89,3,0)*VLOOKUP('Données projet'!$B$11,Paramètres!$A$1:$I$89,5,0)</f>
        <v>315.27600000000012</v>
      </c>
      <c r="BF43" s="14">
        <f t="shared" si="37"/>
        <v>74.36958441265493</v>
      </c>
      <c r="BG43" s="22">
        <f t="shared" si="7"/>
        <v>678.63272618537417</v>
      </c>
      <c r="BH43" s="62">
        <f t="shared" si="8"/>
        <v>971.96605951870743</v>
      </c>
      <c r="BI43" s="62">
        <f ca="1">AVERAGE(OFFSET($BH$3,0,0,'Données projet'!$E$11+1,1))-AVERAGE(OFFSET($H$3,0,0,'Données projet'!$E$11+1,1))</f>
        <v>378.17323480030268</v>
      </c>
      <c r="BJ43" s="62">
        <f t="shared" si="38"/>
        <v>471.89239871617241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72</v>
      </c>
      <c r="BM43" s="17">
        <f>IF(ISNA(VLOOKUP(A43,'Données projet'!$A$87:$I$107,5,0)),0%,VLOOKUP(A43,'Données projet'!$A$87:$I$107,5,0)*VLOOKUP('Données projet'!$B$11,Paramètres!$A$1:$I$89,7,0))</f>
        <v>0.38500000000000001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0.3</v>
      </c>
      <c r="BP43" s="23">
        <f>EXP(-LN(2)/35)*BP42+(1-EXP(-LN(2)/35))/(LN(2)/35)*BL43*BM43*VLOOKUP('Données projet'!$B$11,Paramètres!$A$1:$I$89,3,0)*0.475*44/12</f>
        <v>35.182838240702289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19.336874844862116</v>
      </c>
      <c r="BS43" s="24">
        <f t="shared" si="9"/>
        <v>54.519713085564405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180</v>
      </c>
      <c r="BW43" s="13">
        <f>VLOOKUP(A43,'Données projet'!$A$113:$I$133,9,0)</f>
        <v>7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180</v>
      </c>
      <c r="BZ43" s="14">
        <f>BY43*VLOOKUP('Données projet'!$B$12,Paramètres!$A$1:$I$89,3,0)*VLOOKUP('Données projet'!$B$12,Paramètres!$A$1:$I$89,5,0)</f>
        <v>84.24</v>
      </c>
      <c r="CA43" s="14">
        <f t="shared" si="39"/>
        <v>23.170749718409468</v>
      </c>
      <c r="CB43" s="22">
        <f t="shared" si="10"/>
        <v>187.07372242622981</v>
      </c>
      <c r="CC43" s="62">
        <f t="shared" si="11"/>
        <v>480.40705575956315</v>
      </c>
      <c r="CD43" s="62">
        <f ca="1">AVERAGE(OFFSET($CC$3,0,0,'Données projet'!$E$12+1,1))-AVERAGE(OFFSET($H$3,0,0,'Données projet'!$E$12+1,1))</f>
        <v>77.988163294809624</v>
      </c>
      <c r="CE43" s="62">
        <f t="shared" si="40"/>
        <v>118.59281525447091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50</v>
      </c>
      <c r="CH43" s="17">
        <f>IF(ISNA(VLOOKUP(A43,'Données projet'!$A$113:$I$133,5,0)),0%,VLOOKUP(A43,'Données projet'!$A$113:$I$133,5,0)*VLOOKUP('Données projet'!$B$12,Paramètres!$A$1:$I$89,7,0))</f>
        <v>0.16500000000000001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6.2423046279268126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6.2423046279268126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79</v>
      </c>
      <c r="CR43" s="13">
        <f>VLOOKUP(A43,'Données projet'!$A$139:$I$159,9,0)</f>
        <v>5.2</v>
      </c>
      <c r="CS43" s="13">
        <f t="array" ref="CS43">INDEX(CR:CR,MIN(IF(ISNUMBER(CR43:CR239),ROW(CR43:CR239),"")))</f>
        <v>5.2</v>
      </c>
      <c r="CT43" s="13">
        <f>IF('Données projet'!$A$140&gt;35,CT42+CS43-DB42,IF(A43&lt;'Données projet'!$A$140,$CQ$205^A43,IF(A43='Données projet'!$A$140,'Données projet'!$B$140,CT42+CS43-DB42)))</f>
        <v>79</v>
      </c>
      <c r="CU43" s="18">
        <f>CT43*VLOOKUP('Données projet'!$B$13,Paramètres!$A$1:$I$89,3,0)*VLOOKUP('Données projet'!$B$13,Paramètres!$A$1:$I$89,5,0)</f>
        <v>62.852400000000003</v>
      </c>
      <c r="CV43" s="14">
        <f t="shared" si="41"/>
        <v>17.887484294067139</v>
      </c>
      <c r="CW43" s="22">
        <f t="shared" si="13"/>
        <v>140.62196514550027</v>
      </c>
      <c r="CX43" s="62">
        <f t="shared" si="14"/>
        <v>433.95529847883358</v>
      </c>
      <c r="CY43" s="62">
        <f ca="1">AVERAGE(OFFSET($CX$3,0,0,'Données projet'!$E$13+1,1))-AVERAGE(OFFSET($H$3,0,0,'Données projet'!$E$13+1,1))</f>
        <v>54.280673146122695</v>
      </c>
      <c r="CZ43" s="62">
        <f t="shared" si="42"/>
        <v>59.062335764177192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0.159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3.0555022024598077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3.0555022024598077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8.5265128291212022E-14</v>
      </c>
      <c r="DP43" s="18">
        <f>DO43*VLOOKUP('Données projet'!$B$14,Paramètres!$A$1:$I$89,3,0)*VLOOKUP('Données projet'!$B$14,Paramètres!$A$1:$I$89,5,0)</f>
        <v>7.7147888077888636E-14</v>
      </c>
      <c r="DQ43" s="14">
        <f t="shared" si="43"/>
        <v>1.19451494619564E-12</v>
      </c>
      <c r="DR43" s="22">
        <f t="shared" si="16"/>
        <v>2.2148127696930623E-12</v>
      </c>
      <c r="DS43" s="62">
        <f t="shared" si="17"/>
        <v>293.33333333333553</v>
      </c>
      <c r="DT43" s="62">
        <f ca="1">AVERAGE(OFFSET($DS$3,0,0,'Données projet'!$E$14+1,1))-AVERAGE(OFFSET($H$3,0,0,'Données projet'!$E$14+1,1))</f>
        <v>181.14126283600467</v>
      </c>
      <c r="DU43" s="62">
        <f t="shared" si="44"/>
        <v>348.75012088192597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29.843893611894227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29.843893611894227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70.599999999999994</v>
      </c>
      <c r="O44" s="14">
        <f>N44*VLOOKUP('Données projet'!$B$9,Paramètres!$A$1:$I$89,3,0)*VLOOKUP('Données projet'!$B$9,Paramètres!$A$1:$I$89,5,0)</f>
        <v>61.676160000000003</v>
      </c>
      <c r="P44" s="14">
        <f t="shared" si="33"/>
        <v>17.591372886075671</v>
      </c>
      <c r="Q44" s="22">
        <f t="shared" si="53"/>
        <v>138.05761977658179</v>
      </c>
      <c r="R44" s="62">
        <f t="shared" si="0"/>
        <v>431.39095310991513</v>
      </c>
      <c r="S44" s="62">
        <f ca="1">AVERAGE(OFFSET($R$3,0,0,'Données projet'!$E$9+1,1))-AVERAGE(OFFSET($H$3,0,0,'Données projet'!$E$9+1,1))</f>
        <v>63.066358723927522</v>
      </c>
      <c r="T44" s="62">
        <f t="shared" si="34"/>
        <v>68.315893120570763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2.6686534548294767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2.6686534548294767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</v>
      </c>
      <c r="AI44" s="14">
        <f>IF('Données projet'!$A$62&gt;35,AI43+AH44-AQ43,IF(A44&lt;'Données projet'!$A$62,$AF$205^A44,IF(A44='Données projet'!$A$62,'Données projet'!$B$62,AI43+AH44-AQ43)))</f>
        <v>178.00000000000006</v>
      </c>
      <c r="AJ44" s="14">
        <f>AI44*VLOOKUP('Données projet'!$B$10,Paramètres!$A$1:$I$89,3,0)*VLOOKUP('Données projet'!$B$10,Paramètres!$A$1:$I$89,5,0)</f>
        <v>130.50960000000003</v>
      </c>
      <c r="AK44" s="14">
        <f t="shared" si="35"/>
        <v>34.11408610445698</v>
      </c>
      <c r="AL44" s="22">
        <f t="shared" si="4"/>
        <v>286.7195866319293</v>
      </c>
      <c r="AM44" s="62">
        <f t="shared" si="5"/>
        <v>580.05291996526262</v>
      </c>
      <c r="AN44" s="62">
        <f ca="1">AVERAGE(OFFSET($AM$3,0,0,'Données projet'!$E$10+1,1))-AVERAGE(OFFSET($H$3,0,0,'Données projet'!$E$10+1,1))</f>
        <v>167.14929162269641</v>
      </c>
      <c r="AO44" s="62">
        <f t="shared" si="36"/>
        <v>138.89497526048916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2.2955733061632562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2.2955733061632562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</v>
      </c>
      <c r="BD44" s="13">
        <f>IF('Données projet'!$A$88&gt;35,BD43+BC44-BL43,IF(A44&lt;'Données projet'!$A$88,$BA$205^A44,IF(A44='Données projet'!$A$88,'Données projet'!$B$88,BD43+BC44-BL43)))</f>
        <v>514.80000000000018</v>
      </c>
      <c r="BE44" s="14">
        <f>BD44*VLOOKUP('Données projet'!$B$11,Paramètres!$A$1:$I$89,3,0)*VLOOKUP('Données projet'!$B$11,Paramètres!$A$1:$I$89,5,0)</f>
        <v>287.77320000000009</v>
      </c>
      <c r="BF44" s="14">
        <f t="shared" si="37"/>
        <v>68.607082381743922</v>
      </c>
      <c r="BG44" s="22">
        <f t="shared" si="7"/>
        <v>620.69565848153741</v>
      </c>
      <c r="BH44" s="62">
        <f t="shared" si="8"/>
        <v>914.02899181487078</v>
      </c>
      <c r="BI44" s="62">
        <f ca="1">AVERAGE(OFFSET($BH$3,0,0,'Données projet'!$E$11+1,1))-AVERAGE(OFFSET($H$3,0,0,'Données projet'!$E$11+1,1))</f>
        <v>378.17323480030268</v>
      </c>
      <c r="BJ44" s="62">
        <f t="shared" si="38"/>
        <v>471.89239871617241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34.492924242214499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13.673235329757572</v>
      </c>
      <c r="BS44" s="24">
        <f t="shared" si="9"/>
        <v>48.166159571972074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</v>
      </c>
      <c r="BY44" s="13">
        <f>IF('Données projet'!$A$114&gt;35,BY43+BX44-CG43,IF(A44&lt;'Données projet'!$A$114,$BV$205^A44,IF(A44='Données projet'!$A$114,'Données projet'!$B$114,BY43+BX44-CG43)))</f>
        <v>137</v>
      </c>
      <c r="BZ44" s="14">
        <f>BY44*VLOOKUP('Données projet'!$B$12,Paramètres!$A$1:$I$89,3,0)*VLOOKUP('Données projet'!$B$12,Paramètres!$A$1:$I$89,5,0)</f>
        <v>64.116</v>
      </c>
      <c r="CA44" s="14">
        <f t="shared" si="39"/>
        <v>18.204870493705258</v>
      </c>
      <c r="CB44" s="22">
        <f t="shared" si="10"/>
        <v>143.37551610986998</v>
      </c>
      <c r="CC44" s="62">
        <f t="shared" si="11"/>
        <v>436.70884944320329</v>
      </c>
      <c r="CD44" s="62">
        <f ca="1">AVERAGE(OFFSET($CC$3,0,0,'Données projet'!$E$12+1,1))-AVERAGE(OFFSET($H$3,0,0,'Données projet'!$E$12+1,1))</f>
        <v>77.988163294809624</v>
      </c>
      <c r="CE44" s="62">
        <f t="shared" si="40"/>
        <v>118.59281525447091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6.1198968416030386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6.1198968416030386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70.599999999999994</v>
      </c>
      <c r="CU44" s="18">
        <f>CT44*VLOOKUP('Données projet'!$B$13,Paramètres!$A$1:$I$89,3,0)*VLOOKUP('Données projet'!$B$13,Paramètres!$A$1:$I$89,5,0)</f>
        <v>56.169360000000005</v>
      </c>
      <c r="CV44" s="14">
        <f t="shared" si="41"/>
        <v>16.196075828429539</v>
      </c>
      <c r="CW44" s="22">
        <f t="shared" si="13"/>
        <v>126.03646740118144</v>
      </c>
      <c r="CX44" s="62">
        <f t="shared" si="14"/>
        <v>419.36980073451474</v>
      </c>
      <c r="CY44" s="62">
        <f ca="1">AVERAGE(OFFSET($CX$3,0,0,'Données projet'!$E$13+1,1))-AVERAGE(OFFSET($H$3,0,0,'Données projet'!$E$13+1,1))</f>
        <v>54.280673146122695</v>
      </c>
      <c r="CZ44" s="62">
        <f t="shared" si="42"/>
        <v>59.062335764177192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2.9955856679418922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2.9955856679418922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8.5265128291212022E-14</v>
      </c>
      <c r="DP44" s="18">
        <f>DO44*VLOOKUP('Données projet'!$B$14,Paramètres!$A$1:$I$89,3,0)*VLOOKUP('Données projet'!$B$14,Paramètres!$A$1:$I$89,5,0)</f>
        <v>7.7147888077888636E-14</v>
      </c>
      <c r="DQ44" s="14">
        <f t="shared" si="43"/>
        <v>1.19451494619564E-12</v>
      </c>
      <c r="DR44" s="22">
        <f t="shared" si="16"/>
        <v>2.2148127696930623E-12</v>
      </c>
      <c r="DS44" s="62">
        <f t="shared" si="17"/>
        <v>293.33333333333553</v>
      </c>
      <c r="DT44" s="62">
        <f ca="1">AVERAGE(OFFSET($DS$3,0,0,'Données projet'!$E$14+1,1))-AVERAGE(OFFSET($H$3,0,0,'Données projet'!$E$14+1,1))</f>
        <v>181.14126283600467</v>
      </c>
      <c r="DU44" s="62">
        <f t="shared" si="44"/>
        <v>348.75012088192597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29.258673061142691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29.258673061142691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76.199999999999989</v>
      </c>
      <c r="O45" s="14">
        <f>N45*VLOOKUP('Données projet'!$B$9,Paramètres!$A$1:$I$89,3,0)*VLOOKUP('Données projet'!$B$9,Paramètres!$A$1:$I$89,5,0)</f>
        <v>66.56832</v>
      </c>
      <c r="P45" s="14">
        <f t="shared" si="33"/>
        <v>18.818773418977681</v>
      </c>
      <c r="Q45" s="22">
        <f t="shared" si="53"/>
        <v>148.71585437138614</v>
      </c>
      <c r="R45" s="62">
        <f t="shared" si="0"/>
        <v>442.04918770471943</v>
      </c>
      <c r="S45" s="62">
        <f ca="1">AVERAGE(OFFSET($R$3,0,0,'Données projet'!$E$9+1,1))-AVERAGE(OFFSET($H$3,0,0,'Données projet'!$E$9+1,1))</f>
        <v>63.066358723927522</v>
      </c>
      <c r="T45" s="62">
        <f t="shared" si="34"/>
        <v>68.315893120570763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2.6163227882981541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2.6163227882981541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</v>
      </c>
      <c r="AI45" s="14">
        <f>IF('Données projet'!$A$62&gt;35,AI44+AH45-AQ44,IF(A45&lt;'Données projet'!$A$62,$AF$205^A45,IF(A45='Données projet'!$A$62,'Données projet'!$B$62,AI44+AH45-AQ44)))</f>
        <v>186.00000000000006</v>
      </c>
      <c r="AJ45" s="14">
        <f>AI45*VLOOKUP('Données projet'!$B$10,Paramètres!$A$1:$I$89,3,0)*VLOOKUP('Données projet'!$B$10,Paramètres!$A$1:$I$89,5,0)</f>
        <v>136.37520000000004</v>
      </c>
      <c r="AK45" s="14">
        <f t="shared" si="35"/>
        <v>35.465351191684015</v>
      </c>
      <c r="AL45" s="22">
        <f t="shared" si="4"/>
        <v>299.28895999218304</v>
      </c>
      <c r="AM45" s="62">
        <f t="shared" si="5"/>
        <v>592.62229332551635</v>
      </c>
      <c r="AN45" s="62">
        <f ca="1">AVERAGE(OFFSET($AM$3,0,0,'Données projet'!$E$10+1,1))-AVERAGE(OFFSET($H$3,0,0,'Données projet'!$E$10+1,1))</f>
        <v>167.14929162269641</v>
      </c>
      <c r="AO45" s="62">
        <f t="shared" si="36"/>
        <v>138.89497526048916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2.2505585137908568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2.2505585137908568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22.8</v>
      </c>
      <c r="BD45" s="13">
        <f>IF('Données projet'!$A$88&gt;35,BD44+BC45-BL44,IF(A45&lt;'Données projet'!$A$88,$BA$205^A45,IF(A45='Données projet'!$A$88,'Données projet'!$B$88,BD44+BC45-BL44)))</f>
        <v>537.60000000000014</v>
      </c>
      <c r="BE45" s="14">
        <f>BD45*VLOOKUP('Données projet'!$B$11,Paramètres!$A$1:$I$89,3,0)*VLOOKUP('Données projet'!$B$11,Paramètres!$A$1:$I$89,5,0)</f>
        <v>300.5184000000001</v>
      </c>
      <c r="BF45" s="14">
        <f t="shared" si="37"/>
        <v>71.285129105116411</v>
      </c>
      <c r="BG45" s="22">
        <f t="shared" si="7"/>
        <v>647.55781319141124</v>
      </c>
      <c r="BH45" s="62">
        <f t="shared" si="8"/>
        <v>940.8911465247445</v>
      </c>
      <c r="BI45" s="62">
        <f ca="1">AVERAGE(OFFSET($BH$3,0,0,'Données projet'!$E$11+1,1))-AVERAGE(OFFSET($H$3,0,0,'Données projet'!$E$11+1,1))</f>
        <v>378.17323480030268</v>
      </c>
      <c r="BJ45" s="62">
        <f t="shared" si="38"/>
        <v>471.89239871617241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33.816539036431074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9.6684374224310599</v>
      </c>
      <c r="BS45" s="24">
        <f t="shared" si="9"/>
        <v>43.484976458862135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</v>
      </c>
      <c r="BY45" s="13">
        <f>IF('Données projet'!$A$114&gt;35,BY44+BX45-CG44,IF(A45&lt;'Données projet'!$A$114,$BV$205^A45,IF(A45='Données projet'!$A$114,'Données projet'!$B$114,BY44+BX45-CG44)))</f>
        <v>144</v>
      </c>
      <c r="BZ45" s="14">
        <f>BY45*VLOOKUP('Données projet'!$B$12,Paramètres!$A$1:$I$89,3,0)*VLOOKUP('Données projet'!$B$12,Paramètres!$A$1:$I$89,5,0)</f>
        <v>67.391999999999996</v>
      </c>
      <c r="CA45" s="14">
        <f t="shared" si="39"/>
        <v>19.02437502991798</v>
      </c>
      <c r="CB45" s="22">
        <f t="shared" si="10"/>
        <v>150.5085198437738</v>
      </c>
      <c r="CC45" s="62">
        <f t="shared" si="11"/>
        <v>443.84185317710711</v>
      </c>
      <c r="CD45" s="62">
        <f ca="1">AVERAGE(OFFSET($CC$3,0,0,'Données projet'!$E$12+1,1))-AVERAGE(OFFSET($H$3,0,0,'Données projet'!$E$12+1,1))</f>
        <v>77.988163294809624</v>
      </c>
      <c r="CE45" s="62">
        <f t="shared" si="40"/>
        <v>118.59281525447091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5.9998893973076965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5.9998893973076965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76.199999999999989</v>
      </c>
      <c r="CU45" s="18">
        <f>CT45*VLOOKUP('Données projet'!$B$13,Paramètres!$A$1:$I$89,3,0)*VLOOKUP('Données projet'!$B$13,Paramètres!$A$1:$I$89,5,0)</f>
        <v>60.624719999999996</v>
      </c>
      <c r="CV45" s="14">
        <f t="shared" si="41"/>
        <v>17.326122484337269</v>
      </c>
      <c r="CW45" s="22">
        <f t="shared" si="13"/>
        <v>135.76438399355408</v>
      </c>
      <c r="CX45" s="62">
        <f t="shared" si="14"/>
        <v>429.09771732688739</v>
      </c>
      <c r="CY45" s="62">
        <f ca="1">AVERAGE(OFFSET($CX$3,0,0,'Données projet'!$E$13+1,1))-AVERAGE(OFFSET($H$3,0,0,'Données projet'!$E$13+1,1))</f>
        <v>54.280673146122695</v>
      </c>
      <c r="CZ45" s="62">
        <f t="shared" si="42"/>
        <v>59.062335764177192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2.9368440601203951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2.9368440601203951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8.5265128291212022E-14</v>
      </c>
      <c r="DP45" s="18">
        <f>DO45*VLOOKUP('Données projet'!$B$14,Paramètres!$A$1:$I$89,3,0)*VLOOKUP('Données projet'!$B$14,Paramètres!$A$1:$I$89,5,0)</f>
        <v>7.7147888077888636E-14</v>
      </c>
      <c r="DQ45" s="14">
        <f t="shared" si="43"/>
        <v>1.19451494619564E-12</v>
      </c>
      <c r="DR45" s="22">
        <f t="shared" si="16"/>
        <v>2.2148127696930623E-12</v>
      </c>
      <c r="DS45" s="62">
        <f t="shared" si="17"/>
        <v>293.33333333333553</v>
      </c>
      <c r="DT45" s="62">
        <f ca="1">AVERAGE(OFFSET($DS$3,0,0,'Données projet'!$E$14+1,1))-AVERAGE(OFFSET($H$3,0,0,'Données projet'!$E$14+1,1))</f>
        <v>181.14126283600467</v>
      </c>
      <c r="DU45" s="62">
        <f t="shared" si="44"/>
        <v>348.75012088192597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28.684928328442101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28.684928328442101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81.799999999999983</v>
      </c>
      <c r="O46" s="14">
        <f>N46*VLOOKUP('Données projet'!$B$9,Paramètres!$A$1:$I$89,3,0)*VLOOKUP('Données projet'!$B$9,Paramètres!$A$1:$I$89,5,0)</f>
        <v>71.46047999999999</v>
      </c>
      <c r="P46" s="14">
        <f t="shared" si="33"/>
        <v>20.035709203981977</v>
      </c>
      <c r="Q46" s="22">
        <f t="shared" si="53"/>
        <v>159.35586286360191</v>
      </c>
      <c r="R46" s="62">
        <f t="shared" si="0"/>
        <v>452.6891961969352</v>
      </c>
      <c r="S46" s="62">
        <f ca="1">AVERAGE(OFFSET($R$3,0,0,'Données projet'!$E$9+1,1))-AVERAGE(OFFSET($H$3,0,0,'Données projet'!$E$9+1,1))</f>
        <v>63.066358723927522</v>
      </c>
      <c r="T46" s="62">
        <f t="shared" si="34"/>
        <v>68.315893120570763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2.5650182942189561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2.5650182942189561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</v>
      </c>
      <c r="AI46" s="14">
        <f>IF('Données projet'!$A$62&gt;35,AI45+AH46-AQ45,IF(A46&lt;'Données projet'!$A$62,$AF$205^A46,IF(A46='Données projet'!$A$62,'Données projet'!$B$62,AI45+AH46-AQ45)))</f>
        <v>194.00000000000006</v>
      </c>
      <c r="AJ46" s="14">
        <f>AI46*VLOOKUP('Données projet'!$B$10,Paramètres!$A$1:$I$89,3,0)*VLOOKUP('Données projet'!$B$10,Paramètres!$A$1:$I$89,5,0)</f>
        <v>142.24080000000004</v>
      </c>
      <c r="AK46" s="14">
        <f t="shared" si="35"/>
        <v>36.809865943965384</v>
      </c>
      <c r="AL46" s="22">
        <f t="shared" si="4"/>
        <v>311.8465765190731</v>
      </c>
      <c r="AM46" s="62">
        <f t="shared" si="5"/>
        <v>605.17990985240635</v>
      </c>
      <c r="AN46" s="62">
        <f ca="1">AVERAGE(OFFSET($AM$3,0,0,'Données projet'!$E$10+1,1))-AVERAGE(OFFSET($H$3,0,0,'Données projet'!$E$10+1,1))</f>
        <v>167.14929162269641</v>
      </c>
      <c r="AO46" s="62">
        <f t="shared" si="36"/>
        <v>138.89497526048916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2.2064264340405679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2.2064264340405679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22.8</v>
      </c>
      <c r="BD46" s="13">
        <f>IF('Données projet'!$A$88&gt;35,BD45+BC46-BL45,IF(A46&lt;'Données projet'!$A$88,$BA$205^A46,IF(A46='Données projet'!$A$88,'Données projet'!$B$88,BD45+BC46-BL45)))</f>
        <v>560.40000000000009</v>
      </c>
      <c r="BE46" s="14">
        <f>BD46*VLOOKUP('Données projet'!$B$11,Paramètres!$A$1:$I$89,3,0)*VLOOKUP('Données projet'!$B$11,Paramètres!$A$1:$I$89,5,0)</f>
        <v>313.26360000000005</v>
      </c>
      <c r="BF46" s="14">
        <f t="shared" si="37"/>
        <v>73.949983766039026</v>
      </c>
      <c r="BG46" s="22">
        <f t="shared" si="7"/>
        <v>674.39699172585131</v>
      </c>
      <c r="BH46" s="62">
        <f t="shared" si="8"/>
        <v>967.73032505918468</v>
      </c>
      <c r="BI46" s="62">
        <f ca="1">AVERAGE(OFFSET($BH$3,0,0,'Données projet'!$E$11+1,1))-AVERAGE(OFFSET($H$3,0,0,'Données projet'!$E$11+1,1))</f>
        <v>378.17323480030268</v>
      </c>
      <c r="BJ46" s="62">
        <f t="shared" si="38"/>
        <v>471.89239871617241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33.153417331978822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6.8366176648787871</v>
      </c>
      <c r="BS46" s="24">
        <f t="shared" si="9"/>
        <v>39.990034996857609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</v>
      </c>
      <c r="BY46" s="13">
        <f>IF('Données projet'!$A$114&gt;35,BY45+BX46-CG45,IF(A46&lt;'Données projet'!$A$114,$BV$205^A46,IF(A46='Données projet'!$A$114,'Données projet'!$B$114,BY45+BX46-CG45)))</f>
        <v>151</v>
      </c>
      <c r="BZ46" s="14">
        <f>BY46*VLOOKUP('Données projet'!$B$12,Paramètres!$A$1:$I$89,3,0)*VLOOKUP('Données projet'!$B$12,Paramètres!$A$1:$I$89,5,0)</f>
        <v>70.668000000000006</v>
      </c>
      <c r="CA46" s="14">
        <f t="shared" si="39"/>
        <v>19.839253706984856</v>
      </c>
      <c r="CB46" s="22">
        <f t="shared" si="10"/>
        <v>157.63346687299864</v>
      </c>
      <c r="CC46" s="62">
        <f t="shared" si="11"/>
        <v>450.96680020633198</v>
      </c>
      <c r="CD46" s="62">
        <f ca="1">AVERAGE(OFFSET($CC$3,0,0,'Données projet'!$E$12+1,1))-AVERAGE(OFFSET($H$3,0,0,'Données projet'!$E$12+1,1))</f>
        <v>77.988163294809624</v>
      </c>
      <c r="CE46" s="62">
        <f t="shared" si="40"/>
        <v>118.59281525447091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5.8822352257976727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5.8822352257976727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81.799999999999983</v>
      </c>
      <c r="CU46" s="18">
        <f>CT46*VLOOKUP('Données projet'!$B$13,Paramètres!$A$1:$I$89,3,0)*VLOOKUP('Données projet'!$B$13,Paramètres!$A$1:$I$89,5,0)</f>
        <v>65.080079999999981</v>
      </c>
      <c r="CV46" s="14">
        <f t="shared" si="41"/>
        <v>18.44653442602603</v>
      </c>
      <c r="CW46" s="22">
        <f t="shared" si="13"/>
        <v>145.47552012532864</v>
      </c>
      <c r="CX46" s="62">
        <f t="shared" si="14"/>
        <v>438.80885345866193</v>
      </c>
      <c r="CY46" s="62">
        <f ca="1">AVERAGE(OFFSET($CX$3,0,0,'Données projet'!$E$13+1,1))-AVERAGE(OFFSET($H$3,0,0,'Données projet'!$E$13+1,1))</f>
        <v>54.280673146122695</v>
      </c>
      <c r="CZ46" s="62">
        <f t="shared" si="42"/>
        <v>59.062335764177192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2.8792543393994348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2.8792543393994348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8.5265128291212022E-14</v>
      </c>
      <c r="DP46" s="18">
        <f>DO46*VLOOKUP('Données projet'!$B$14,Paramètres!$A$1:$I$89,3,0)*VLOOKUP('Données projet'!$B$14,Paramètres!$A$1:$I$89,5,0)</f>
        <v>7.7147888077888636E-14</v>
      </c>
      <c r="DQ46" s="14">
        <f t="shared" si="43"/>
        <v>1.19451494619564E-12</v>
      </c>
      <c r="DR46" s="22">
        <f t="shared" si="16"/>
        <v>2.2148127696930623E-12</v>
      </c>
      <c r="DS46" s="62">
        <f t="shared" si="17"/>
        <v>293.33333333333553</v>
      </c>
      <c r="DT46" s="62">
        <f ca="1">AVERAGE(OFFSET($DS$3,0,0,'Données projet'!$E$14+1,1))-AVERAGE(OFFSET($H$3,0,0,'Données projet'!$E$14+1,1))</f>
        <v>181.14126283600467</v>
      </c>
      <c r="DU46" s="62">
        <f t="shared" si="44"/>
        <v>348.75012088192597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28.122434380000037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28.122434380000037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87.399999999999977</v>
      </c>
      <c r="O47" s="14">
        <f>N47*VLOOKUP('Données projet'!$B$9,Paramètres!$A$1:$I$89,3,0)*VLOOKUP('Données projet'!$B$9,Paramètres!$A$1:$I$89,5,0)</f>
        <v>76.35263999999998</v>
      </c>
      <c r="P47" s="14">
        <f t="shared" si="33"/>
        <v>21.242978155474471</v>
      </c>
      <c r="Q47" s="22">
        <f t="shared" si="53"/>
        <v>169.97903495411802</v>
      </c>
      <c r="R47" s="62">
        <f t="shared" si="0"/>
        <v>463.31236828745136</v>
      </c>
      <c r="S47" s="62">
        <f ca="1">AVERAGE(OFFSET($R$3,0,0,'Données projet'!$E$9+1,1))-AVERAGE(OFFSET($H$3,0,0,'Données projet'!$E$9+1,1))</f>
        <v>63.066358723927522</v>
      </c>
      <c r="T47" s="62">
        <f t="shared" si="34"/>
        <v>68.315893120570763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2.5147198499759997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2.5147198499759997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</v>
      </c>
      <c r="AI47" s="14">
        <f>IF('Données projet'!$A$62&gt;35,AI46+AH47-AQ46,IF(A47&lt;'Données projet'!$A$62,$AF$205^A47,IF(A47='Données projet'!$A$62,'Données projet'!$B$62,AI46+AH47-AQ46)))</f>
        <v>202.00000000000006</v>
      </c>
      <c r="AJ47" s="14">
        <f>AI47*VLOOKUP('Données projet'!$B$10,Paramètres!$A$1:$I$89,3,0)*VLOOKUP('Données projet'!$B$10,Paramètres!$A$1:$I$89,5,0)</f>
        <v>148.10640000000004</v>
      </c>
      <c r="AK47" s="14">
        <f t="shared" si="35"/>
        <v>38.147940561860452</v>
      </c>
      <c r="AL47" s="22">
        <f t="shared" si="4"/>
        <v>324.39297647857364</v>
      </c>
      <c r="AM47" s="62">
        <f t="shared" si="5"/>
        <v>617.72630981190696</v>
      </c>
      <c r="AN47" s="62">
        <f ca="1">AVERAGE(OFFSET($AM$3,0,0,'Données projet'!$E$10+1,1))-AVERAGE(OFFSET($H$3,0,0,'Données projet'!$E$10+1,1))</f>
        <v>167.14929162269641</v>
      </c>
      <c r="AO47" s="62">
        <f t="shared" si="36"/>
        <v>138.89497526048916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2.1631597574562718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2.1631597574562718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22.8</v>
      </c>
      <c r="BD47" s="13">
        <f>IF('Données projet'!$A$88&gt;35,BD46+BC47-BL46,IF(A47&lt;'Données projet'!$A$88,$BA$205^A47,IF(A47='Données projet'!$A$88,'Données projet'!$B$88,BD46+BC47-BL46)))</f>
        <v>583.20000000000005</v>
      </c>
      <c r="BE47" s="14">
        <f>BD47*VLOOKUP('Données projet'!$B$11,Paramètres!$A$1:$I$89,3,0)*VLOOKUP('Données projet'!$B$11,Paramètres!$A$1:$I$89,5,0)</f>
        <v>326.00880000000001</v>
      </c>
      <c r="BF47" s="14">
        <f t="shared" si="37"/>
        <v>76.602244480772981</v>
      </c>
      <c r="BG47" s="22">
        <f t="shared" si="7"/>
        <v>701.2142358040129</v>
      </c>
      <c r="BH47" s="62">
        <f t="shared" si="8"/>
        <v>994.54756913734627</v>
      </c>
      <c r="BI47" s="62">
        <f ca="1">AVERAGE(OFFSET($BH$3,0,0,'Données projet'!$E$11+1,1))-AVERAGE(OFFSET($H$3,0,0,'Données projet'!$E$11+1,1))</f>
        <v>378.17323480030268</v>
      </c>
      <c r="BJ47" s="62">
        <f t="shared" si="38"/>
        <v>471.89239871617241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32.503299039686574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4.8342187112155299</v>
      </c>
      <c r="BS47" s="24">
        <f t="shared" si="9"/>
        <v>37.337517750902101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</v>
      </c>
      <c r="BY47" s="13">
        <f>IF('Données projet'!$A$114&gt;35,BY46+BX47-CG46,IF(A47&lt;'Données projet'!$A$114,$BV$205^A47,IF(A47='Données projet'!$A$114,'Données projet'!$B$114,BY46+BX47-CG46)))</f>
        <v>158</v>
      </c>
      <c r="BZ47" s="14">
        <f>BY47*VLOOKUP('Données projet'!$B$12,Paramètres!$A$1:$I$89,3,0)*VLOOKUP('Données projet'!$B$12,Paramètres!$A$1:$I$89,5,0)</f>
        <v>73.944000000000003</v>
      </c>
      <c r="CA47" s="14">
        <f t="shared" si="39"/>
        <v>20.649745460165708</v>
      </c>
      <c r="CB47" s="22">
        <f t="shared" si="10"/>
        <v>164.75077334312192</v>
      </c>
      <c r="CC47" s="62">
        <f t="shared" si="11"/>
        <v>458.08410667645524</v>
      </c>
      <c r="CD47" s="62">
        <f ca="1">AVERAGE(OFFSET($CC$3,0,0,'Données projet'!$E$12+1,1))-AVERAGE(OFFSET($H$3,0,0,'Données projet'!$E$12+1,1))</f>
        <v>77.988163294809624</v>
      </c>
      <c r="CE47" s="62">
        <f t="shared" si="40"/>
        <v>118.59281525447091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5.7668881808290013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5.7668881808290013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87.399999999999977</v>
      </c>
      <c r="CU47" s="18">
        <f>CT47*VLOOKUP('Données projet'!$B$13,Paramètres!$A$1:$I$89,3,0)*VLOOKUP('Données projet'!$B$13,Paramètres!$A$1:$I$89,5,0)</f>
        <v>69.535439999999994</v>
      </c>
      <c r="CV47" s="14">
        <f t="shared" si="41"/>
        <v>19.558046279609563</v>
      </c>
      <c r="CW47" s="22">
        <f t="shared" si="13"/>
        <v>155.17115527031999</v>
      </c>
      <c r="CX47" s="62">
        <f t="shared" si="14"/>
        <v>448.50448860365327</v>
      </c>
      <c r="CY47" s="62">
        <f ca="1">AVERAGE(OFFSET($CX$3,0,0,'Données projet'!$E$13+1,1))-AVERAGE(OFFSET($H$3,0,0,'Données projet'!$E$13+1,1))</f>
        <v>54.280673146122695</v>
      </c>
      <c r="CZ47" s="62">
        <f t="shared" si="42"/>
        <v>59.062335764177192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2.8227939179755515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2.8227939179755515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8.5265128291212022E-14</v>
      </c>
      <c r="DP47" s="18">
        <f>DO47*VLOOKUP('Données projet'!$B$14,Paramètres!$A$1:$I$89,3,0)*VLOOKUP('Données projet'!$B$14,Paramètres!$A$1:$I$89,5,0)</f>
        <v>7.7147888077888636E-14</v>
      </c>
      <c r="DQ47" s="14">
        <f t="shared" si="43"/>
        <v>1.19451494619564E-12</v>
      </c>
      <c r="DR47" s="22">
        <f t="shared" si="16"/>
        <v>2.2148127696930623E-12</v>
      </c>
      <c r="DS47" s="62">
        <f t="shared" si="17"/>
        <v>293.33333333333553</v>
      </c>
      <c r="DT47" s="62">
        <f ca="1">AVERAGE(OFFSET($DS$3,0,0,'Données projet'!$E$14+1,1))-AVERAGE(OFFSET($H$3,0,0,'Données projet'!$E$14+1,1))</f>
        <v>181.14126283600467</v>
      </c>
      <c r="DU47" s="62">
        <f t="shared" si="44"/>
        <v>348.75012088192597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27.570970594799491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27.570970594799491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93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92.999999999999972</v>
      </c>
      <c r="O48" s="14">
        <f>N48*VLOOKUP('Données projet'!$B$9,Paramètres!$A$1:$I$89,3,0)*VLOOKUP('Données projet'!$B$9,Paramètres!$A$1:$I$89,5,0)</f>
        <v>81.244799999999984</v>
      </c>
      <c r="P48" s="14">
        <f t="shared" si="33"/>
        <v>22.441270156928962</v>
      </c>
      <c r="Q48" s="22">
        <f t="shared" si="53"/>
        <v>180.58657218998459</v>
      </c>
      <c r="R48" s="62">
        <f t="shared" si="0"/>
        <v>473.91990552331788</v>
      </c>
      <c r="S48" s="62">
        <f ca="1">AVERAGE(OFFSET($R$3,0,0,'Données projet'!$E$9+1,1))-AVERAGE(OFFSET($H$3,0,0,'Données projet'!$E$9+1,1))</f>
        <v>63.066358723927522</v>
      </c>
      <c r="T48" s="62">
        <f t="shared" si="34"/>
        <v>68.315893120570763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0.129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4.2095322234949588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4.2095322234949588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210</v>
      </c>
      <c r="AG48" s="13">
        <f>VLOOKUP(A48,'Données projet'!$A$61:$I$81,9,0)</f>
        <v>8</v>
      </c>
      <c r="AH48" s="13">
        <f t="array" ref="AH48">INDEX(AG:AG,MIN(IF(ISNUMBER(AG48:AG244),ROW(AG48:AG244),"")))</f>
        <v>8</v>
      </c>
      <c r="AI48" s="14">
        <f>IF('Données projet'!$A$62&gt;35,AI47+AH48-AQ47,IF(A48&lt;'Données projet'!$A$62,$AF$205^A48,IF(A48='Données projet'!$A$62,'Données projet'!$B$62,AI47+AH48-AQ47)))</f>
        <v>210.00000000000006</v>
      </c>
      <c r="AJ48" s="14">
        <f>AI48*VLOOKUP('Données projet'!$B$10,Paramètres!$A$1:$I$89,3,0)*VLOOKUP('Données projet'!$B$10,Paramètres!$A$1:$I$89,5,0)</f>
        <v>153.97200000000004</v>
      </c>
      <c r="AK48" s="14">
        <f t="shared" si="35"/>
        <v>39.479859284656413</v>
      </c>
      <c r="AL48" s="22">
        <f t="shared" si="4"/>
        <v>336.92865492077664</v>
      </c>
      <c r="AM48" s="62">
        <f t="shared" si="5"/>
        <v>630.26198825410995</v>
      </c>
      <c r="AN48" s="62">
        <f ca="1">AVERAGE(OFFSET($AM$3,0,0,'Données projet'!$E$10+1,1))-AVERAGE(OFFSET($H$3,0,0,'Données projet'!$E$10+1,1))</f>
        <v>167.14929162269641</v>
      </c>
      <c r="AO48" s="62">
        <f t="shared" si="36"/>
        <v>138.89497526048916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210</v>
      </c>
      <c r="AR48" s="17">
        <f>IF(ISNA(VLOOKUP(A48,'Données projet'!$A$61:$I$81,5,0)),0%,VLOOKUP(A48,'Données projet'!$A$61:$I$81,5,0)*VLOOKUP('Données projet'!$B$10,Paramètres!$A$1:$I$89,7,0))</f>
        <v>0.27950000000000003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49.694851649056275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49.694851649056275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606</v>
      </c>
      <c r="BB48" s="13">
        <f>VLOOKUP(A48,'Données projet'!$A$87:$I$107,9,0)</f>
        <v>22.8</v>
      </c>
      <c r="BC48" s="13">
        <f t="array" ref="BC48">INDEX(BB:BB,MIN(IF(ISNUMBER(BB48:BB244),ROW(BB48:BB244),"")))</f>
        <v>22.8</v>
      </c>
      <c r="BD48" s="13">
        <f>IF('Données projet'!$A$88&gt;35,BD47+BC48-BL47,IF(A48&lt;'Données projet'!$A$88,$BA$205^A48,IF(A48='Données projet'!$A$88,'Données projet'!$B$88,BD47+BC48-BL47)))</f>
        <v>606</v>
      </c>
      <c r="BE48" s="14">
        <f>BD48*VLOOKUP('Données projet'!$B$11,Paramètres!$A$1:$I$89,3,0)*VLOOKUP('Données projet'!$B$11,Paramètres!$A$1:$I$89,5,0)</f>
        <v>338.75400000000002</v>
      </c>
      <c r="BF48" s="14">
        <f t="shared" si="37"/>
        <v>79.242459951408904</v>
      </c>
      <c r="BG48" s="22">
        <f t="shared" si="7"/>
        <v>728.01050108203719</v>
      </c>
      <c r="BH48" s="62">
        <f t="shared" si="8"/>
        <v>1021.3438344153706</v>
      </c>
      <c r="BI48" s="62">
        <f ca="1">AVERAGE(OFFSET($BH$3,0,0,'Données projet'!$E$11+1,1))-AVERAGE(OFFSET($H$3,0,0,'Données projet'!$E$11+1,1))</f>
        <v>378.17323480030268</v>
      </c>
      <c r="BJ48" s="62">
        <f t="shared" si="38"/>
        <v>471.89239871617241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66</v>
      </c>
      <c r="BM48" s="17">
        <f>IF(ISNA(VLOOKUP(A48,'Données projet'!$A$87:$I$107,5,0)),0%,VLOOKUP(A48,'Données projet'!$A$87:$I$107,5,0)*VLOOKUP('Données projet'!$B$11,Paramètres!$A$1:$I$89,7,0))</f>
        <v>0.38500000000000001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0.3</v>
      </c>
      <c r="BP48" s="23">
        <f>EXP(-LN(2)/35)*BP47+(1-EXP(-LN(2)/35))/(LN(2)/35)*BL48*BM48*VLOOKUP('Données projet'!$B$11,Paramètres!$A$1:$I$89,3,0)*0.475*44/12</f>
        <v>50.708702742882934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15.950082347921823</v>
      </c>
      <c r="BS48" s="24">
        <f t="shared" si="9"/>
        <v>66.658785090804756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</v>
      </c>
      <c r="BY48" s="13">
        <f>IF('Données projet'!$A$114&gt;35,BY47+BX48-CG47,IF(A48&lt;'Données projet'!$A$114,$BV$205^A48,IF(A48='Données projet'!$A$114,'Données projet'!$B$114,BY47+BX48-CG47)))</f>
        <v>165</v>
      </c>
      <c r="BZ48" s="14">
        <f>BY48*VLOOKUP('Données projet'!$B$12,Paramètres!$A$1:$I$89,3,0)*VLOOKUP('Données projet'!$B$12,Paramètres!$A$1:$I$89,5,0)</f>
        <v>77.22</v>
      </c>
      <c r="CA48" s="14">
        <f t="shared" si="39"/>
        <v>21.456066856215884</v>
      </c>
      <c r="CB48" s="22">
        <f t="shared" si="10"/>
        <v>171.86081644124263</v>
      </c>
      <c r="CC48" s="62">
        <f t="shared" si="11"/>
        <v>465.19414977457598</v>
      </c>
      <c r="CD48" s="62">
        <f ca="1">AVERAGE(OFFSET($CC$3,0,0,'Données projet'!$E$12+1,1))-AVERAGE(OFFSET($H$3,0,0,'Données projet'!$E$12+1,1))</f>
        <v>77.988163294809624</v>
      </c>
      <c r="CE48" s="62">
        <f t="shared" si="40"/>
        <v>118.59281525447091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5.6538030210574153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5.6538030210574153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93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92.999999999999972</v>
      </c>
      <c r="CU48" s="18">
        <f>CT48*VLOOKUP('Données projet'!$B$13,Paramètres!$A$1:$I$89,3,0)*VLOOKUP('Données projet'!$B$13,Paramètres!$A$1:$I$89,5,0)</f>
        <v>73.990799999999979</v>
      </c>
      <c r="CV48" s="14">
        <f t="shared" si="41"/>
        <v>20.661293208990468</v>
      </c>
      <c r="CW48" s="22">
        <f t="shared" si="13"/>
        <v>164.85239567232503</v>
      </c>
      <c r="CX48" s="62">
        <f t="shared" si="14"/>
        <v>458.18572900565835</v>
      </c>
      <c r="CY48" s="62">
        <f ca="1">AVERAGE(OFFSET($CX$3,0,0,'Données projet'!$E$13+1,1))-AVERAGE(OFFSET($H$3,0,0,'Données projet'!$E$13+1,1))</f>
        <v>54.280673146122695</v>
      </c>
      <c r="CZ48" s="62">
        <f t="shared" si="42"/>
        <v>59.062335764177192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0.159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4.7252348837653138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4.7252348837653138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8.5265128291212022E-14</v>
      </c>
      <c r="DP48" s="18">
        <f>DO48*VLOOKUP('Données projet'!$B$14,Paramètres!$A$1:$I$89,3,0)*VLOOKUP('Données projet'!$B$14,Paramètres!$A$1:$I$89,5,0)</f>
        <v>7.7147888077888636E-14</v>
      </c>
      <c r="DQ48" s="14">
        <f t="shared" si="43"/>
        <v>1.19451494619564E-12</v>
      </c>
      <c r="DR48" s="22">
        <f t="shared" si="16"/>
        <v>2.2148127696930623E-12</v>
      </c>
      <c r="DS48" s="62">
        <f t="shared" si="17"/>
        <v>293.33333333333553</v>
      </c>
      <c r="DT48" s="62">
        <f ca="1">AVERAGE(OFFSET($DS$3,0,0,'Données projet'!$E$14+1,1))-AVERAGE(OFFSET($H$3,0,0,'Données projet'!$E$14+1,1))</f>
        <v>181.14126283600467</v>
      </c>
      <c r="DU48" s="62">
        <f t="shared" si="44"/>
        <v>348.75012088192597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27.030320678067032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27.030320678067032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84.599999999999966</v>
      </c>
      <c r="O49" s="14">
        <f>N49*VLOOKUP('Données projet'!$B$9,Paramètres!$A$1:$I$89,3,0)*VLOOKUP('Données projet'!$B$9,Paramètres!$A$1:$I$89,5,0)</f>
        <v>73.906559999999971</v>
      </c>
      <c r="P49" s="14">
        <f t="shared" si="33"/>
        <v>20.640506648584481</v>
      </c>
      <c r="Q49" s="22">
        <f t="shared" si="53"/>
        <v>164.66947441295125</v>
      </c>
      <c r="R49" s="62">
        <f t="shared" si="0"/>
        <v>458.00280774628459</v>
      </c>
      <c r="S49" s="62">
        <f ca="1">AVERAGE(OFFSET($R$3,0,0,'Données projet'!$E$9+1,1))-AVERAGE(OFFSET($H$3,0,0,'Données projet'!$E$9+1,1))</f>
        <v>63.066358723927522</v>
      </c>
      <c r="T49" s="62">
        <f t="shared" si="34"/>
        <v>68.315893120570763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4.1269858641533537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4.1269858641533537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4.1677594708744434E-14</v>
      </c>
      <c r="AK49" s="14">
        <f t="shared" si="35"/>
        <v>6.9326303456159188E-13</v>
      </c>
      <c r="AL49" s="22">
        <f t="shared" si="4"/>
        <v>1.2800215959791691E-12</v>
      </c>
      <c r="AM49" s="62">
        <f t="shared" si="5"/>
        <v>293.33333333333462</v>
      </c>
      <c r="AN49" s="62">
        <f ca="1">AVERAGE(OFFSET($AM$3,0,0,'Données projet'!$E$10+1,1))-AVERAGE(OFFSET($H$3,0,0,'Données projet'!$E$10+1,1))</f>
        <v>167.14929162269641</v>
      </c>
      <c r="AO49" s="62">
        <f t="shared" si="36"/>
        <v>138.89497526048916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48.720365919084841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48.720365919084841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17.8</v>
      </c>
      <c r="BD49" s="13">
        <f>IF('Données projet'!$A$88&gt;35,BD48+BC49-BL48,IF(A49&lt;'Données projet'!$A$88,$BA$205^A49,IF(A49='Données projet'!$A$88,'Données projet'!$B$88,BD48+BC49-BL48)))</f>
        <v>557.79999999999995</v>
      </c>
      <c r="BE49" s="14">
        <f>BD49*VLOOKUP('Données projet'!$B$11,Paramètres!$A$1:$I$89,3,0)*VLOOKUP('Données projet'!$B$11,Paramètres!$A$1:$I$89,5,0)</f>
        <v>311.81020000000001</v>
      </c>
      <c r="BF49" s="14">
        <f t="shared" si="37"/>
        <v>73.646743780370684</v>
      </c>
      <c r="BG49" s="22">
        <f t="shared" si="7"/>
        <v>671.33751041747894</v>
      </c>
      <c r="BH49" s="62">
        <f t="shared" si="8"/>
        <v>964.67084375081231</v>
      </c>
      <c r="BI49" s="62">
        <f ca="1">AVERAGE(OFFSET($BH$3,0,0,'Données projet'!$E$11+1,1))-AVERAGE(OFFSET($H$3,0,0,'Données projet'!$E$11+1,1))</f>
        <v>378.17323480030268</v>
      </c>
      <c r="BJ49" s="62">
        <f t="shared" si="38"/>
        <v>471.89239871617241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49.714336011349666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11.278411388699372</v>
      </c>
      <c r="BS49" s="24">
        <f t="shared" si="9"/>
        <v>60.992747400049041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172</v>
      </c>
      <c r="BZ49" s="14">
        <f>BY49*VLOOKUP('Données projet'!$B$12,Paramètres!$A$1:$I$89,3,0)*VLOOKUP('Données projet'!$B$12,Paramètres!$A$1:$I$89,5,0)</f>
        <v>80.495999999999995</v>
      </c>
      <c r="CA49" s="14">
        <f t="shared" si="39"/>
        <v>22.258415047134118</v>
      </c>
      <c r="CB49" s="22">
        <f t="shared" si="10"/>
        <v>178.96393954042523</v>
      </c>
      <c r="CC49" s="62">
        <f t="shared" si="11"/>
        <v>472.29727287375852</v>
      </c>
      <c r="CD49" s="62">
        <f ca="1">AVERAGE(OFFSET($CC$3,0,0,'Données projet'!$E$12+1,1))-AVERAGE(OFFSET($H$3,0,0,'Données projet'!$E$12+1,1))</f>
        <v>77.988163294809624</v>
      </c>
      <c r="CE49" s="62">
        <f t="shared" si="40"/>
        <v>118.59281525447091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5.5429353922938134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5.5429353922938134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84.599999999999966</v>
      </c>
      <c r="CU49" s="18">
        <f>CT49*VLOOKUP('Données projet'!$B$13,Paramètres!$A$1:$I$89,3,0)*VLOOKUP('Données projet'!$B$13,Paramètres!$A$1:$I$89,5,0)</f>
        <v>67.307759999999988</v>
      </c>
      <c r="CV49" s="14">
        <f t="shared" si="41"/>
        <v>19.003361078332173</v>
      </c>
      <c r="CW49" s="22">
        <f t="shared" si="13"/>
        <v>150.32520254476185</v>
      </c>
      <c r="CX49" s="62">
        <f t="shared" si="14"/>
        <v>443.65853587809517</v>
      </c>
      <c r="CY49" s="62">
        <f ca="1">AVERAGE(OFFSET($CX$3,0,0,'Données projet'!$E$13+1,1))-AVERAGE(OFFSET($H$3,0,0,'Données projet'!$E$13+1,1))</f>
        <v>54.280673146122695</v>
      </c>
      <c r="CZ49" s="62">
        <f t="shared" si="42"/>
        <v>59.062335764177192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4.6325759098033705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4.6325759098033705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8.5265128291212022E-14</v>
      </c>
      <c r="DP49" s="18">
        <f>DO49*VLOOKUP('Données projet'!$B$14,Paramètres!$A$1:$I$89,3,0)*VLOOKUP('Données projet'!$B$14,Paramètres!$A$1:$I$89,5,0)</f>
        <v>7.7147888077888636E-14</v>
      </c>
      <c r="DQ49" s="14">
        <f t="shared" si="43"/>
        <v>1.19451494619564E-12</v>
      </c>
      <c r="DR49" s="22">
        <f t="shared" si="16"/>
        <v>2.2148127696930623E-12</v>
      </c>
      <c r="DS49" s="62">
        <f t="shared" si="17"/>
        <v>293.33333333333553</v>
      </c>
      <c r="DT49" s="62">
        <f ca="1">AVERAGE(OFFSET($DS$3,0,0,'Données projet'!$E$14+1,1))-AVERAGE(OFFSET($H$3,0,0,'Données projet'!$E$14+1,1))</f>
        <v>181.14126283600467</v>
      </c>
      <c r="DU49" s="62">
        <f t="shared" si="44"/>
        <v>348.75012088192597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26.500272576437808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26.500272576437808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90.19999999999996</v>
      </c>
      <c r="O50" s="14">
        <f>N50*VLOOKUP('Données projet'!$B$9,Paramètres!$A$1:$I$89,3,0)*VLOOKUP('Données projet'!$B$9,Paramètres!$A$1:$I$89,5,0)</f>
        <v>78.798719999999975</v>
      </c>
      <c r="P50" s="14">
        <f t="shared" si="33"/>
        <v>21.843206787310475</v>
      </c>
      <c r="Q50" s="22">
        <f t="shared" si="53"/>
        <v>175.28468915456571</v>
      </c>
      <c r="R50" s="62">
        <f t="shared" si="0"/>
        <v>468.618022487899</v>
      </c>
      <c r="S50" s="62">
        <f ca="1">AVERAGE(OFFSET($R$3,0,0,'Données projet'!$E$9+1,1))-AVERAGE(OFFSET($H$3,0,0,'Données projet'!$E$9+1,1))</f>
        <v>63.066358723927522</v>
      </c>
      <c r="T50" s="62">
        <f t="shared" si="34"/>
        <v>68.315893120570763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4.0460581885701297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4.0460581885701297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4.1677594708744434E-14</v>
      </c>
      <c r="AK50" s="14">
        <f t="shared" si="35"/>
        <v>6.9326303456159188E-13</v>
      </c>
      <c r="AL50" s="22">
        <f t="shared" si="4"/>
        <v>1.2800215959791691E-12</v>
      </c>
      <c r="AM50" s="62">
        <f t="shared" si="5"/>
        <v>293.33333333333462</v>
      </c>
      <c r="AN50" s="62">
        <f ca="1">AVERAGE(OFFSET($AM$3,0,0,'Données projet'!$E$10+1,1))-AVERAGE(OFFSET($H$3,0,0,'Données projet'!$E$10+1,1))</f>
        <v>167.14929162269641</v>
      </c>
      <c r="AO50" s="62">
        <f t="shared" si="36"/>
        <v>138.89497526048916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47.764989259900538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47.764989259900538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17.8</v>
      </c>
      <c r="BD50" s="13">
        <f>IF('Données projet'!$A$88&gt;35,BD49+BC50-BL49,IF(A50&lt;'Données projet'!$A$88,$BA$205^A50,IF(A50='Données projet'!$A$88,'Données projet'!$B$88,BD49+BC50-BL49)))</f>
        <v>575.59999999999991</v>
      </c>
      <c r="BE50" s="14">
        <f>BD50*VLOOKUP('Données projet'!$B$11,Paramètres!$A$1:$I$89,3,0)*VLOOKUP('Données projet'!$B$11,Paramètres!$A$1:$I$89,5,0)</f>
        <v>321.76039999999995</v>
      </c>
      <c r="BF50" s="14">
        <f t="shared" si="37"/>
        <v>75.719522083505169</v>
      </c>
      <c r="BG50" s="22">
        <f t="shared" si="7"/>
        <v>692.27753096210472</v>
      </c>
      <c r="BH50" s="62">
        <f t="shared" si="8"/>
        <v>985.61086429543798</v>
      </c>
      <c r="BI50" s="62">
        <f ca="1">AVERAGE(OFFSET($BH$3,0,0,'Données projet'!$E$11+1,1))-AVERAGE(OFFSET($H$3,0,0,'Données projet'!$E$11+1,1))</f>
        <v>378.17323480030268</v>
      </c>
      <c r="BJ50" s="62">
        <f t="shared" si="38"/>
        <v>471.89239871617241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48.739468204917941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7.9750411739609124</v>
      </c>
      <c r="BS50" s="24">
        <f t="shared" si="9"/>
        <v>56.714509378878851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179</v>
      </c>
      <c r="BZ50" s="14">
        <f>BY50*VLOOKUP('Données projet'!$B$12,Paramètres!$A$1:$I$89,3,0)*VLOOKUP('Données projet'!$B$12,Paramètres!$A$1:$I$89,5,0)</f>
        <v>83.772000000000006</v>
      </c>
      <c r="CA50" s="14">
        <f t="shared" si="39"/>
        <v>23.056970229527074</v>
      </c>
      <c r="CB50" s="22">
        <f t="shared" si="10"/>
        <v>186.06045648309296</v>
      </c>
      <c r="CC50" s="62">
        <f t="shared" si="11"/>
        <v>479.39378981642631</v>
      </c>
      <c r="CD50" s="62">
        <f ca="1">AVERAGE(OFFSET($CC$3,0,0,'Données projet'!$E$12+1,1))-AVERAGE(OFFSET($H$3,0,0,'Données projet'!$E$12+1,1))</f>
        <v>77.988163294809624</v>
      </c>
      <c r="CE50" s="62">
        <f t="shared" si="40"/>
        <v>118.59281525447091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5.4342418101076895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5.4342418101076895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90.19999999999996</v>
      </c>
      <c r="CU50" s="18">
        <f>CT50*VLOOKUP('Données projet'!$B$13,Paramètres!$A$1:$I$89,3,0)*VLOOKUP('Données projet'!$B$13,Paramètres!$A$1:$I$89,5,0)</f>
        <v>71.763119999999972</v>
      </c>
      <c r="CV50" s="14">
        <f t="shared" si="41"/>
        <v>20.110666504225758</v>
      </c>
      <c r="CW50" s="22">
        <f t="shared" si="13"/>
        <v>160.01351149485981</v>
      </c>
      <c r="CX50" s="62">
        <f t="shared" si="14"/>
        <v>453.34684482819313</v>
      </c>
      <c r="CY50" s="62">
        <f ca="1">AVERAGE(OFFSET($CX$3,0,0,'Données projet'!$E$13+1,1))-AVERAGE(OFFSET($H$3,0,0,'Données projet'!$E$13+1,1))</f>
        <v>54.280673146122695</v>
      </c>
      <c r="CZ50" s="62">
        <f t="shared" si="42"/>
        <v>59.062335764177192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4.5417339218044273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4.5417339218044273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8.5265128291212022E-14</v>
      </c>
      <c r="DP50" s="18">
        <f>DO50*VLOOKUP('Données projet'!$B$14,Paramètres!$A$1:$I$89,3,0)*VLOOKUP('Données projet'!$B$14,Paramètres!$A$1:$I$89,5,0)</f>
        <v>7.7147888077888636E-14</v>
      </c>
      <c r="DQ50" s="14">
        <f t="shared" si="43"/>
        <v>1.19451494619564E-12</v>
      </c>
      <c r="DR50" s="22">
        <f t="shared" si="16"/>
        <v>2.2148127696930623E-12</v>
      </c>
      <c r="DS50" s="62">
        <f t="shared" si="17"/>
        <v>293.33333333333553</v>
      </c>
      <c r="DT50" s="62">
        <f ca="1">AVERAGE(OFFSET($DS$3,0,0,'Données projet'!$E$14+1,1))-AVERAGE(OFFSET($H$3,0,0,'Données projet'!$E$14+1,1))</f>
        <v>181.14126283600467</v>
      </c>
      <c r="DU50" s="62">
        <f t="shared" si="44"/>
        <v>348.75012088192597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25.980618394784116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25.980618394784116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95.799999999999955</v>
      </c>
      <c r="O51" s="14">
        <f>N51*VLOOKUP('Données projet'!$B$9,Paramètres!$A$1:$I$89,3,0)*VLOOKUP('Données projet'!$B$9,Paramètres!$A$1:$I$89,5,0)</f>
        <v>83.690879999999979</v>
      </c>
      <c r="P51" s="14">
        <f t="shared" si="33"/>
        <v>23.037240938104041</v>
      </c>
      <c r="Q51" s="22">
        <f t="shared" si="53"/>
        <v>185.88481063386448</v>
      </c>
      <c r="R51" s="62">
        <f t="shared" si="0"/>
        <v>479.21814396719776</v>
      </c>
      <c r="S51" s="62">
        <f ca="1">AVERAGE(OFFSET($R$3,0,0,'Données projet'!$E$9+1,1))-AVERAGE(OFFSET($H$3,0,0,'Données projet'!$E$9+1,1))</f>
        <v>63.066358723927522</v>
      </c>
      <c r="T51" s="62">
        <f t="shared" si="34"/>
        <v>68.315893120570763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3.9667174553440843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3.9667174553440843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4.1677594708744434E-14</v>
      </c>
      <c r="AK51" s="14">
        <f t="shared" si="35"/>
        <v>6.9326303456159188E-13</v>
      </c>
      <c r="AL51" s="22">
        <f t="shared" si="4"/>
        <v>1.2800215959791691E-12</v>
      </c>
      <c r="AM51" s="62">
        <f t="shared" si="5"/>
        <v>293.33333333333462</v>
      </c>
      <c r="AN51" s="62">
        <f ca="1">AVERAGE(OFFSET($AM$3,0,0,'Données projet'!$E$10+1,1))-AVERAGE(OFFSET($H$3,0,0,'Données projet'!$E$10+1,1))</f>
        <v>167.14929162269641</v>
      </c>
      <c r="AO51" s="62">
        <f t="shared" si="36"/>
        <v>138.89497526048916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46.828346954280619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46.828346954280619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17.8</v>
      </c>
      <c r="BD51" s="13">
        <f>IF('Données projet'!$A$88&gt;35,BD50+BC51-BL50,IF(A51&lt;'Données projet'!$A$88,$BA$205^A51,IF(A51='Données projet'!$A$88,'Données projet'!$B$88,BD50+BC51-BL50)))</f>
        <v>593.39999999999986</v>
      </c>
      <c r="BE51" s="14">
        <f>BD51*VLOOKUP('Données projet'!$B$11,Paramètres!$A$1:$I$89,3,0)*VLOOKUP('Données projet'!$B$11,Paramètres!$A$1:$I$89,5,0)</f>
        <v>331.71059999999994</v>
      </c>
      <c r="BF51" s="14">
        <f t="shared" si="37"/>
        <v>77.784851407016433</v>
      </c>
      <c r="BG51" s="22">
        <f t="shared" si="7"/>
        <v>713.20457786722011</v>
      </c>
      <c r="BH51" s="62">
        <f t="shared" si="8"/>
        <v>1006.5379112005535</v>
      </c>
      <c r="BI51" s="62">
        <f ca="1">AVERAGE(OFFSET($BH$3,0,0,'Données projet'!$E$11+1,1))-AVERAGE(OFFSET($H$3,0,0,'Données projet'!$E$11+1,1))</f>
        <v>378.17323480030268</v>
      </c>
      <c r="BJ51" s="62">
        <f t="shared" si="38"/>
        <v>471.89239871617241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47.783716961559698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5.6392056943496867</v>
      </c>
      <c r="BS51" s="24">
        <f t="shared" si="9"/>
        <v>53.422922655909382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186</v>
      </c>
      <c r="BZ51" s="14">
        <f>BY51*VLOOKUP('Données projet'!$B$12,Paramètres!$A$1:$I$89,3,0)*VLOOKUP('Données projet'!$B$12,Paramètres!$A$1:$I$89,5,0)</f>
        <v>87.048000000000002</v>
      </c>
      <c r="CA51" s="14">
        <f t="shared" si="39"/>
        <v>23.851897708444891</v>
      </c>
      <c r="CB51" s="22">
        <f t="shared" si="10"/>
        <v>193.15065517554152</v>
      </c>
      <c r="CC51" s="62">
        <f t="shared" si="11"/>
        <v>486.48398850887486</v>
      </c>
      <c r="CD51" s="62">
        <f ca="1">AVERAGE(OFFSET($CC$3,0,0,'Données projet'!$E$12+1,1))-AVERAGE(OFFSET($H$3,0,0,'Données projet'!$E$12+1,1))</f>
        <v>77.988163294809624</v>
      </c>
      <c r="CE51" s="62">
        <f t="shared" si="40"/>
        <v>118.59281525447091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5.3276796427716961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5.3276796427716961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95.799999999999955</v>
      </c>
      <c r="CU51" s="18">
        <f>CT51*VLOOKUP('Données projet'!$B$13,Paramètres!$A$1:$I$89,3,0)*VLOOKUP('Données projet'!$B$13,Paramètres!$A$1:$I$89,5,0)</f>
        <v>76.218479999999971</v>
      </c>
      <c r="CV51" s="14">
        <f t="shared" si="41"/>
        <v>21.209993303403238</v>
      </c>
      <c r="CW51" s="22">
        <f t="shared" si="13"/>
        <v>169.68792433676057</v>
      </c>
      <c r="CX51" s="62">
        <f t="shared" si="14"/>
        <v>463.02125767009386</v>
      </c>
      <c r="CY51" s="62">
        <f ca="1">AVERAGE(OFFSET($CX$3,0,0,'Données projet'!$E$13+1,1))-AVERAGE(OFFSET($H$3,0,0,'Données projet'!$E$13+1,1))</f>
        <v>54.280673146122695</v>
      </c>
      <c r="CZ51" s="62">
        <f t="shared" si="42"/>
        <v>59.062335764177192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4.4526732897820018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4.4526732897820018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8.5265128291212022E-14</v>
      </c>
      <c r="DP51" s="18">
        <f>DO51*VLOOKUP('Données projet'!$B$14,Paramètres!$A$1:$I$89,3,0)*VLOOKUP('Données projet'!$B$14,Paramètres!$A$1:$I$89,5,0)</f>
        <v>7.7147888077888636E-14</v>
      </c>
      <c r="DQ51" s="14">
        <f t="shared" si="43"/>
        <v>1.19451494619564E-12</v>
      </c>
      <c r="DR51" s="22">
        <f t="shared" si="16"/>
        <v>2.2148127696930623E-12</v>
      </c>
      <c r="DS51" s="62">
        <f t="shared" si="17"/>
        <v>293.33333333333553</v>
      </c>
      <c r="DT51" s="62">
        <f ca="1">AVERAGE(OFFSET($DS$3,0,0,'Données projet'!$E$14+1,1))-AVERAGE(OFFSET($H$3,0,0,'Données projet'!$E$14+1,1))</f>
        <v>181.14126283600467</v>
      </c>
      <c r="DU51" s="62">
        <f t="shared" si="44"/>
        <v>348.75012088192597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25.471154314674898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25.471154314674898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101.39999999999995</v>
      </c>
      <c r="O52" s="14">
        <f>N52*VLOOKUP('Données projet'!$B$9,Paramètres!$A$1:$I$89,3,0)*VLOOKUP('Données projet'!$B$9,Paramètres!$A$1:$I$89,5,0)</f>
        <v>88.583039999999968</v>
      </c>
      <c r="P52" s="14">
        <f t="shared" si="33"/>
        <v>24.223173378642482</v>
      </c>
      <c r="Q52" s="22">
        <f t="shared" si="53"/>
        <v>196.47082163446893</v>
      </c>
      <c r="R52" s="62">
        <f t="shared" si="0"/>
        <v>489.80415496780222</v>
      </c>
      <c r="S52" s="62">
        <f ca="1">AVERAGE(OFFSET($R$3,0,0,'Données projet'!$E$9+1,1))-AVERAGE(OFFSET($H$3,0,0,'Données projet'!$E$9+1,1))</f>
        <v>63.066358723927522</v>
      </c>
      <c r="T52" s="62">
        <f t="shared" si="34"/>
        <v>68.315893120570763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3.8889325455035326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3.8889325455035326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4.1677594708744434E-14</v>
      </c>
      <c r="AK52" s="14">
        <f t="shared" si="35"/>
        <v>6.9326303456159188E-13</v>
      </c>
      <c r="AL52" s="22">
        <f t="shared" si="4"/>
        <v>1.2800215959791691E-12</v>
      </c>
      <c r="AM52" s="62">
        <f t="shared" si="5"/>
        <v>293.33333333333462</v>
      </c>
      <c r="AN52" s="62">
        <f ca="1">AVERAGE(OFFSET($AM$3,0,0,'Données projet'!$E$10+1,1))-AVERAGE(OFFSET($H$3,0,0,'Données projet'!$E$10+1,1))</f>
        <v>167.14929162269641</v>
      </c>
      <c r="AO52" s="62">
        <f t="shared" si="36"/>
        <v>138.89497526048916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45.910071632978507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45.910071632978507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17.8</v>
      </c>
      <c r="BD52" s="13">
        <f>IF('Données projet'!$A$88&gt;35,BD51+BC52-BL51,IF(A52&lt;'Données projet'!$A$88,$BA$205^A52,IF(A52='Données projet'!$A$88,'Données projet'!$B$88,BD51+BC52-BL51)))</f>
        <v>611.19999999999982</v>
      </c>
      <c r="BE52" s="14">
        <f>BD52*VLOOKUP('Données projet'!$B$11,Paramètres!$A$1:$I$89,3,0)*VLOOKUP('Données projet'!$B$11,Paramètres!$A$1:$I$89,5,0)</f>
        <v>341.66079999999988</v>
      </c>
      <c r="BF52" s="14">
        <f t="shared" si="37"/>
        <v>79.842980844864144</v>
      </c>
      <c r="BG52" s="22">
        <f t="shared" si="7"/>
        <v>734.11908497147158</v>
      </c>
      <c r="BH52" s="62">
        <f t="shared" si="8"/>
        <v>1027.452418304805</v>
      </c>
      <c r="BI52" s="62">
        <f ca="1">AVERAGE(OFFSET($BH$3,0,0,'Données projet'!$E$11+1,1))-AVERAGE(OFFSET($H$3,0,0,'Données projet'!$E$11+1,1))</f>
        <v>378.17323480030268</v>
      </c>
      <c r="BJ52" s="62">
        <f t="shared" si="38"/>
        <v>471.89239871617241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46.846707417133011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3.9875205869804571</v>
      </c>
      <c r="BS52" s="24">
        <f t="shared" si="9"/>
        <v>50.83422800411347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193</v>
      </c>
      <c r="BZ52" s="14">
        <f>BY52*VLOOKUP('Données projet'!$B$12,Paramètres!$A$1:$I$89,3,0)*VLOOKUP('Données projet'!$B$12,Paramètres!$A$1:$I$89,5,0)</f>
        <v>90.324000000000012</v>
      </c>
      <c r="CA52" s="14">
        <f t="shared" si="39"/>
        <v>24.643349641795833</v>
      </c>
      <c r="CB52" s="22">
        <f t="shared" si="10"/>
        <v>200.23480062612774</v>
      </c>
      <c r="CC52" s="62">
        <f t="shared" si="11"/>
        <v>493.56813395946108</v>
      </c>
      <c r="CD52" s="62">
        <f ca="1">AVERAGE(OFFSET($CC$3,0,0,'Données projet'!$E$12+1,1))-AVERAGE(OFFSET($H$3,0,0,'Données projet'!$E$12+1,1))</f>
        <v>77.988163294809624</v>
      </c>
      <c r="CE52" s="62">
        <f t="shared" si="40"/>
        <v>118.59281525447091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5.2232070945406575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5.2232070945406575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101.39999999999995</v>
      </c>
      <c r="CU52" s="18">
        <f>CT52*VLOOKUP('Données projet'!$B$13,Paramètres!$A$1:$I$89,3,0)*VLOOKUP('Données projet'!$B$13,Paramètres!$A$1:$I$89,5,0)</f>
        <v>80.67383999999997</v>
      </c>
      <c r="CV52" s="14">
        <f t="shared" si="41"/>
        <v>22.301860996660913</v>
      </c>
      <c r="CW52" s="22">
        <f t="shared" si="13"/>
        <v>179.34934590251771</v>
      </c>
      <c r="CX52" s="62">
        <f t="shared" si="14"/>
        <v>472.68267923585103</v>
      </c>
      <c r="CY52" s="62">
        <f ca="1">AVERAGE(OFFSET($CX$3,0,0,'Données projet'!$E$13+1,1))-AVERAGE(OFFSET($H$3,0,0,'Données projet'!$E$13+1,1))</f>
        <v>54.280673146122695</v>
      </c>
      <c r="CZ52" s="62">
        <f t="shared" si="42"/>
        <v>59.062335764177192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4.3653590824319144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4.3653590824319144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8.5265128291212022E-14</v>
      </c>
      <c r="DP52" s="18">
        <f>DO52*VLOOKUP('Données projet'!$B$14,Paramètres!$A$1:$I$89,3,0)*VLOOKUP('Données projet'!$B$14,Paramètres!$A$1:$I$89,5,0)</f>
        <v>7.7147888077888636E-14</v>
      </c>
      <c r="DQ52" s="14">
        <f t="shared" si="43"/>
        <v>1.19451494619564E-12</v>
      </c>
      <c r="DR52" s="22">
        <f t="shared" si="16"/>
        <v>2.2148127696930623E-12</v>
      </c>
      <c r="DS52" s="62">
        <f t="shared" si="17"/>
        <v>293.33333333333553</v>
      </c>
      <c r="DT52" s="62">
        <f ca="1">AVERAGE(OFFSET($DS$3,0,0,'Données projet'!$E$14+1,1))-AVERAGE(OFFSET($H$3,0,0,'Données projet'!$E$14+1,1))</f>
        <v>181.14126283600467</v>
      </c>
      <c r="DU52" s="62">
        <f t="shared" si="44"/>
        <v>348.75012088192597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24.971680514434215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24.971680514434215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107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106.99999999999994</v>
      </c>
      <c r="O53" s="14">
        <f>N53*VLOOKUP('Données projet'!$B$9,Paramètres!$A$1:$I$89,3,0)*VLOOKUP('Données projet'!$B$9,Paramètres!$A$1:$I$89,5,0)</f>
        <v>93.475199999999958</v>
      </c>
      <c r="P53" s="14">
        <f t="shared" si="33"/>
        <v>25.401502539965641</v>
      </c>
      <c r="Q53" s="22">
        <f t="shared" si="53"/>
        <v>207.04359025710676</v>
      </c>
      <c r="R53" s="62">
        <f t="shared" si="0"/>
        <v>500.37692359044007</v>
      </c>
      <c r="S53" s="62">
        <f ca="1">AVERAGE(OFFSET($R$3,0,0,'Données projet'!$E$9+1,1))-AVERAGE(OFFSET($H$3,0,0,'Données projet'!$E$9+1,1))</f>
        <v>63.066358723927522</v>
      </c>
      <c r="T53" s="62">
        <f t="shared" si="34"/>
        <v>68.315893120570763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0.15049999999999999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5.8474848622417337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5.8474848622417337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4.1677594708744434E-14</v>
      </c>
      <c r="AK53" s="14">
        <f t="shared" si="35"/>
        <v>6.9326303456159188E-13</v>
      </c>
      <c r="AL53" s="22">
        <f t="shared" si="4"/>
        <v>1.2800215959791691E-12</v>
      </c>
      <c r="AM53" s="62">
        <f t="shared" si="5"/>
        <v>293.33333333333462</v>
      </c>
      <c r="AN53" s="62">
        <f ca="1">AVERAGE(OFFSET($AM$3,0,0,'Données projet'!$E$10+1,1))-AVERAGE(OFFSET($H$3,0,0,'Données projet'!$E$10+1,1))</f>
        <v>167.14929162269641</v>
      </c>
      <c r="AO53" s="62">
        <f t="shared" si="36"/>
        <v>138.89497526048916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45.009803130634488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45.009803130634488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629</v>
      </c>
      <c r="BB53" s="13">
        <f>VLOOKUP(A53,'Données projet'!$A$87:$I$107,9,0)</f>
        <v>17.8</v>
      </c>
      <c r="BC53" s="13">
        <f t="array" ref="BC53">INDEX(BB:BB,MIN(IF(ISNUMBER(BB53:BB249),ROW(BB53:BB249),"")))</f>
        <v>17.8</v>
      </c>
      <c r="BD53" s="13">
        <f>IF('Données projet'!$A$88&gt;35,BD52+BC53-BL52,IF(A53&lt;'Données projet'!$A$88,$BA$205^A53,IF(A53='Données projet'!$A$88,'Données projet'!$B$88,BD52+BC53-BL52)))</f>
        <v>628.99999999999977</v>
      </c>
      <c r="BE53" s="14">
        <f>BD53*VLOOKUP('Données projet'!$B$11,Paramètres!$A$1:$I$89,3,0)*VLOOKUP('Données projet'!$B$11,Paramètres!$A$1:$I$89,5,0)</f>
        <v>351.61099999999988</v>
      </c>
      <c r="BF53" s="14">
        <f t="shared" si="37"/>
        <v>81.89414415728541</v>
      </c>
      <c r="BG53" s="22">
        <f t="shared" si="7"/>
        <v>755.02145940727178</v>
      </c>
      <c r="BH53" s="62">
        <f t="shared" si="8"/>
        <v>1048.354792740605</v>
      </c>
      <c r="BI53" s="62">
        <f ca="1">AVERAGE(OFFSET($BH$3,0,0,'Données projet'!$E$11+1,1))-AVERAGE(OFFSET($H$3,0,0,'Données projet'!$E$11+1,1))</f>
        <v>378.17323480030268</v>
      </c>
      <c r="BJ53" s="62">
        <f t="shared" si="38"/>
        <v>471.89239871617241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48</v>
      </c>
      <c r="BM53" s="17">
        <f>IF(ISNA(VLOOKUP(A53,'Données projet'!$A$87:$I$107,5,0)),0%,VLOOKUP(A53,'Données projet'!$A$87:$I$107,5,0)*VLOOKUP('Données projet'!$B$11,Paramètres!$A$1:$I$89,7,0))</f>
        <v>0.44000000000000006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0.2</v>
      </c>
      <c r="BP53" s="23">
        <f>EXP(-LN(2)/35)*BP52+(1-EXP(-LN(2)/35))/(LN(2)/35)*BL53*BM53*VLOOKUP('Données projet'!$B$11,Paramètres!$A$1:$I$89,3,0)*0.475*44/12</f>
        <v>61.589598144428798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8.8956142486208698</v>
      </c>
      <c r="BS53" s="24">
        <f t="shared" si="9"/>
        <v>70.485212393049665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200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200</v>
      </c>
      <c r="BZ53" s="14">
        <f>BY53*VLOOKUP('Données projet'!$B$12,Paramètres!$A$1:$I$89,3,0)*VLOOKUP('Données projet'!$B$12,Paramètres!$A$1:$I$89,5,0)</f>
        <v>93.600000000000009</v>
      </c>
      <c r="CA53" s="14">
        <f t="shared" si="39"/>
        <v>25.431466524572937</v>
      </c>
      <c r="CB53" s="22">
        <f t="shared" si="10"/>
        <v>207.31313753029789</v>
      </c>
      <c r="CC53" s="62">
        <f t="shared" si="11"/>
        <v>500.64647086363118</v>
      </c>
      <c r="CD53" s="62">
        <f ca="1">AVERAGE(OFFSET($CC$3,0,0,'Données projet'!$E$12+1,1))-AVERAGE(OFFSET($H$3,0,0,'Données projet'!$E$12+1,1))</f>
        <v>77.988163294809624</v>
      </c>
      <c r="CE53" s="62">
        <f t="shared" si="40"/>
        <v>118.59281525447091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60</v>
      </c>
      <c r="CH53" s="17">
        <f>IF(ISNA(VLOOKUP(A53,'Données projet'!$A$113:$I$133,5,0)),0%,VLOOKUP(A53,'Données projet'!$A$113:$I$133,5,0)*VLOOKUP('Données projet'!$B$12,Paramètres!$A$1:$I$89,7,0))</f>
        <v>0.35750000000000004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18.437633131633834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18.437633131633834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107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106.99999999999994</v>
      </c>
      <c r="CU53" s="18">
        <f>CT53*VLOOKUP('Données projet'!$B$13,Paramètres!$A$1:$I$89,3,0)*VLOOKUP('Données projet'!$B$13,Paramètres!$A$1:$I$89,5,0)</f>
        <v>85.129199999999955</v>
      </c>
      <c r="CV53" s="14">
        <f t="shared" si="41"/>
        <v>23.38672848092337</v>
      </c>
      <c r="CW53" s="22">
        <f t="shared" si="13"/>
        <v>188.99857543760811</v>
      </c>
      <c r="CX53" s="62">
        <f t="shared" si="14"/>
        <v>482.33190877094142</v>
      </c>
      <c r="CY53" s="62">
        <f ca="1">AVERAGE(OFFSET($CX$3,0,0,'Données projet'!$E$13+1,1))-AVERAGE(OFFSET($H$3,0,0,'Données projet'!$E$13+1,1))</f>
        <v>54.280673146122695</v>
      </c>
      <c r="CZ53" s="62">
        <f t="shared" si="42"/>
        <v>59.062335764177192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14</v>
      </c>
      <c r="DC53" s="17">
        <f>IF(ISNA(VLOOKUP(A53,'Données projet'!$A$139:$I$159,5,0)),0%,VLOOKUP(A53,'Données projet'!$A$139:$I$159,5,0)*VLOOKUP('Données projet'!$B$13,Paramètres!$A$1:$I$89,7,0))</f>
        <v>0.1855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6.5638503250163645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6.5638503250163645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8.5265128291212022E-14</v>
      </c>
      <c r="DP53" s="18">
        <f>DO53*VLOOKUP('Données projet'!$B$14,Paramètres!$A$1:$I$89,3,0)*VLOOKUP('Données projet'!$B$14,Paramètres!$A$1:$I$89,5,0)</f>
        <v>7.7147888077888636E-14</v>
      </c>
      <c r="DQ53" s="14">
        <f t="shared" si="43"/>
        <v>1.19451494619564E-12</v>
      </c>
      <c r="DR53" s="22">
        <f t="shared" si="16"/>
        <v>2.2148127696930623E-12</v>
      </c>
      <c r="DS53" s="62">
        <f t="shared" si="17"/>
        <v>293.33333333333553</v>
      </c>
      <c r="DT53" s="62">
        <f ca="1">AVERAGE(OFFSET($DS$3,0,0,'Données projet'!$E$14+1,1))-AVERAGE(OFFSET($H$3,0,0,'Données projet'!$E$14+1,1))</f>
        <v>181.14126283600467</v>
      </c>
      <c r="DU53" s="62">
        <f t="shared" si="44"/>
        <v>348.75012088192597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24.482001090767316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24.482001090767316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98.599999999999937</v>
      </c>
      <c r="O54" s="14">
        <f>N54*VLOOKUP('Données projet'!$B$9,Paramètres!$A$1:$I$89,3,0)*VLOOKUP('Données projet'!$B$9,Paramètres!$A$1:$I$89,5,0)</f>
        <v>86.136959999999959</v>
      </c>
      <c r="P54" s="14">
        <f t="shared" si="33"/>
        <v>23.631187314916207</v>
      </c>
      <c r="Q54" s="22">
        <f t="shared" si="53"/>
        <v>191.17952324014564</v>
      </c>
      <c r="R54" s="62">
        <f t="shared" si="0"/>
        <v>484.51285657347898</v>
      </c>
      <c r="S54" s="62">
        <f ca="1">AVERAGE(OFFSET($R$3,0,0,'Données projet'!$E$9+1,1))-AVERAGE(OFFSET($H$3,0,0,'Données projet'!$E$9+1,1))</f>
        <v>63.066358723927522</v>
      </c>
      <c r="T54" s="62">
        <f t="shared" si="34"/>
        <v>68.315893120570763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5.7328192507067657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5.7328192507067657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4.1677594708744434E-14</v>
      </c>
      <c r="AK54" s="14">
        <f t="shared" si="35"/>
        <v>6.9326303456159188E-13</v>
      </c>
      <c r="AL54" s="22">
        <f t="shared" si="4"/>
        <v>1.2800215959791691E-12</v>
      </c>
      <c r="AM54" s="62">
        <f t="shared" si="5"/>
        <v>293.33333333333462</v>
      </c>
      <c r="AN54" s="62">
        <f ca="1">AVERAGE(OFFSET($AM$3,0,0,'Données projet'!$E$10+1,1))-AVERAGE(OFFSET($H$3,0,0,'Données projet'!$E$10+1,1))</f>
        <v>167.14929162269641</v>
      </c>
      <c r="AO54" s="62">
        <f t="shared" si="36"/>
        <v>138.89497526048916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44.127188344511872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44.127188344511872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13.8</v>
      </c>
      <c r="BD54" s="13">
        <f>IF('Données projet'!$A$88&gt;35,BD53+BC54-BL53,IF(A54&lt;'Données projet'!$A$88,$BA$205^A54,IF(A54='Données projet'!$A$88,'Données projet'!$B$88,BD53+BC54-BL53)))</f>
        <v>594.79999999999973</v>
      </c>
      <c r="BE54" s="14">
        <f>BD54*VLOOKUP('Données projet'!$B$11,Paramètres!$A$1:$I$89,3,0)*VLOOKUP('Données projet'!$B$11,Paramètres!$A$1:$I$89,5,0)</f>
        <v>332.49319999999983</v>
      </c>
      <c r="BF54" s="14">
        <f t="shared" si="37"/>
        <v>77.946984490524827</v>
      </c>
      <c r="BG54" s="22">
        <f t="shared" si="7"/>
        <v>714.84998798766367</v>
      </c>
      <c r="BH54" s="62">
        <f t="shared" si="8"/>
        <v>1008.183321320997</v>
      </c>
      <c r="BI54" s="62">
        <f ca="1">AVERAGE(OFFSET($BH$3,0,0,'Données projet'!$E$11+1,1))-AVERAGE(OFFSET($H$3,0,0,'Données projet'!$E$11+1,1))</f>
        <v>378.17323480030268</v>
      </c>
      <c r="BJ54" s="62">
        <f t="shared" si="38"/>
        <v>471.89239871617241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60.381863690762088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6.2901491580194921</v>
      </c>
      <c r="BS54" s="24">
        <f t="shared" si="9"/>
        <v>66.672012848781577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148</v>
      </c>
      <c r="BZ54" s="14">
        <f>BY54*VLOOKUP('Données projet'!$B$12,Paramètres!$A$1:$I$89,3,0)*VLOOKUP('Données projet'!$B$12,Paramètres!$A$1:$I$89,5,0)</f>
        <v>69.26400000000001</v>
      </c>
      <c r="CA54" s="14">
        <f t="shared" si="39"/>
        <v>19.490570545800445</v>
      </c>
      <c r="CB54" s="22">
        <f t="shared" si="10"/>
        <v>154.58087703393579</v>
      </c>
      <c r="CC54" s="62">
        <f t="shared" si="11"/>
        <v>447.91421036726911</v>
      </c>
      <c r="CD54" s="62">
        <f ca="1">AVERAGE(OFFSET($CC$3,0,0,'Données projet'!$E$12+1,1))-AVERAGE(OFFSET($H$3,0,0,'Données projet'!$E$12+1,1))</f>
        <v>77.988163294809624</v>
      </c>
      <c r="CE54" s="62">
        <f t="shared" si="40"/>
        <v>118.59281525447091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18.076082391768271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18.076082391768271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98.599999999999937</v>
      </c>
      <c r="CU54" s="18">
        <f>CT54*VLOOKUP('Données projet'!$B$13,Paramètres!$A$1:$I$89,3,0)*VLOOKUP('Données projet'!$B$13,Paramètres!$A$1:$I$89,5,0)</f>
        <v>78.446159999999949</v>
      </c>
      <c r="CV54" s="14">
        <f t="shared" si="41"/>
        <v>21.756829563379579</v>
      </c>
      <c r="CW54" s="22">
        <f t="shared" si="13"/>
        <v>174.52020682288602</v>
      </c>
      <c r="CX54" s="62">
        <f t="shared" si="14"/>
        <v>467.85354015621931</v>
      </c>
      <c r="CY54" s="62">
        <f ca="1">AVERAGE(OFFSET($CX$3,0,0,'Données projet'!$E$13+1,1))-AVERAGE(OFFSET($H$3,0,0,'Données projet'!$E$13+1,1))</f>
        <v>54.280673146122695</v>
      </c>
      <c r="CZ54" s="62">
        <f t="shared" si="42"/>
        <v>59.062335764177192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6.4351372236961737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6.4351372236961737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8.5265128291212022E-14</v>
      </c>
      <c r="DP54" s="18">
        <f>DO54*VLOOKUP('Données projet'!$B$14,Paramètres!$A$1:$I$89,3,0)*VLOOKUP('Données projet'!$B$14,Paramètres!$A$1:$I$89,5,0)</f>
        <v>7.7147888077888636E-14</v>
      </c>
      <c r="DQ54" s="14">
        <f t="shared" si="43"/>
        <v>1.19451494619564E-12</v>
      </c>
      <c r="DR54" s="22">
        <f t="shared" si="16"/>
        <v>2.2148127696930623E-12</v>
      </c>
      <c r="DS54" s="62">
        <f t="shared" si="17"/>
        <v>293.33333333333553</v>
      </c>
      <c r="DT54" s="62">
        <f ca="1">AVERAGE(OFFSET($DS$3,0,0,'Données projet'!$E$14+1,1))-AVERAGE(OFFSET($H$3,0,0,'Données projet'!$E$14+1,1))</f>
        <v>181.14126283600467</v>
      </c>
      <c r="DU54" s="62">
        <f t="shared" si="44"/>
        <v>348.75012088192597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24.001923981923568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24.001923981923568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104.19999999999993</v>
      </c>
      <c r="O55" s="14">
        <f>N55*VLOOKUP('Données projet'!$B$9,Paramètres!$A$1:$I$89,3,0)*VLOOKUP('Données projet'!$B$9,Paramètres!$A$1:$I$89,5,0)</f>
        <v>91.029119999999949</v>
      </c>
      <c r="P55" s="14">
        <f t="shared" si="33"/>
        <v>24.813259479575787</v>
      </c>
      <c r="Q55" s="22">
        <f t="shared" si="53"/>
        <v>201.75881092692774</v>
      </c>
      <c r="R55" s="62">
        <f t="shared" si="0"/>
        <v>495.09214426026108</v>
      </c>
      <c r="S55" s="62">
        <f ca="1">AVERAGE(OFFSET($R$3,0,0,'Données projet'!$E$9+1,1))-AVERAGE(OFFSET($H$3,0,0,'Données projet'!$E$9+1,1))</f>
        <v>63.066358723927522</v>
      </c>
      <c r="T55" s="62">
        <f t="shared" si="34"/>
        <v>68.315893120570763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5.620402161874881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5.620402161874881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4.1677594708744434E-14</v>
      </c>
      <c r="AK55" s="14">
        <f t="shared" si="35"/>
        <v>6.9326303456159188E-13</v>
      </c>
      <c r="AL55" s="22">
        <f t="shared" si="4"/>
        <v>1.2800215959791691E-12</v>
      </c>
      <c r="AM55" s="62">
        <f t="shared" si="5"/>
        <v>293.33333333333462</v>
      </c>
      <c r="AN55" s="62">
        <f ca="1">AVERAGE(OFFSET($AM$3,0,0,'Données projet'!$E$10+1,1))-AVERAGE(OFFSET($H$3,0,0,'Données projet'!$E$10+1,1))</f>
        <v>167.14929162269641</v>
      </c>
      <c r="AO55" s="62">
        <f t="shared" si="36"/>
        <v>138.89497526048916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43.261881096003258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43.261881096003258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13.8</v>
      </c>
      <c r="BD55" s="13">
        <f>IF('Données projet'!$A$88&gt;35,BD54+BC55-BL54,IF(A55&lt;'Données projet'!$A$88,$BA$205^A55,IF(A55='Données projet'!$A$88,'Données projet'!$B$88,BD54+BC55-BL54)))</f>
        <v>608.59999999999968</v>
      </c>
      <c r="BE55" s="14">
        <f>BD55*VLOOKUP('Données projet'!$B$11,Paramètres!$A$1:$I$89,3,0)*VLOOKUP('Données projet'!$B$11,Paramètres!$A$1:$I$89,5,0)</f>
        <v>340.20739999999984</v>
      </c>
      <c r="BF55" s="14">
        <f t="shared" si="37"/>
        <v>79.542795053996059</v>
      </c>
      <c r="BG55" s="22">
        <f t="shared" si="7"/>
        <v>731.06492305237623</v>
      </c>
      <c r="BH55" s="62">
        <f t="shared" si="8"/>
        <v>1024.3982563857096</v>
      </c>
      <c r="BI55" s="62">
        <f ca="1">AVERAGE(OFFSET($BH$3,0,0,'Données projet'!$E$11+1,1))-AVERAGE(OFFSET($H$3,0,0,'Données projet'!$E$11+1,1))</f>
        <v>378.17323480030268</v>
      </c>
      <c r="BJ55" s="62">
        <f t="shared" si="38"/>
        <v>471.89239871617241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59.197812173086504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4.4478071243104358</v>
      </c>
      <c r="BS55" s="24">
        <f t="shared" si="9"/>
        <v>63.645619297396941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156</v>
      </c>
      <c r="BZ55" s="14">
        <f>BY55*VLOOKUP('Données projet'!$B$12,Paramètres!$A$1:$I$89,3,0)*VLOOKUP('Données projet'!$B$12,Paramètres!$A$1:$I$89,5,0)</f>
        <v>73.007999999999996</v>
      </c>
      <c r="CA55" s="14">
        <f t="shared" si="39"/>
        <v>20.418611018263636</v>
      </c>
      <c r="CB55" s="22">
        <f t="shared" si="10"/>
        <v>162.7180141901425</v>
      </c>
      <c r="CC55" s="62">
        <f t="shared" si="11"/>
        <v>456.05134752347578</v>
      </c>
      <c r="CD55" s="62">
        <f ca="1">AVERAGE(OFFSET($CC$3,0,0,'Données projet'!$E$12+1,1))-AVERAGE(OFFSET($H$3,0,0,'Données projet'!$E$12+1,1))</f>
        <v>77.988163294809624</v>
      </c>
      <c r="CE55" s="62">
        <f t="shared" si="40"/>
        <v>118.59281525447091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17.721621441387295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17.721621441387295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104.19999999999993</v>
      </c>
      <c r="CU55" s="18">
        <f>CT55*VLOOKUP('Données projet'!$B$13,Paramètres!$A$1:$I$89,3,0)*VLOOKUP('Données projet'!$B$13,Paramètres!$A$1:$I$89,5,0)</f>
        <v>82.901519999999948</v>
      </c>
      <c r="CV55" s="14">
        <f t="shared" si="41"/>
        <v>22.845143166728665</v>
      </c>
      <c r="CW55" s="22">
        <f t="shared" si="13"/>
        <v>184.17543834871898</v>
      </c>
      <c r="CX55" s="62">
        <f t="shared" si="14"/>
        <v>477.50877168205227</v>
      </c>
      <c r="CY55" s="62">
        <f ca="1">AVERAGE(OFFSET($CX$3,0,0,'Données projet'!$E$13+1,1))-AVERAGE(OFFSET($H$3,0,0,'Données projet'!$E$13+1,1))</f>
        <v>54.280673146122695</v>
      </c>
      <c r="CZ55" s="62">
        <f t="shared" si="42"/>
        <v>59.062335764177192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6.308948107785632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6.308948107785632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8.5265128291212022E-14</v>
      </c>
      <c r="DP55" s="18">
        <f>DO55*VLOOKUP('Données projet'!$B$14,Paramètres!$A$1:$I$89,3,0)*VLOOKUP('Données projet'!$B$14,Paramètres!$A$1:$I$89,5,0)</f>
        <v>7.7147888077888636E-14</v>
      </c>
      <c r="DQ55" s="14">
        <f t="shared" si="43"/>
        <v>1.19451494619564E-12</v>
      </c>
      <c r="DR55" s="22">
        <f t="shared" si="16"/>
        <v>2.2148127696930623E-12</v>
      </c>
      <c r="DS55" s="62">
        <f t="shared" si="17"/>
        <v>293.33333333333553</v>
      </c>
      <c r="DT55" s="62">
        <f ca="1">AVERAGE(OFFSET($DS$3,0,0,'Données projet'!$E$14+1,1))-AVERAGE(OFFSET($H$3,0,0,'Données projet'!$E$14+1,1))</f>
        <v>181.14126283600467</v>
      </c>
      <c r="DU55" s="62">
        <f t="shared" si="44"/>
        <v>348.75012088192597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23.531260892366124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23.531260892366124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109.79999999999993</v>
      </c>
      <c r="O56" s="14">
        <f>N56*VLOOKUP('Données projet'!$B$9,Paramètres!$A$1:$I$89,3,0)*VLOOKUP('Données projet'!$B$9,Paramètres!$A$1:$I$89,5,0)</f>
        <v>95.921279999999953</v>
      </c>
      <c r="P56" s="14">
        <f t="shared" si="33"/>
        <v>25.987956333280735</v>
      </c>
      <c r="Q56" s="22">
        <f t="shared" si="53"/>
        <v>212.32525328046384</v>
      </c>
      <c r="R56" s="62">
        <f t="shared" si="0"/>
        <v>505.65858661379718</v>
      </c>
      <c r="S56" s="62">
        <f ca="1">AVERAGE(OFFSET($R$3,0,0,'Données projet'!$E$9+1,1))-AVERAGE(OFFSET($H$3,0,0,'Données projet'!$E$9+1,1))</f>
        <v>63.066358723927522</v>
      </c>
      <c r="T56" s="62">
        <f t="shared" si="34"/>
        <v>68.315893120570763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5.5101895035873358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5.5101895035873358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4.1677594708744434E-14</v>
      </c>
      <c r="AK56" s="14">
        <f t="shared" si="35"/>
        <v>6.9326303456159188E-13</v>
      </c>
      <c r="AL56" s="22">
        <f t="shared" si="4"/>
        <v>1.2800215959791691E-12</v>
      </c>
      <c r="AM56" s="62">
        <f t="shared" si="5"/>
        <v>293.33333333333462</v>
      </c>
      <c r="AN56" s="62">
        <f ca="1">AVERAGE(OFFSET($AM$3,0,0,'Données projet'!$E$10+1,1))-AVERAGE(OFFSET($H$3,0,0,'Données projet'!$E$10+1,1))</f>
        <v>167.14929162269641</v>
      </c>
      <c r="AO56" s="62">
        <f t="shared" si="36"/>
        <v>138.89497526048916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42.413541994852586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42.413541994852586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13.8</v>
      </c>
      <c r="BD56" s="13">
        <f>IF('Données projet'!$A$88&gt;35,BD55+BC56-BL55,IF(A56&lt;'Données projet'!$A$88,$BA$205^A56,IF(A56='Données projet'!$A$88,'Données projet'!$B$88,BD55+BC56-BL55)))</f>
        <v>622.39999999999964</v>
      </c>
      <c r="BE56" s="14">
        <f>BD56*VLOOKUP('Données projet'!$B$11,Paramètres!$A$1:$I$89,3,0)*VLOOKUP('Données projet'!$B$11,Paramètres!$A$1:$I$89,5,0)</f>
        <v>347.92159999999978</v>
      </c>
      <c r="BF56" s="14">
        <f t="shared" si="37"/>
        <v>81.134398856989449</v>
      </c>
      <c r="BG56" s="22">
        <f t="shared" si="7"/>
        <v>747.27253134258956</v>
      </c>
      <c r="BH56" s="62">
        <f t="shared" si="8"/>
        <v>1040.6058646759229</v>
      </c>
      <c r="BI56" s="62">
        <f ca="1">AVERAGE(OFFSET($BH$3,0,0,'Données projet'!$E$11+1,1))-AVERAGE(OFFSET($H$3,0,0,'Données projet'!$E$11+1,1))</f>
        <v>378.17323480030268</v>
      </c>
      <c r="BJ56" s="62">
        <f t="shared" si="38"/>
        <v>471.89239871617241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58.036979183472425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3.1450745790097465</v>
      </c>
      <c r="BS56" s="24">
        <f t="shared" si="9"/>
        <v>61.18205376248217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164</v>
      </c>
      <c r="BZ56" s="14">
        <f>BY56*VLOOKUP('Données projet'!$B$12,Paramètres!$A$1:$I$89,3,0)*VLOOKUP('Données projet'!$B$12,Paramètres!$A$1:$I$89,5,0)</f>
        <v>76.751999999999995</v>
      </c>
      <c r="CA56" s="14">
        <f t="shared" si="39"/>
        <v>21.341125747045119</v>
      </c>
      <c r="CB56" s="22">
        <f t="shared" si="10"/>
        <v>170.84552734277023</v>
      </c>
      <c r="CC56" s="62">
        <f t="shared" si="11"/>
        <v>464.17886067610357</v>
      </c>
      <c r="CD56" s="62">
        <f ca="1">AVERAGE(OFFSET($CC$3,0,0,'Données projet'!$E$12+1,1))-AVERAGE(OFFSET($H$3,0,0,'Données projet'!$E$12+1,1))</f>
        <v>77.988163294809624</v>
      </c>
      <c r="CE56" s="62">
        <f t="shared" si="40"/>
        <v>118.59281525447091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17.374111254043459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17.374111254043459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109.79999999999993</v>
      </c>
      <c r="CU56" s="18">
        <f>CT56*VLOOKUP('Données projet'!$B$13,Paramètres!$A$1:$I$89,3,0)*VLOOKUP('Données projet'!$B$13,Paramètres!$A$1:$I$89,5,0)</f>
        <v>87.356879999999947</v>
      </c>
      <c r="CV56" s="14">
        <f t="shared" si="41"/>
        <v>23.926666447556975</v>
      </c>
      <c r="CW56" s="22">
        <f t="shared" si="13"/>
        <v>193.81884339616161</v>
      </c>
      <c r="CX56" s="62">
        <f t="shared" si="14"/>
        <v>487.15217672949495</v>
      </c>
      <c r="CY56" s="62">
        <f ca="1">AVERAGE(OFFSET($CX$3,0,0,'Données projet'!$E$13+1,1))-AVERAGE(OFFSET($H$3,0,0,'Données projet'!$E$13+1,1))</f>
        <v>54.280673146122695</v>
      </c>
      <c r="CZ56" s="62">
        <f t="shared" si="42"/>
        <v>59.062335764177192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6.1852334834703351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6.1852334834703351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8.5265128291212022E-14</v>
      </c>
      <c r="DP56" s="18">
        <f>DO56*VLOOKUP('Données projet'!$B$14,Paramètres!$A$1:$I$89,3,0)*VLOOKUP('Données projet'!$B$14,Paramètres!$A$1:$I$89,5,0)</f>
        <v>7.7147888077888636E-14</v>
      </c>
      <c r="DQ56" s="14">
        <f t="shared" si="43"/>
        <v>1.19451494619564E-12</v>
      </c>
      <c r="DR56" s="22">
        <f t="shared" si="16"/>
        <v>2.2148127696930623E-12</v>
      </c>
      <c r="DS56" s="62">
        <f t="shared" si="17"/>
        <v>293.33333333333553</v>
      </c>
      <c r="DT56" s="62">
        <f ca="1">AVERAGE(OFFSET($DS$3,0,0,'Données projet'!$E$14+1,1))-AVERAGE(OFFSET($H$3,0,0,'Données projet'!$E$14+1,1))</f>
        <v>181.14126283600467</v>
      </c>
      <c r="DU56" s="62">
        <f t="shared" si="44"/>
        <v>348.75012088192597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23.069827218918761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23.069827218918761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115.39999999999992</v>
      </c>
      <c r="O57" s="14">
        <f>N57*VLOOKUP('Données projet'!$B$9,Paramètres!$A$1:$I$89,3,0)*VLOOKUP('Données projet'!$B$9,Paramètres!$A$1:$I$89,5,0)</f>
        <v>100.81343999999996</v>
      </c>
      <c r="P57" s="14">
        <f t="shared" si="33"/>
        <v>27.155696942944218</v>
      </c>
      <c r="Q57" s="22">
        <f t="shared" si="53"/>
        <v>222.87958017562775</v>
      </c>
      <c r="R57" s="62">
        <f t="shared" si="0"/>
        <v>516.21291350896104</v>
      </c>
      <c r="S57" s="62">
        <f ca="1">AVERAGE(OFFSET($R$3,0,0,'Données projet'!$E$9+1,1))-AVERAGE(OFFSET($H$3,0,0,'Données projet'!$E$9+1,1))</f>
        <v>63.066358723927522</v>
      </c>
      <c r="T57" s="62">
        <f t="shared" si="34"/>
        <v>68.315893120570763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5.4021380483057255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5.4021380483057255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4.1677594708744434E-14</v>
      </c>
      <c r="AK57" s="14">
        <f t="shared" si="35"/>
        <v>6.9326303456159188E-13</v>
      </c>
      <c r="AL57" s="22">
        <f t="shared" si="4"/>
        <v>1.2800215959791691E-12</v>
      </c>
      <c r="AM57" s="62">
        <f t="shared" si="5"/>
        <v>293.33333333333462</v>
      </c>
      <c r="AN57" s="62">
        <f ca="1">AVERAGE(OFFSET($AM$3,0,0,'Données projet'!$E$10+1,1))-AVERAGE(OFFSET($H$3,0,0,'Données projet'!$E$10+1,1))</f>
        <v>167.14929162269641</v>
      </c>
      <c r="AO57" s="62">
        <f t="shared" si="36"/>
        <v>138.89497526048916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41.581838306039721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41.581838306039721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13.8</v>
      </c>
      <c r="BD57" s="13">
        <f>IF('Données projet'!$A$88&gt;35,BD56+BC57-BL56,IF(A57&lt;'Données projet'!$A$88,$BA$205^A57,IF(A57='Données projet'!$A$88,'Données projet'!$B$88,BD56+BC57-BL56)))</f>
        <v>636.19999999999959</v>
      </c>
      <c r="BE57" s="14">
        <f>BD57*VLOOKUP('Données projet'!$B$11,Paramètres!$A$1:$I$89,3,0)*VLOOKUP('Données projet'!$B$11,Paramètres!$A$1:$I$89,5,0)</f>
        <v>355.63579999999973</v>
      </c>
      <c r="BF57" s="14">
        <f t="shared" si="37"/>
        <v>82.721899912765039</v>
      </c>
      <c r="BG57" s="22">
        <f t="shared" si="7"/>
        <v>763.47299401473185</v>
      </c>
      <c r="BH57" s="62">
        <f t="shared" si="8"/>
        <v>1056.8063273480652</v>
      </c>
      <c r="BI57" s="62">
        <f ca="1">AVERAGE(OFFSET($BH$3,0,0,'Données projet'!$E$11+1,1))-AVERAGE(OFFSET($H$3,0,0,'Données projet'!$E$11+1,1))</f>
        <v>378.17323480030268</v>
      </c>
      <c r="BJ57" s="62">
        <f t="shared" si="38"/>
        <v>471.89239871617241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56.898909420746463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2.2239035621552179</v>
      </c>
      <c r="BS57" s="24">
        <f t="shared" si="9"/>
        <v>59.122812982901678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172</v>
      </c>
      <c r="BZ57" s="14">
        <f>BY57*VLOOKUP('Données projet'!$B$12,Paramètres!$A$1:$I$89,3,0)*VLOOKUP('Données projet'!$B$12,Paramètres!$A$1:$I$89,5,0)</f>
        <v>80.495999999999995</v>
      </c>
      <c r="CA57" s="14">
        <f t="shared" si="39"/>
        <v>22.258415047134118</v>
      </c>
      <c r="CB57" s="22">
        <f t="shared" si="10"/>
        <v>178.96393954042523</v>
      </c>
      <c r="CC57" s="62">
        <f t="shared" si="11"/>
        <v>472.29727287375852</v>
      </c>
      <c r="CD57" s="62">
        <f ca="1">AVERAGE(OFFSET($CC$3,0,0,'Données projet'!$E$12+1,1))-AVERAGE(OFFSET($H$3,0,0,'Données projet'!$E$12+1,1))</f>
        <v>77.988163294809624</v>
      </c>
      <c r="CE57" s="62">
        <f t="shared" si="40"/>
        <v>118.59281525447091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17.03341552951315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17.03341552951315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115.39999999999992</v>
      </c>
      <c r="CU57" s="18">
        <f>CT57*VLOOKUP('Données projet'!$B$13,Paramètres!$A$1:$I$89,3,0)*VLOOKUP('Données projet'!$B$13,Paramètres!$A$1:$I$89,5,0)</f>
        <v>91.812239999999946</v>
      </c>
      <c r="CV57" s="14">
        <f t="shared" si="41"/>
        <v>25.001785233596511</v>
      </c>
      <c r="CW57" s="22">
        <f t="shared" si="13"/>
        <v>203.45109394851383</v>
      </c>
      <c r="CX57" s="62">
        <f t="shared" si="14"/>
        <v>496.78442728184712</v>
      </c>
      <c r="CY57" s="62">
        <f ca="1">AVERAGE(OFFSET($CX$3,0,0,'Données projet'!$E$13+1,1))-AVERAGE(OFFSET($H$3,0,0,'Données projet'!$E$13+1,1))</f>
        <v>54.280673146122695</v>
      </c>
      <c r="CZ57" s="62">
        <f t="shared" si="42"/>
        <v>59.062335764177192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6.063944827479391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6.063944827479391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8.5265128291212022E-14</v>
      </c>
      <c r="DP57" s="18">
        <f>DO57*VLOOKUP('Données projet'!$B$14,Paramètres!$A$1:$I$89,3,0)*VLOOKUP('Données projet'!$B$14,Paramètres!$A$1:$I$89,5,0)</f>
        <v>7.7147888077888636E-14</v>
      </c>
      <c r="DQ57" s="14">
        <f t="shared" si="43"/>
        <v>1.19451494619564E-12</v>
      </c>
      <c r="DR57" s="22">
        <f t="shared" si="16"/>
        <v>2.2148127696930623E-12</v>
      </c>
      <c r="DS57" s="62">
        <f t="shared" si="17"/>
        <v>293.33333333333553</v>
      </c>
      <c r="DT57" s="62">
        <f ca="1">AVERAGE(OFFSET($DS$3,0,0,'Données projet'!$E$14+1,1))-AVERAGE(OFFSET($H$3,0,0,'Données projet'!$E$14+1,1))</f>
        <v>181.14126283600467</v>
      </c>
      <c r="DU57" s="62">
        <f t="shared" si="44"/>
        <v>348.75012088192597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22.617441978360951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22.617441978360951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121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120.99999999999991</v>
      </c>
      <c r="O58" s="14">
        <f>N58*VLOOKUP('Données projet'!$B$9,Paramètres!$A$1:$I$89,3,0)*VLOOKUP('Données projet'!$B$9,Paramètres!$A$1:$I$89,5,0)</f>
        <v>105.70559999999995</v>
      </c>
      <c r="P58" s="14">
        <f t="shared" si="33"/>
        <v>28.316857405559993</v>
      </c>
      <c r="Q58" s="22">
        <f t="shared" si="53"/>
        <v>233.42244664801692</v>
      </c>
      <c r="R58" s="62">
        <f t="shared" si="0"/>
        <v>526.7557799813502</v>
      </c>
      <c r="S58" s="62">
        <f ca="1">AVERAGE(OFFSET($R$3,0,0,'Données projet'!$E$9+1,1))-AVERAGE(OFFSET($H$3,0,0,'Données projet'!$E$9+1,1))</f>
        <v>63.066358723927522</v>
      </c>
      <c r="T58" s="62">
        <f t="shared" si="34"/>
        <v>68.315893120570763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0.17200000000000001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7.6217047440897527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7.6217047440897527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4.1677594708744434E-14</v>
      </c>
      <c r="AK58" s="14">
        <f t="shared" si="35"/>
        <v>6.9326303456159188E-13</v>
      </c>
      <c r="AL58" s="22">
        <f t="shared" si="4"/>
        <v>1.2800215959791691E-12</v>
      </c>
      <c r="AM58" s="62">
        <f t="shared" si="5"/>
        <v>293.33333333333462</v>
      </c>
      <c r="AN58" s="62">
        <f ca="1">AVERAGE(OFFSET($AM$3,0,0,'Données projet'!$E$10+1,1))-AVERAGE(OFFSET($H$3,0,0,'Données projet'!$E$10+1,1))</f>
        <v>167.14929162269641</v>
      </c>
      <c r="AO58" s="62">
        <f t="shared" si="36"/>
        <v>138.89497526048916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40.766443819275317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40.766443819275317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650</v>
      </c>
      <c r="BB58" s="13">
        <f>VLOOKUP(A58,'Données projet'!$A$87:$I$107,9,0)</f>
        <v>13.8</v>
      </c>
      <c r="BC58" s="13">
        <f t="array" ref="BC58">INDEX(BB:BB,MIN(IF(ISNUMBER(BB58:BB254),ROW(BB58:BB254),"")))</f>
        <v>13.8</v>
      </c>
      <c r="BD58" s="13">
        <f>IF('Données projet'!$A$88&gt;35,BD57+BC58-BL57,IF(A58&lt;'Données projet'!$A$88,$BA$205^A58,IF(A58='Données projet'!$A$88,'Données projet'!$B$88,BD57+BC58-BL57)))</f>
        <v>649.99999999999955</v>
      </c>
      <c r="BE58" s="14">
        <f>BD58*VLOOKUP('Données projet'!$B$11,Paramètres!$A$1:$I$89,3,0)*VLOOKUP('Données projet'!$B$11,Paramètres!$A$1:$I$89,5,0)</f>
        <v>363.34999999999974</v>
      </c>
      <c r="BF58" s="14">
        <f t="shared" si="37"/>
        <v>84.305397464498199</v>
      </c>
      <c r="BG58" s="22">
        <f t="shared" si="7"/>
        <v>779.66648391733395</v>
      </c>
      <c r="BH58" s="62">
        <f t="shared" si="8"/>
        <v>1072.9998172506673</v>
      </c>
      <c r="BI58" s="62">
        <f ca="1">AVERAGE(OFFSET($BH$3,0,0,'Données projet'!$E$11+1,1))-AVERAGE(OFFSET($H$3,0,0,'Données projet'!$E$11+1,1))</f>
        <v>378.17323480030268</v>
      </c>
      <c r="BJ58" s="62">
        <f t="shared" si="38"/>
        <v>471.89239871617241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0.44000000000000006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0.2</v>
      </c>
      <c r="BP58" s="23">
        <f>EXP(-LN(2)/35)*BP57+(1-EXP(-LN(2)/35))/(LN(2)/35)*BL58*BM58*VLOOKUP('Données projet'!$B$11,Paramètres!$A$1:$I$89,3,0)*0.475*44/12</f>
        <v>67.203019283010377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6.0029622697259342</v>
      </c>
      <c r="BS58" s="24">
        <f t="shared" si="9"/>
        <v>73.205981552736318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180</v>
      </c>
      <c r="BZ58" s="14">
        <f>BY58*VLOOKUP('Données projet'!$B$12,Paramètres!$A$1:$I$89,3,0)*VLOOKUP('Données projet'!$B$12,Paramètres!$A$1:$I$89,5,0)</f>
        <v>84.24</v>
      </c>
      <c r="CA58" s="14">
        <f t="shared" si="39"/>
        <v>23.170749718409468</v>
      </c>
      <c r="CB58" s="22">
        <f t="shared" si="10"/>
        <v>187.07372242622981</v>
      </c>
      <c r="CC58" s="62">
        <f t="shared" si="11"/>
        <v>480.40705575956315</v>
      </c>
      <c r="CD58" s="62">
        <f ca="1">AVERAGE(OFFSET($CC$3,0,0,'Données projet'!$E$12+1,1))-AVERAGE(OFFSET($H$3,0,0,'Données projet'!$E$12+1,1))</f>
        <v>77.988163294809624</v>
      </c>
      <c r="CE58" s="62">
        <f t="shared" si="40"/>
        <v>118.59281525447091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16.699400640337007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16.699400640337007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121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120.99999999999991</v>
      </c>
      <c r="CU58" s="18">
        <f>CT58*VLOOKUP('Données projet'!$B$13,Paramètres!$A$1:$I$89,3,0)*VLOOKUP('Données projet'!$B$13,Paramètres!$A$1:$I$89,5,0)</f>
        <v>96.267599999999945</v>
      </c>
      <c r="CV58" s="14">
        <f t="shared" si="41"/>
        <v>26.070845790910109</v>
      </c>
      <c r="CW58" s="22">
        <f t="shared" si="13"/>
        <v>213.072793085835</v>
      </c>
      <c r="CX58" s="62">
        <f t="shared" si="14"/>
        <v>506.40612641916834</v>
      </c>
      <c r="CY58" s="62">
        <f ca="1">AVERAGE(OFFSET($CX$3,0,0,'Données projet'!$E$13+1,1))-AVERAGE(OFFSET($H$3,0,0,'Données projet'!$E$13+1,1))</f>
        <v>54.280673146122695</v>
      </c>
      <c r="CZ58" s="62">
        <f t="shared" si="42"/>
        <v>59.062335764177192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14</v>
      </c>
      <c r="DC58" s="17">
        <f>IF(ISNA(VLOOKUP(A58,'Données projet'!$A$139:$I$159,5,0)),0%,VLOOKUP(A58,'Données projet'!$A$139:$I$159,5,0)*VLOOKUP('Données projet'!$B$13,Paramètres!$A$1:$I$89,7,0))</f>
        <v>0.21200000000000002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8.555426878436295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8.555426878436295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8.5265128291212022E-14</v>
      </c>
      <c r="DP58" s="18">
        <f>DO58*VLOOKUP('Données projet'!$B$14,Paramètres!$A$1:$I$89,3,0)*VLOOKUP('Données projet'!$B$14,Paramètres!$A$1:$I$89,5,0)</f>
        <v>7.7147888077888636E-14</v>
      </c>
      <c r="DQ58" s="14">
        <f t="shared" si="43"/>
        <v>1.19451494619564E-12</v>
      </c>
      <c r="DR58" s="22">
        <f t="shared" si="16"/>
        <v>2.2148127696930623E-12</v>
      </c>
      <c r="DS58" s="62">
        <f t="shared" si="17"/>
        <v>293.33333333333553</v>
      </c>
      <c r="DT58" s="62">
        <f ca="1">AVERAGE(OFFSET($DS$3,0,0,'Données projet'!$E$14+1,1))-AVERAGE(OFFSET($H$3,0,0,'Données projet'!$E$14+1,1))</f>
        <v>181.14126283600467</v>
      </c>
      <c r="DU58" s="62">
        <f t="shared" si="44"/>
        <v>348.75012088192597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22.173927736442728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22.173927736442728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112.39999999999992</v>
      </c>
      <c r="O59" s="14">
        <f>N59*VLOOKUP('Données projet'!$B$9,Paramètres!$A$1:$I$89,3,0)*VLOOKUP('Données projet'!$B$9,Paramètres!$A$1:$I$89,5,0)</f>
        <v>98.19263999999994</v>
      </c>
      <c r="P59" s="14">
        <f t="shared" si="33"/>
        <v>26.530962957008402</v>
      </c>
      <c r="Q59" s="22">
        <f t="shared" si="53"/>
        <v>217.22694181678949</v>
      </c>
      <c r="R59" s="62">
        <f t="shared" si="0"/>
        <v>510.56027515012283</v>
      </c>
      <c r="S59" s="62">
        <f ca="1">AVERAGE(OFFSET($R$3,0,0,'Données projet'!$E$9+1,1))-AVERAGE(OFFSET($H$3,0,0,'Données projet'!$E$9+1,1))</f>
        <v>63.066358723927522</v>
      </c>
      <c r="T59" s="62">
        <f t="shared" si="34"/>
        <v>68.315893120570763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7.472247762839018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7.472247762839018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4.1677594708744434E-14</v>
      </c>
      <c r="AK59" s="14">
        <f t="shared" si="35"/>
        <v>6.9326303456159188E-13</v>
      </c>
      <c r="AL59" s="22">
        <f t="shared" si="4"/>
        <v>1.2800215959791691E-12</v>
      </c>
      <c r="AM59" s="62">
        <f t="shared" si="5"/>
        <v>293.33333333333462</v>
      </c>
      <c r="AN59" s="62">
        <f ca="1">AVERAGE(OFFSET($AM$3,0,0,'Données projet'!$E$10+1,1))-AVERAGE(OFFSET($H$3,0,0,'Données projet'!$E$10+1,1))</f>
        <v>167.14929162269641</v>
      </c>
      <c r="AO59" s="62">
        <f t="shared" si="36"/>
        <v>138.89497526048916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39.967038721054834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39.967038721054834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10.199999999999999</v>
      </c>
      <c r="BD59" s="13">
        <f>IF('Données projet'!$A$88&gt;35,BD58+BC59-BL58,IF(A59&lt;'Données projet'!$A$88,$BA$205^A59,IF(A59='Données projet'!$A$88,'Données projet'!$B$88,BD58+BC59-BL58)))</f>
        <v>625.19999999999959</v>
      </c>
      <c r="BE59" s="14">
        <f>BD59*VLOOKUP('Données projet'!$B$11,Paramètres!$A$1:$I$89,3,0)*VLOOKUP('Données projet'!$B$11,Paramètres!$A$1:$I$89,5,0)</f>
        <v>349.48679999999979</v>
      </c>
      <c r="BF59" s="14">
        <f t="shared" si="37"/>
        <v>81.45682900536228</v>
      </c>
      <c r="BG59" s="22">
        <f t="shared" si="7"/>
        <v>750.56015385100557</v>
      </c>
      <c r="BH59" s="62">
        <f t="shared" si="8"/>
        <v>1043.8934871843389</v>
      </c>
      <c r="BI59" s="62">
        <f ca="1">AVERAGE(OFFSET($BH$3,0,0,'Données projet'!$E$11+1,1))-AVERAGE(OFFSET($H$3,0,0,'Données projet'!$E$11+1,1))</f>
        <v>378.17323480030268</v>
      </c>
      <c r="BJ59" s="62">
        <f t="shared" si="38"/>
        <v>471.89239871617241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65.885209064664906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4.2447353281301972</v>
      </c>
      <c r="BS59" s="24">
        <f t="shared" si="9"/>
        <v>70.129944392795096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</v>
      </c>
      <c r="BY59" s="13">
        <f>IF('Données projet'!$A$114&gt;35,BY58+BX59-CG58,IF(A59&lt;'Données projet'!$A$114,$BV$205^A59,IF(A59='Données projet'!$A$114,'Données projet'!$B$114,BY58+BX59-CG58)))</f>
        <v>188</v>
      </c>
      <c r="BZ59" s="14">
        <f>BY59*VLOOKUP('Données projet'!$B$12,Paramètres!$A$1:$I$89,3,0)*VLOOKUP('Données projet'!$B$12,Paramètres!$A$1:$I$89,5,0)</f>
        <v>87.983999999999995</v>
      </c>
      <c r="CA59" s="14">
        <f t="shared" si="39"/>
        <v>24.078375128721785</v>
      </c>
      <c r="CB59" s="22">
        <f t="shared" si="10"/>
        <v>195.17530334919044</v>
      </c>
      <c r="CC59" s="62">
        <f t="shared" si="11"/>
        <v>488.50863668252373</v>
      </c>
      <c r="CD59" s="62">
        <f ca="1">AVERAGE(OFFSET($CC$3,0,0,'Données projet'!$E$12+1,1))-AVERAGE(OFFSET($H$3,0,0,'Données projet'!$E$12+1,1))</f>
        <v>77.988163294809624</v>
      </c>
      <c r="CE59" s="62">
        <f t="shared" si="40"/>
        <v>118.59281525447091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16.371935579408643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16.371935579408643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5.4</v>
      </c>
      <c r="CT59" s="13">
        <f>IF('Données projet'!$A$140&gt;35,CT58+CS59-DB58,IF(A59&lt;'Données projet'!$A$140,$CQ$205^A59,IF(A59='Données projet'!$A$140,'Données projet'!$B$140,CT58+CS59-DB58)))</f>
        <v>112.39999999999992</v>
      </c>
      <c r="CU59" s="18">
        <f>CT59*VLOOKUP('Données projet'!$B$13,Paramètres!$A$1:$I$89,3,0)*VLOOKUP('Données projet'!$B$13,Paramètres!$A$1:$I$89,5,0)</f>
        <v>89.425439999999938</v>
      </c>
      <c r="CV59" s="14">
        <f t="shared" si="41"/>
        <v>24.426603349024983</v>
      </c>
      <c r="CW59" s="22">
        <f t="shared" si="13"/>
        <v>198.29230883288506</v>
      </c>
      <c r="CX59" s="62">
        <f t="shared" si="14"/>
        <v>491.62564216621837</v>
      </c>
      <c r="CY59" s="62">
        <f ca="1">AVERAGE(OFFSET($CX$3,0,0,'Données projet'!$E$13+1,1))-AVERAGE(OFFSET($H$3,0,0,'Données projet'!$E$13+1,1))</f>
        <v>54.280673146122695</v>
      </c>
      <c r="CZ59" s="62">
        <f t="shared" si="42"/>
        <v>59.062335764177192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8.3876601756452906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8.3876601756452906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8.5265128291212022E-14</v>
      </c>
      <c r="DP59" s="18">
        <f>DO59*VLOOKUP('Données projet'!$B$14,Paramètres!$A$1:$I$89,3,0)*VLOOKUP('Données projet'!$B$14,Paramètres!$A$1:$I$89,5,0)</f>
        <v>7.7147888077888636E-14</v>
      </c>
      <c r="DQ59" s="14">
        <f t="shared" si="43"/>
        <v>1.19451494619564E-12</v>
      </c>
      <c r="DR59" s="22">
        <f t="shared" si="16"/>
        <v>2.2148127696930623E-12</v>
      </c>
      <c r="DS59" s="62">
        <f t="shared" si="17"/>
        <v>293.33333333333553</v>
      </c>
      <c r="DT59" s="62">
        <f ca="1">AVERAGE(OFFSET($DS$3,0,0,'Données projet'!$E$14+1,1))-AVERAGE(OFFSET($H$3,0,0,'Données projet'!$E$14+1,1))</f>
        <v>181.14126283600467</v>
      </c>
      <c r="DU59" s="62">
        <f t="shared" si="44"/>
        <v>348.75012088192597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21.739110538291545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21.739110538291545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117.79999999999993</v>
      </c>
      <c r="O60" s="14">
        <f>N60*VLOOKUP('Données projet'!$B$9,Paramètres!$A$1:$I$89,3,0)*VLOOKUP('Données projet'!$B$9,Paramètres!$A$1:$I$89,5,0)</f>
        <v>102.91007999999994</v>
      </c>
      <c r="P60" s="14">
        <f t="shared" si="33"/>
        <v>27.654122306790402</v>
      </c>
      <c r="Q60" s="22">
        <f t="shared" si="53"/>
        <v>227.39931901765985</v>
      </c>
      <c r="R60" s="62">
        <f t="shared" si="0"/>
        <v>520.73265235099313</v>
      </c>
      <c r="S60" s="62">
        <f ca="1">AVERAGE(OFFSET($R$3,0,0,'Données projet'!$E$9+1,1))-AVERAGE(OFFSET($H$3,0,0,'Données projet'!$E$9+1,1))</f>
        <v>63.066358723927522</v>
      </c>
      <c r="T60" s="62">
        <f t="shared" si="34"/>
        <v>68.315893120570763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7.3257215418308528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7.3257215418308528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4.1677594708744434E-14</v>
      </c>
      <c r="AK60" s="14">
        <f t="shared" si="35"/>
        <v>6.9326303456159188E-13</v>
      </c>
      <c r="AL60" s="22">
        <f t="shared" si="4"/>
        <v>1.2800215959791691E-12</v>
      </c>
      <c r="AM60" s="62">
        <f t="shared" si="5"/>
        <v>293.33333333333462</v>
      </c>
      <c r="AN60" s="62">
        <f ca="1">AVERAGE(OFFSET($AM$3,0,0,'Données projet'!$E$10+1,1))-AVERAGE(OFFSET($H$3,0,0,'Données projet'!$E$10+1,1))</f>
        <v>167.14929162269641</v>
      </c>
      <c r="AO60" s="62">
        <f t="shared" si="36"/>
        <v>138.89497526048916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39.183309469221491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39.183309469221491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10.199999999999999</v>
      </c>
      <c r="BD60" s="13">
        <f>IF('Données projet'!$A$88&gt;35,BD59+BC60-BL59,IF(A60&lt;'Données projet'!$A$88,$BA$205^A60,IF(A60='Données projet'!$A$88,'Données projet'!$B$88,BD59+BC60-BL59)))</f>
        <v>635.39999999999964</v>
      </c>
      <c r="BE60" s="14">
        <f>BD60*VLOOKUP('Données projet'!$B$11,Paramètres!$A$1:$I$89,3,0)*VLOOKUP('Données projet'!$B$11,Paramètres!$A$1:$I$89,5,0)</f>
        <v>355.18859999999984</v>
      </c>
      <c r="BF60" s="14">
        <f t="shared" si="37"/>
        <v>82.629981116726043</v>
      </c>
      <c r="BG60" s="22">
        <f t="shared" si="7"/>
        <v>762.53402877829774</v>
      </c>
      <c r="BH60" s="62">
        <f t="shared" si="8"/>
        <v>1055.8673621116311</v>
      </c>
      <c r="BI60" s="62">
        <f ca="1">AVERAGE(OFFSET($BH$3,0,0,'Données projet'!$E$11+1,1))-AVERAGE(OFFSET($H$3,0,0,'Données projet'!$E$11+1,1))</f>
        <v>378.17323480030268</v>
      </c>
      <c r="BJ60" s="62">
        <f t="shared" si="38"/>
        <v>471.89239871617241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64.593240300916321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3.0014811348629675</v>
      </c>
      <c r="BS60" s="24">
        <f t="shared" si="9"/>
        <v>67.594721435779292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</v>
      </c>
      <c r="BY60" s="13">
        <f>IF('Données projet'!$A$114&gt;35,BY59+BX60-CG59,IF(A60&lt;'Données projet'!$A$114,$BV$205^A60,IF(A60='Données projet'!$A$114,'Données projet'!$B$114,BY59+BX60-CG59)))</f>
        <v>196</v>
      </c>
      <c r="BZ60" s="14">
        <f>BY60*VLOOKUP('Données projet'!$B$12,Paramètres!$A$1:$I$89,3,0)*VLOOKUP('Données projet'!$B$12,Paramètres!$A$1:$I$89,5,0)</f>
        <v>91.728000000000009</v>
      </c>
      <c r="CA60" s="14">
        <f t="shared" si="39"/>
        <v>24.981514582386563</v>
      </c>
      <c r="CB60" s="22">
        <f t="shared" si="10"/>
        <v>203.26907123098991</v>
      </c>
      <c r="CC60" s="62">
        <f t="shared" si="11"/>
        <v>496.60240456432325</v>
      </c>
      <c r="CD60" s="62">
        <f ca="1">AVERAGE(OFFSET($CC$3,0,0,'Données projet'!$E$12+1,1))-AVERAGE(OFFSET($H$3,0,0,'Données projet'!$E$12+1,1))</f>
        <v>77.988163294809624</v>
      </c>
      <c r="CE60" s="62">
        <f t="shared" si="40"/>
        <v>118.59281525447091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16.050891908591119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16.050891908591119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5.4</v>
      </c>
      <c r="CT60" s="13">
        <f>IF('Données projet'!$A$140&gt;35,CT59+CS60-DB59,IF(A60&lt;'Données projet'!$A$140,$CQ$205^A60,IF(A60='Données projet'!$A$140,'Données projet'!$B$140,CT59+CS60-DB59)))</f>
        <v>117.79999999999993</v>
      </c>
      <c r="CU60" s="18">
        <f>CT60*VLOOKUP('Données projet'!$B$13,Paramètres!$A$1:$I$89,3,0)*VLOOKUP('Données projet'!$B$13,Paramètres!$A$1:$I$89,5,0)</f>
        <v>93.721679999999935</v>
      </c>
      <c r="CV60" s="14">
        <f t="shared" si="41"/>
        <v>25.460676932382288</v>
      </c>
      <c r="CW60" s="22">
        <f t="shared" si="13"/>
        <v>207.57593832389901</v>
      </c>
      <c r="CX60" s="62">
        <f t="shared" si="14"/>
        <v>500.90927165723235</v>
      </c>
      <c r="CY60" s="62">
        <f ca="1">AVERAGE(OFFSET($CX$3,0,0,'Données projet'!$E$13+1,1))-AVERAGE(OFFSET($H$3,0,0,'Données projet'!$E$13+1,1))</f>
        <v>54.280673146122695</v>
      </c>
      <c r="CZ60" s="62">
        <f t="shared" si="42"/>
        <v>59.062335764177192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8.2231832755684344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8.2231832755684344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8.5265128291212022E-14</v>
      </c>
      <c r="DP60" s="18">
        <f>DO60*VLOOKUP('Données projet'!$B$14,Paramètres!$A$1:$I$89,3,0)*VLOOKUP('Données projet'!$B$14,Paramètres!$A$1:$I$89,5,0)</f>
        <v>7.7147888077888636E-14</v>
      </c>
      <c r="DQ60" s="14">
        <f t="shared" si="43"/>
        <v>1.19451494619564E-12</v>
      </c>
      <c r="DR60" s="22">
        <f t="shared" si="16"/>
        <v>2.2148127696930623E-12</v>
      </c>
      <c r="DS60" s="62">
        <f t="shared" si="17"/>
        <v>293.33333333333553</v>
      </c>
      <c r="DT60" s="62">
        <f ca="1">AVERAGE(OFFSET($DS$3,0,0,'Données projet'!$E$14+1,1))-AVERAGE(OFFSET($H$3,0,0,'Données projet'!$E$14+1,1))</f>
        <v>181.14126283600467</v>
      </c>
      <c r="DU60" s="62">
        <f t="shared" si="44"/>
        <v>348.75012088192597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21.312819840183803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21.312819840183803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123.19999999999993</v>
      </c>
      <c r="O61" s="14">
        <f>N61*VLOOKUP('Données projet'!$B$9,Paramètres!$A$1:$I$89,3,0)*VLOOKUP('Données projet'!$B$9,Paramètres!$A$1:$I$89,5,0)</f>
        <v>107.62751999999995</v>
      </c>
      <c r="P61" s="14">
        <f t="shared" si="33"/>
        <v>28.771302425776398</v>
      </c>
      <c r="Q61" s="22">
        <f t="shared" si="53"/>
        <v>237.56128239156047</v>
      </c>
      <c r="R61" s="62">
        <f t="shared" si="0"/>
        <v>530.89461572489381</v>
      </c>
      <c r="S61" s="62">
        <f ca="1">AVERAGE(OFFSET($R$3,0,0,'Données projet'!$E$9+1,1))-AVERAGE(OFFSET($H$3,0,0,'Données projet'!$E$9+1,1))</f>
        <v>63.066358723927522</v>
      </c>
      <c r="T61" s="62">
        <f t="shared" si="34"/>
        <v>68.315893120570763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7.1820686106444871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7.1820686106444871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4.1677594708744434E-14</v>
      </c>
      <c r="AK61" s="14">
        <f t="shared" si="35"/>
        <v>6.9326303456159188E-13</v>
      </c>
      <c r="AL61" s="22">
        <f t="shared" si="4"/>
        <v>1.2800215959791691E-12</v>
      </c>
      <c r="AM61" s="62">
        <f t="shared" si="5"/>
        <v>293.33333333333462</v>
      </c>
      <c r="AN61" s="62">
        <f ca="1">AVERAGE(OFFSET($AM$3,0,0,'Données projet'!$E$10+1,1))-AVERAGE(OFFSET($H$3,0,0,'Données projet'!$E$10+1,1))</f>
        <v>167.14929162269641</v>
      </c>
      <c r="AO61" s="62">
        <f t="shared" si="36"/>
        <v>138.89497526048916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38.414948669988959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38.414948669988959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10.199999999999999</v>
      </c>
      <c r="BD61" s="13">
        <f>IF('Données projet'!$A$88&gt;35,BD60+BC61-BL60,IF(A61&lt;'Données projet'!$A$88,$BA$205^A61,IF(A61='Données projet'!$A$88,'Données projet'!$B$88,BD60+BC61-BL60)))</f>
        <v>645.59999999999968</v>
      </c>
      <c r="BE61" s="14">
        <f>BD61*VLOOKUP('Données projet'!$B$11,Paramètres!$A$1:$I$89,3,0)*VLOOKUP('Données projet'!$B$11,Paramètres!$A$1:$I$89,5,0)</f>
        <v>360.89039999999977</v>
      </c>
      <c r="BF61" s="14">
        <f t="shared" si="37"/>
        <v>83.800943075865291</v>
      </c>
      <c r="BG61" s="22">
        <f t="shared" si="7"/>
        <v>774.50408919046504</v>
      </c>
      <c r="BH61" s="62">
        <f t="shared" si="8"/>
        <v>1067.8374225237983</v>
      </c>
      <c r="BI61" s="62">
        <f ca="1">AVERAGE(OFFSET($BH$3,0,0,'Données projet'!$E$11+1,1))-AVERAGE(OFFSET($H$3,0,0,'Données projet'!$E$11+1,1))</f>
        <v>378.17323480030268</v>
      </c>
      <c r="BJ61" s="62">
        <f t="shared" si="38"/>
        <v>471.89239871617241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63.326606256601707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2.122367664065099</v>
      </c>
      <c r="BS61" s="24">
        <f t="shared" si="9"/>
        <v>65.448973920666802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</v>
      </c>
      <c r="BY61" s="13">
        <f>IF('Données projet'!$A$114&gt;35,BY60+BX61-CG60,IF(A61&lt;'Données projet'!$A$114,$BV$205^A61,IF(A61='Données projet'!$A$114,'Données projet'!$B$114,BY60+BX61-CG60)))</f>
        <v>204</v>
      </c>
      <c r="BZ61" s="14">
        <f>BY61*VLOOKUP('Données projet'!$B$12,Paramètres!$A$1:$I$89,3,0)*VLOOKUP('Données projet'!$B$12,Paramètres!$A$1:$I$89,5,0)</f>
        <v>95.471999999999994</v>
      </c>
      <c r="CA61" s="14">
        <f t="shared" si="39"/>
        <v>25.880372123231169</v>
      </c>
      <c r="CB61" s="22">
        <f t="shared" si="10"/>
        <v>211.35538144796092</v>
      </c>
      <c r="CC61" s="62">
        <f t="shared" si="11"/>
        <v>504.68871478129427</v>
      </c>
      <c r="CD61" s="62">
        <f ca="1">AVERAGE(OFFSET($CC$3,0,0,'Données projet'!$E$12+1,1))-AVERAGE(OFFSET($H$3,0,0,'Données projet'!$E$12+1,1))</f>
        <v>77.988163294809624</v>
      </c>
      <c r="CE61" s="62">
        <f t="shared" si="40"/>
        <v>118.59281525447091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15.736143708341022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15.736143708341022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5.4</v>
      </c>
      <c r="CT61" s="13">
        <f>IF('Données projet'!$A$140&gt;35,CT60+CS61-DB60,IF(A61&lt;'Données projet'!$A$140,$CQ$205^A61,IF(A61='Données projet'!$A$140,'Données projet'!$B$140,CT60+CS61-DB60)))</f>
        <v>123.19999999999993</v>
      </c>
      <c r="CU61" s="18">
        <f>CT61*VLOOKUP('Données projet'!$B$13,Paramètres!$A$1:$I$89,3,0)*VLOOKUP('Données projet'!$B$13,Paramètres!$A$1:$I$89,5,0)</f>
        <v>98.017919999999947</v>
      </c>
      <c r="CV61" s="14">
        <f t="shared" si="41"/>
        <v>26.48924554031813</v>
      </c>
      <c r="CW61" s="22">
        <f t="shared" si="13"/>
        <v>216.84997998272067</v>
      </c>
      <c r="CX61" s="62">
        <f t="shared" si="14"/>
        <v>510.18331331605395</v>
      </c>
      <c r="CY61" s="62">
        <f ca="1">AVERAGE(OFFSET($CX$3,0,0,'Données projet'!$E$13+1,1))-AVERAGE(OFFSET($H$3,0,0,'Données projet'!$E$13+1,1))</f>
        <v>54.280673146122695</v>
      </c>
      <c r="CZ61" s="62">
        <f t="shared" si="42"/>
        <v>59.062335764177192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8.0619316671810815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8.0619316671810815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8.5265128291212022E-14</v>
      </c>
      <c r="DP61" s="18">
        <f>DO61*VLOOKUP('Données projet'!$B$14,Paramètres!$A$1:$I$89,3,0)*VLOOKUP('Données projet'!$B$14,Paramètres!$A$1:$I$89,5,0)</f>
        <v>7.7147888077888636E-14</v>
      </c>
      <c r="DQ61" s="14">
        <f t="shared" si="43"/>
        <v>1.19451494619564E-12</v>
      </c>
      <c r="DR61" s="22">
        <f t="shared" si="16"/>
        <v>2.2148127696930623E-12</v>
      </c>
      <c r="DS61" s="62">
        <f t="shared" si="17"/>
        <v>293.33333333333553</v>
      </c>
      <c r="DT61" s="62">
        <f ca="1">AVERAGE(OFFSET($DS$3,0,0,'Données projet'!$E$14+1,1))-AVERAGE(OFFSET($H$3,0,0,'Données projet'!$E$14+1,1))</f>
        <v>181.14126283600467</v>
      </c>
      <c r="DU61" s="62">
        <f t="shared" si="44"/>
        <v>348.75012088192597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20.894888442654302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20.894888442654302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128.59999999999994</v>
      </c>
      <c r="O62" s="14">
        <f>N62*VLOOKUP('Données projet'!$B$9,Paramètres!$A$1:$I$89,3,0)*VLOOKUP('Données projet'!$B$9,Paramètres!$A$1:$I$89,5,0)</f>
        <v>112.34495999999997</v>
      </c>
      <c r="P62" s="14">
        <f t="shared" si="33"/>
        <v>29.882795342181048</v>
      </c>
      <c r="Q62" s="22">
        <f t="shared" si="53"/>
        <v>247.71334055429861</v>
      </c>
      <c r="R62" s="62">
        <f t="shared" si="0"/>
        <v>541.04667388763187</v>
      </c>
      <c r="S62" s="62">
        <f ca="1">AVERAGE(OFFSET($R$3,0,0,'Données projet'!$E$9+1,1))-AVERAGE(OFFSET($H$3,0,0,'Données projet'!$E$9+1,1))</f>
        <v>63.066358723927522</v>
      </c>
      <c r="T62" s="62">
        <f t="shared" si="34"/>
        <v>68.315893120570763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7.0412326258190499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7.0412326258190499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4.1677594708744434E-14</v>
      </c>
      <c r="AK62" s="14">
        <f t="shared" si="35"/>
        <v>6.9326303456159188E-13</v>
      </c>
      <c r="AL62" s="22">
        <f t="shared" si="4"/>
        <v>1.2800215959791691E-12</v>
      </c>
      <c r="AM62" s="62">
        <f t="shared" si="5"/>
        <v>293.33333333333462</v>
      </c>
      <c r="AN62" s="62">
        <f ca="1">AVERAGE(OFFSET($AM$3,0,0,'Données projet'!$E$10+1,1))-AVERAGE(OFFSET($H$3,0,0,'Données projet'!$E$10+1,1))</f>
        <v>167.14929162269641</v>
      </c>
      <c r="AO62" s="62">
        <f t="shared" si="36"/>
        <v>138.89497526048916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37.661654957375568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37.661654957375568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10.199999999999999</v>
      </c>
      <c r="BD62" s="13">
        <f>IF('Données projet'!$A$88&gt;35,BD61+BC62-BL61,IF(A62&lt;'Données projet'!$A$88,$BA$205^A62,IF(A62='Données projet'!$A$88,'Données projet'!$B$88,BD61+BC62-BL61)))</f>
        <v>655.79999999999973</v>
      </c>
      <c r="BE62" s="14">
        <f>BD62*VLOOKUP('Données projet'!$B$11,Paramètres!$A$1:$I$89,3,0)*VLOOKUP('Données projet'!$B$11,Paramètres!$A$1:$I$89,5,0)</f>
        <v>366.59219999999982</v>
      </c>
      <c r="BF62" s="14">
        <f t="shared" si="37"/>
        <v>84.969753481055022</v>
      </c>
      <c r="BG62" s="22">
        <f t="shared" si="7"/>
        <v>786.47040231283711</v>
      </c>
      <c r="BH62" s="62">
        <f t="shared" si="8"/>
        <v>1079.8037356461705</v>
      </c>
      <c r="BI62" s="62">
        <f ca="1">AVERAGE(OFFSET($BH$3,0,0,'Données projet'!$E$11+1,1))-AVERAGE(OFFSET($H$3,0,0,'Données projet'!$E$11+1,1))</f>
        <v>378.17323480030268</v>
      </c>
      <c r="BJ62" s="62">
        <f t="shared" si="38"/>
        <v>471.89239871617241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62.084810133325618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1.500740567431484</v>
      </c>
      <c r="BS62" s="24">
        <f t="shared" si="9"/>
        <v>63.585550700757103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</v>
      </c>
      <c r="BY62" s="13">
        <f>IF('Données projet'!$A$114&gt;35,BY61+BX62-CG61,IF(A62&lt;'Données projet'!$A$114,$BV$205^A62,IF(A62='Données projet'!$A$114,'Données projet'!$B$114,BY61+BX62-CG61)))</f>
        <v>212</v>
      </c>
      <c r="BZ62" s="14">
        <f>BY62*VLOOKUP('Données projet'!$B$12,Paramètres!$A$1:$I$89,3,0)*VLOOKUP('Données projet'!$B$12,Paramètres!$A$1:$I$89,5,0)</f>
        <v>99.215999999999994</v>
      </c>
      <c r="CA62" s="14">
        <f t="shared" si="39"/>
        <v>26.775134885576414</v>
      </c>
      <c r="CB62" s="22">
        <f t="shared" si="10"/>
        <v>219.43455992571219</v>
      </c>
      <c r="CC62" s="62">
        <f t="shared" si="11"/>
        <v>512.76789325904554</v>
      </c>
      <c r="CD62" s="62">
        <f ca="1">AVERAGE(OFFSET($CC$3,0,0,'Données projet'!$E$12+1,1))-AVERAGE(OFFSET($H$3,0,0,'Données projet'!$E$12+1,1))</f>
        <v>77.988163294809624</v>
      </c>
      <c r="CE62" s="62">
        <f t="shared" si="40"/>
        <v>118.59281525447091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15.427567528320383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15.427567528320383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5.4</v>
      </c>
      <c r="CT62" s="13">
        <f>IF('Données projet'!$A$140&gt;35,CT61+CS62-DB61,IF(A62&lt;'Données projet'!$A$140,$CQ$205^A62,IF(A62='Données projet'!$A$140,'Données projet'!$B$140,CT61+CS62-DB61)))</f>
        <v>128.59999999999994</v>
      </c>
      <c r="CU62" s="18">
        <f>CT62*VLOOKUP('Données projet'!$B$13,Paramètres!$A$1:$I$89,3,0)*VLOOKUP('Données projet'!$B$13,Paramètres!$A$1:$I$89,5,0)</f>
        <v>102.31415999999996</v>
      </c>
      <c r="CV62" s="14">
        <f t="shared" si="41"/>
        <v>27.512578038209799</v>
      </c>
      <c r="CW62" s="22">
        <f t="shared" si="13"/>
        <v>226.1149020832153</v>
      </c>
      <c r="CX62" s="62">
        <f t="shared" si="14"/>
        <v>519.44823541654864</v>
      </c>
      <c r="CY62" s="62">
        <f ca="1">AVERAGE(OFFSET($CX$3,0,0,'Données projet'!$E$13+1,1))-AVERAGE(OFFSET($H$3,0,0,'Données projet'!$E$13+1,1))</f>
        <v>54.280673146122695</v>
      </c>
      <c r="CZ62" s="62">
        <f t="shared" si="42"/>
        <v>59.062335764177192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7.903842104480435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7.903842104480435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8.5265128291212022E-14</v>
      </c>
      <c r="DP62" s="18">
        <f>DO62*VLOOKUP('Données projet'!$B$14,Paramètres!$A$1:$I$89,3,0)*VLOOKUP('Données projet'!$B$14,Paramètres!$A$1:$I$89,5,0)</f>
        <v>7.7147888077888636E-14</v>
      </c>
      <c r="DQ62" s="14">
        <f t="shared" si="43"/>
        <v>1.19451494619564E-12</v>
      </c>
      <c r="DR62" s="22">
        <f t="shared" si="16"/>
        <v>2.2148127696930623E-12</v>
      </c>
      <c r="DS62" s="62">
        <f t="shared" si="17"/>
        <v>293.33333333333553</v>
      </c>
      <c r="DT62" s="62">
        <f ca="1">AVERAGE(OFFSET($DS$3,0,0,'Données projet'!$E$14+1,1))-AVERAGE(OFFSET($H$3,0,0,'Données projet'!$E$14+1,1))</f>
        <v>181.14126283600467</v>
      </c>
      <c r="DU62" s="62">
        <f t="shared" si="44"/>
        <v>348.75012088192597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20.485152424917374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20.485152424917374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134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133.99999999999994</v>
      </c>
      <c r="O63" s="14">
        <f>N63*VLOOKUP('Données projet'!$B$9,Paramètres!$A$1:$I$89,3,0)*VLOOKUP('Données projet'!$B$9,Paramètres!$A$1:$I$89,5,0)</f>
        <v>117.06239999999997</v>
      </c>
      <c r="P63" s="14">
        <f t="shared" si="33"/>
        <v>30.988867171899123</v>
      </c>
      <c r="Q63" s="22">
        <f t="shared" si="53"/>
        <v>257.85595699105755</v>
      </c>
      <c r="R63" s="62">
        <f t="shared" si="0"/>
        <v>551.18929032439087</v>
      </c>
      <c r="S63" s="62">
        <f ca="1">AVERAGE(OFFSET($R$3,0,0,'Données projet'!$E$9+1,1))-AVERAGE(OFFSET($H$3,0,0,'Données projet'!$E$9+1,1))</f>
        <v>63.066358723927522</v>
      </c>
      <c r="T63" s="62">
        <f t="shared" si="34"/>
        <v>68.315893120570763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134</v>
      </c>
      <c r="W63" s="17">
        <f>IF(ISNA(VLOOKUP(A63,'Données projet'!$A$35:$I$55,5,0)),0%,VLOOKUP(A63,'Données projet'!$A$35:$I$55,5,0)*VLOOKUP('Données projet'!$B$9,Paramètres!$A$1:$I$89,7,0))</f>
        <v>0.25800000000000001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40.290684414070391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40.290684414070391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4.1677594708744434E-14</v>
      </c>
      <c r="AK63" s="14">
        <f t="shared" si="35"/>
        <v>6.9326303456159188E-13</v>
      </c>
      <c r="AL63" s="22">
        <f t="shared" si="4"/>
        <v>1.2800215959791691E-12</v>
      </c>
      <c r="AM63" s="62">
        <f t="shared" si="5"/>
        <v>293.33333333333462</v>
      </c>
      <c r="AN63" s="62">
        <f ca="1">AVERAGE(OFFSET($AM$3,0,0,'Données projet'!$E$10+1,1))-AVERAGE(OFFSET($H$3,0,0,'Données projet'!$E$10+1,1))</f>
        <v>167.14929162269641</v>
      </c>
      <c r="AO63" s="62">
        <f t="shared" si="36"/>
        <v>138.89497526048916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36.923132875002729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36.923132875002729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666</v>
      </c>
      <c r="BB63" s="13">
        <f>VLOOKUP(A63,'Données projet'!$A$87:$I$107,9,0)</f>
        <v>10.199999999999999</v>
      </c>
      <c r="BC63" s="13">
        <f t="array" ref="BC63">INDEX(BB:BB,MIN(IF(ISNUMBER(BB63:BB259),ROW(BB63:BB259),"")))</f>
        <v>10.199999999999999</v>
      </c>
      <c r="BD63" s="13">
        <f>IF('Données projet'!$A$88&gt;35,BD62+BC63-BL62,IF(A63&lt;'Données projet'!$A$88,$BA$205^A63,IF(A63='Données projet'!$A$88,'Données projet'!$B$88,BD62+BC63-BL62)))</f>
        <v>665.99999999999977</v>
      </c>
      <c r="BE63" s="14">
        <f>BD63*VLOOKUP('Données projet'!$B$11,Paramètres!$A$1:$I$89,3,0)*VLOOKUP('Données projet'!$B$11,Paramètres!$A$1:$I$89,5,0)</f>
        <v>372.29399999999987</v>
      </c>
      <c r="BF63" s="14">
        <f t="shared" si="37"/>
        <v>86.136449661008839</v>
      </c>
      <c r="BG63" s="22">
        <f t="shared" si="7"/>
        <v>798.43303315959008</v>
      </c>
      <c r="BH63" s="62">
        <f t="shared" si="8"/>
        <v>1091.7663664929235</v>
      </c>
      <c r="BI63" s="62">
        <f ca="1">AVERAGE(OFFSET($BH$3,0,0,'Données projet'!$E$11+1,1))-AVERAGE(OFFSET($H$3,0,0,'Données projet'!$E$11+1,1))</f>
        <v>378.17323480030268</v>
      </c>
      <c r="BJ63" s="62">
        <f t="shared" si="38"/>
        <v>471.89239871617241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666</v>
      </c>
      <c r="BM63" s="17">
        <f>IF(ISNA(VLOOKUP(A63,'Données projet'!$A$87:$I$107,5,0)),0%,VLOOKUP(A63,'Données projet'!$A$87:$I$107,5,0)*VLOOKUP('Données projet'!$B$11,Paramètres!$A$1:$I$89,7,0))</f>
        <v>0.49500000000000005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0.1</v>
      </c>
      <c r="BP63" s="23">
        <f>EXP(-LN(2)/35)*BP62+(1-EXP(-LN(2)/35))/(LN(2)/35)*BL63*BM63*VLOOKUP('Données projet'!$B$11,Paramètres!$A$1:$I$89,3,0)*0.475*44/12</f>
        <v>305.33399862444321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43.213512929564359</v>
      </c>
      <c r="BS63" s="24">
        <f t="shared" si="9"/>
        <v>348.54751155400754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220</v>
      </c>
      <c r="BW63" s="13">
        <f>VLOOKUP(A63,'Données projet'!$A$113:$I$133,9,0)</f>
        <v>8</v>
      </c>
      <c r="BX63" s="13">
        <f t="array" ref="BX63">INDEX(BW:BW,MIN(IF(ISNUMBER(BW63:BW259),ROW(BW63:BW259),"")))</f>
        <v>8</v>
      </c>
      <c r="BY63" s="13">
        <f>IF('Données projet'!$A$114&gt;35,BY62+BX63-CG62,IF(A63&lt;'Données projet'!$A$114,$BV$205^A63,IF(A63='Données projet'!$A$114,'Données projet'!$B$114,BY62+BX63-CG62)))</f>
        <v>220</v>
      </c>
      <c r="BZ63" s="14">
        <f>BY63*VLOOKUP('Données projet'!$B$12,Paramètres!$A$1:$I$89,3,0)*VLOOKUP('Données projet'!$B$12,Paramètres!$A$1:$I$89,5,0)</f>
        <v>102.96000000000001</v>
      </c>
      <c r="CA63" s="14">
        <f t="shared" si="39"/>
        <v>27.665975080374633</v>
      </c>
      <c r="CB63" s="22">
        <f t="shared" si="10"/>
        <v>227.50690659831915</v>
      </c>
      <c r="CC63" s="62">
        <f t="shared" si="11"/>
        <v>520.84023993165249</v>
      </c>
      <c r="CD63" s="62">
        <f ca="1">AVERAGE(OFFSET($CC$3,0,0,'Données projet'!$E$12+1,1))-AVERAGE(OFFSET($H$3,0,0,'Données projet'!$E$12+1,1))</f>
        <v>77.988163294809624</v>
      </c>
      <c r="CE63" s="62">
        <f t="shared" si="40"/>
        <v>118.59281525447091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220</v>
      </c>
      <c r="CH63" s="17">
        <f>IF(ISNA(VLOOKUP(A63,'Données projet'!$A$113:$I$133,5,0)),0%,VLOOKUP(A63,'Données projet'!$A$113:$I$133,5,0)*VLOOKUP('Données projet'!$B$12,Paramètres!$A$1:$I$89,7,0))</f>
        <v>0.49500000000000005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82.733665123344323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82.733665123344323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134</v>
      </c>
      <c r="CR63" s="13">
        <f>VLOOKUP(A63,'Données projet'!$A$139:$I$159,9,0)</f>
        <v>5.4</v>
      </c>
      <c r="CS63" s="13">
        <f t="array" ref="CS63">INDEX(CR:CR,MIN(IF(ISNUMBER(CR63:CR259),ROW(CR63:CR259),"")))</f>
        <v>5.4</v>
      </c>
      <c r="CT63" s="13">
        <f>IF('Données projet'!$A$140&gt;35,CT62+CS63-DB62,IF(A63&lt;'Données projet'!$A$140,$CQ$205^A63,IF(A63='Données projet'!$A$140,'Données projet'!$B$140,CT62+CS63-DB62)))</f>
        <v>133.99999999999994</v>
      </c>
      <c r="CU63" s="18">
        <f>CT63*VLOOKUP('Données projet'!$B$13,Paramètres!$A$1:$I$89,3,0)*VLOOKUP('Données projet'!$B$13,Paramètres!$A$1:$I$89,5,0)</f>
        <v>106.61039999999997</v>
      </c>
      <c r="CV63" s="14">
        <f t="shared" si="41"/>
        <v>28.530919434405426</v>
      </c>
      <c r="CW63" s="22">
        <f t="shared" si="13"/>
        <v>235.37113134825609</v>
      </c>
      <c r="CX63" s="62">
        <f t="shared" si="14"/>
        <v>528.70446468158934</v>
      </c>
      <c r="CY63" s="62">
        <f ca="1">AVERAGE(OFFSET($CX$3,0,0,'Données projet'!$E$13+1,1))-AVERAGE(OFFSET($H$3,0,0,'Données projet'!$E$13+1,1))</f>
        <v>54.280673146122695</v>
      </c>
      <c r="CZ63" s="62">
        <f t="shared" si="42"/>
        <v>59.062335764177192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134</v>
      </c>
      <c r="DC63" s="17">
        <f>IF(ISNA(VLOOKUP(A63,'Données projet'!$A$139:$I$159,5,0)),0%,VLOOKUP(A63,'Données projet'!$A$139:$I$159,5,0)*VLOOKUP('Données projet'!$B$13,Paramètres!$A$1:$I$89,7,0))</f>
        <v>0.318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45.226627895030006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45.226627895030006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8.5265128291212022E-14</v>
      </c>
      <c r="DP63" s="18">
        <f>DO63*VLOOKUP('Données projet'!$B$14,Paramètres!$A$1:$I$89,3,0)*VLOOKUP('Données projet'!$B$14,Paramètres!$A$1:$I$89,5,0)</f>
        <v>7.7147888077888636E-14</v>
      </c>
      <c r="DQ63" s="14">
        <f t="shared" si="43"/>
        <v>1.19451494619564E-12</v>
      </c>
      <c r="DR63" s="22">
        <f t="shared" si="16"/>
        <v>2.2148127696930623E-12</v>
      </c>
      <c r="DS63" s="62">
        <f t="shared" si="17"/>
        <v>293.33333333333553</v>
      </c>
      <c r="DT63" s="62">
        <f ca="1">AVERAGE(OFFSET($DS$3,0,0,'Données projet'!$E$14+1,1))-AVERAGE(OFFSET($H$3,0,0,'Données projet'!$E$14+1,1))</f>
        <v>181.14126283600467</v>
      </c>
      <c r="DU63" s="62">
        <f t="shared" si="44"/>
        <v>348.75012088192597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20.083451080573973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20.083451080573973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-4.9658410716801891E-14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63.066358723927522</v>
      </c>
      <c r="T64" s="62">
        <f t="shared" si="34"/>
        <v>68.315893120570763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39.500608667601391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39.500608667601391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4.1677594708744434E-14</v>
      </c>
      <c r="AK64" s="14">
        <f t="shared" si="35"/>
        <v>6.9326303456159188E-13</v>
      </c>
      <c r="AL64" s="22">
        <f t="shared" si="4"/>
        <v>1.2800215959791691E-12</v>
      </c>
      <c r="AM64" s="62">
        <f t="shared" si="5"/>
        <v>293.33333333333462</v>
      </c>
      <c r="AN64" s="62">
        <f ca="1">AVERAGE(OFFSET($AM$3,0,0,'Données projet'!$E$10+1,1))-AVERAGE(OFFSET($H$3,0,0,'Données projet'!$E$10+1,1))</f>
        <v>167.14929162269641</v>
      </c>
      <c r="AO64" s="62">
        <f t="shared" si="36"/>
        <v>138.89497526048916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36.199092760211229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36.199092760211229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-1.2710188457276673E-13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378.17323480030268</v>
      </c>
      <c r="BJ64" s="62">
        <f t="shared" si="38"/>
        <v>471.89239871617241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299.34658514676784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30.55656803138751</v>
      </c>
      <c r="BS64" s="24">
        <f t="shared" si="9"/>
        <v>329.90315317815532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77.988163294809624</v>
      </c>
      <c r="CE64" s="62">
        <f t="shared" si="40"/>
        <v>118.59281525447091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81.111308412828507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81.111308412828507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-4.5224624045658861E-14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54.280673146122695</v>
      </c>
      <c r="CZ64" s="62">
        <f t="shared" si="42"/>
        <v>59.062335764177192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44.339761307527638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44.339761307527638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8.5265128291212022E-14</v>
      </c>
      <c r="DP64" s="18">
        <f>DO64*VLOOKUP('Données projet'!$B$14,Paramètres!$A$1:$I$89,3,0)*VLOOKUP('Données projet'!$B$14,Paramètres!$A$1:$I$89,5,0)</f>
        <v>7.7147888077888636E-14</v>
      </c>
      <c r="DQ64" s="14">
        <f t="shared" si="43"/>
        <v>1.19451494619564E-12</v>
      </c>
      <c r="DR64" s="22">
        <f t="shared" si="16"/>
        <v>2.2148127696930623E-12</v>
      </c>
      <c r="DS64" s="62">
        <f t="shared" si="17"/>
        <v>293.33333333333553</v>
      </c>
      <c r="DT64" s="62">
        <f ca="1">AVERAGE(OFFSET($DS$3,0,0,'Données projet'!$E$14+1,1))-AVERAGE(OFFSET($H$3,0,0,'Données projet'!$E$14+1,1))</f>
        <v>181.14126283600467</v>
      </c>
      <c r="DU64" s="62">
        <f t="shared" si="44"/>
        <v>348.75012088192597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19.689626854579519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19.689626854579519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-4.9658410716801891E-14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63.066358723927522</v>
      </c>
      <c r="T65" s="62">
        <f t="shared" si="34"/>
        <v>68.315893120570763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38.726025824622027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38.726025824622027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4.1677594708744434E-14</v>
      </c>
      <c r="AK65" s="14">
        <f t="shared" si="35"/>
        <v>6.9326303456159188E-13</v>
      </c>
      <c r="AL65" s="22">
        <f t="shared" si="4"/>
        <v>1.2800215959791691E-12</v>
      </c>
      <c r="AM65" s="62">
        <f t="shared" si="5"/>
        <v>293.33333333333462</v>
      </c>
      <c r="AN65" s="62">
        <f ca="1">AVERAGE(OFFSET($AM$3,0,0,'Données projet'!$E$10+1,1))-AVERAGE(OFFSET($H$3,0,0,'Données projet'!$E$10+1,1))</f>
        <v>167.14929162269641</v>
      </c>
      <c r="AO65" s="62">
        <f t="shared" si="36"/>
        <v>138.89497526048916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35.489250630449924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35.489250630449924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-1.2710188457276673E-13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378.17323480030268</v>
      </c>
      <c r="BJ65" s="62">
        <f t="shared" si="38"/>
        <v>471.89239871617241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293.47658119542803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21.606756464782183</v>
      </c>
      <c r="BS65" s="24">
        <f t="shared" si="9"/>
        <v>315.08333766021019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77.988163294809624</v>
      </c>
      <c r="CE65" s="62">
        <f t="shared" si="40"/>
        <v>118.59281525447091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79.520765127866014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79.520765127866014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-4.5224624045658861E-14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54.280673146122695</v>
      </c>
      <c r="CZ65" s="62">
        <f t="shared" si="42"/>
        <v>59.062335764177192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43.47028563287099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43.47028563287099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8.5265128291212022E-14</v>
      </c>
      <c r="DP65" s="18">
        <f>DO65*VLOOKUP('Données projet'!$B$14,Paramètres!$A$1:$I$89,3,0)*VLOOKUP('Données projet'!$B$14,Paramètres!$A$1:$I$89,5,0)</f>
        <v>7.7147888077888636E-14</v>
      </c>
      <c r="DQ65" s="14">
        <f t="shared" si="43"/>
        <v>1.19451494619564E-12</v>
      </c>
      <c r="DR65" s="22">
        <f t="shared" si="16"/>
        <v>2.2148127696930623E-12</v>
      </c>
      <c r="DS65" s="62">
        <f t="shared" si="17"/>
        <v>293.33333333333553</v>
      </c>
      <c r="DT65" s="62">
        <f ca="1">AVERAGE(OFFSET($DS$3,0,0,'Données projet'!$E$14+1,1))-AVERAGE(OFFSET($H$3,0,0,'Données projet'!$E$14+1,1))</f>
        <v>181.14126283600467</v>
      </c>
      <c r="DU65" s="62">
        <f t="shared" si="44"/>
        <v>348.75012088192597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19.303525281447758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19.303525281447758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-4.9658410716801891E-14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63.066358723927522</v>
      </c>
      <c r="T66" s="62">
        <f t="shared" si="34"/>
        <v>68.315893120570763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37.96663207874461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37.96663207874461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4.1677594708744434E-14</v>
      </c>
      <c r="AK66" s="14">
        <f t="shared" si="35"/>
        <v>6.9326303456159188E-13</v>
      </c>
      <c r="AL66" s="22">
        <f t="shared" si="4"/>
        <v>1.2800215959791691E-12</v>
      </c>
      <c r="AM66" s="62">
        <f t="shared" si="5"/>
        <v>293.33333333333462</v>
      </c>
      <c r="AN66" s="62">
        <f ca="1">AVERAGE(OFFSET($AM$3,0,0,'Données projet'!$E$10+1,1))-AVERAGE(OFFSET($H$3,0,0,'Données projet'!$E$10+1,1))</f>
        <v>167.14929162269641</v>
      </c>
      <c r="AO66" s="62">
        <f t="shared" si="36"/>
        <v>138.89497526048916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34.79332807189229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34.79332807189229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-1.2710188457276673E-13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378.17323480030268</v>
      </c>
      <c r="BJ66" s="62">
        <f t="shared" si="38"/>
        <v>471.89239871617241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287.72168444122514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15.278284015693757</v>
      </c>
      <c r="BS66" s="24">
        <f t="shared" si="9"/>
        <v>302.99996845691891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77.988163294809624</v>
      </c>
      <c r="CE66" s="62">
        <f t="shared" si="40"/>
        <v>118.59281525447091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77.961411426586025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77.961411426586025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-4.5224624045658861E-14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54.280673146122695</v>
      </c>
      <c r="CZ66" s="62">
        <f t="shared" si="42"/>
        <v>59.062335764177192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42.617859845866562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42.617859845866562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8.5265128291212022E-14</v>
      </c>
      <c r="DP66" s="18">
        <f>DO66*VLOOKUP('Données projet'!$B$14,Paramètres!$A$1:$I$89,3,0)*VLOOKUP('Données projet'!$B$14,Paramètres!$A$1:$I$89,5,0)</f>
        <v>7.7147888077888636E-14</v>
      </c>
      <c r="DQ66" s="14">
        <f t="shared" si="43"/>
        <v>1.19451494619564E-12</v>
      </c>
      <c r="DR66" s="22">
        <f t="shared" si="16"/>
        <v>2.2148127696930623E-12</v>
      </c>
      <c r="DS66" s="62">
        <f t="shared" si="17"/>
        <v>293.33333333333553</v>
      </c>
      <c r="DT66" s="62">
        <f ca="1">AVERAGE(OFFSET($DS$3,0,0,'Données projet'!$E$14+1,1))-AVERAGE(OFFSET($H$3,0,0,'Données projet'!$E$14+1,1))</f>
        <v>181.14126283600467</v>
      </c>
      <c r="DU66" s="62">
        <f t="shared" si="44"/>
        <v>348.75012088192597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18.924994924666404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18.924994924666404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-4.9658410716801891E-14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63.066358723927522</v>
      </c>
      <c r="T67" s="62">
        <f t="shared" si="34"/>
        <v>68.315893120570763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37.222129581039397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37.222129581039397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4.1677594708744434E-14</v>
      </c>
      <c r="AK67" s="14">
        <f t="shared" si="35"/>
        <v>6.9326303456159188E-13</v>
      </c>
      <c r="AL67" s="22">
        <f t="shared" si="4"/>
        <v>1.2800215959791691E-12</v>
      </c>
      <c r="AM67" s="62">
        <f t="shared" si="5"/>
        <v>293.33333333333462</v>
      </c>
      <c r="AN67" s="62">
        <f ca="1">AVERAGE(OFFSET($AM$3,0,0,'Données projet'!$E$10+1,1))-AVERAGE(OFFSET($H$3,0,0,'Données projet'!$E$10+1,1))</f>
        <v>167.14929162269641</v>
      </c>
      <c r="AO67" s="62">
        <f t="shared" si="36"/>
        <v>138.89497526048916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34.111052130237127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34.111052130237127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-1.2710188457276673E-13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378.17323480030268</v>
      </c>
      <c r="BJ67" s="62">
        <f t="shared" si="38"/>
        <v>471.89239871617241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282.07963770223176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10.803378232391093</v>
      </c>
      <c r="BS67" s="24">
        <f t="shared" si="9"/>
        <v>292.88301593462285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77.988163294809624</v>
      </c>
      <c r="CE67" s="62">
        <f t="shared" si="40"/>
        <v>118.59281525447091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76.432635700276293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76.432635700276293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-4.5224624045658861E-14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54.280673146122695</v>
      </c>
      <c r="CZ67" s="62">
        <f t="shared" si="42"/>
        <v>59.062335764177192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41.782149608616898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41.782149608616898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8.5265128291212022E-14</v>
      </c>
      <c r="DP67" s="18">
        <f>DO67*VLOOKUP('Données projet'!$B$14,Paramètres!$A$1:$I$89,3,0)*VLOOKUP('Données projet'!$B$14,Paramètres!$A$1:$I$89,5,0)</f>
        <v>7.7147888077888636E-14</v>
      </c>
      <c r="DQ67" s="14">
        <f t="shared" si="43"/>
        <v>1.19451494619564E-12</v>
      </c>
      <c r="DR67" s="22">
        <f t="shared" si="16"/>
        <v>2.2148127696930623E-12</v>
      </c>
      <c r="DS67" s="62">
        <f t="shared" si="17"/>
        <v>293.33333333333553</v>
      </c>
      <c r="DT67" s="62">
        <f ca="1">AVERAGE(OFFSET($DS$3,0,0,'Données projet'!$E$14+1,1))-AVERAGE(OFFSET($H$3,0,0,'Données projet'!$E$14+1,1))</f>
        <v>181.14126283600467</v>
      </c>
      <c r="DU67" s="62">
        <f t="shared" si="44"/>
        <v>348.75012088192597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18.553887317300813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18.553887317300813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-4.9658410716801891E-14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63.066358723927522</v>
      </c>
      <c r="T68" s="62">
        <f t="shared" si="34"/>
        <v>68.315893120570763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36.492226323212499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36.492226323212499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4.1677594708744434E-14</v>
      </c>
      <c r="AK68" s="14">
        <f t="shared" si="35"/>
        <v>6.9326303456159188E-13</v>
      </c>
      <c r="AL68" s="22">
        <f t="shared" ref="AL68:AL131" si="58">(AJ68+AK68)*0.475*44/12</f>
        <v>1.2800215959791691E-12</v>
      </c>
      <c r="AM68" s="62">
        <f t="shared" ref="AM68:AM131" si="59">AL68+(AD68+AE68)*44/12</f>
        <v>293.33333333333462</v>
      </c>
      <c r="AN68" s="62">
        <f ca="1">AVERAGE(OFFSET($AM$3,0,0,'Données projet'!$E$10+1,1))-AVERAGE(OFFSET($H$3,0,0,'Données projet'!$E$10+1,1))</f>
        <v>167.14929162269641</v>
      </c>
      <c r="AO68" s="62">
        <f t="shared" si="36"/>
        <v>138.89497526048916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33.442155203650586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33.442155203650586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-1.2710188457276673E-13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378.17323480030268</v>
      </c>
      <c r="BJ68" s="62">
        <f t="shared" si="38"/>
        <v>471.89239871617241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276.5482280584813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7.6391420078468801</v>
      </c>
      <c r="BS68" s="24">
        <f t="shared" ref="BS68:BS131" si="63">SUM(BP68:BR68)</f>
        <v>284.18737006632819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77.988163294809624</v>
      </c>
      <c r="CE68" s="62">
        <f t="shared" si="40"/>
        <v>118.59281525447091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74.933838333498372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74.933838333498372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-4.5224624045658861E-14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54.280673146122695</v>
      </c>
      <c r="CZ68" s="62">
        <f t="shared" si="42"/>
        <v>59.062335764177192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40.962827139386789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40.962827139386789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8.5265128291212022E-14</v>
      </c>
      <c r="DP68" s="18">
        <f>DO68*VLOOKUP('Données projet'!$B$14,Paramètres!$A$1:$I$89,3,0)*VLOOKUP('Données projet'!$B$14,Paramètres!$A$1:$I$89,5,0)</f>
        <v>7.7147888077888636E-14</v>
      </c>
      <c r="DQ68" s="14">
        <f t="shared" si="43"/>
        <v>1.19451494619564E-12</v>
      </c>
      <c r="DR68" s="22">
        <f t="shared" ref="DR68:DR131" si="70">(DP68+DQ68)*0.475*44/12</f>
        <v>2.2148127696930623E-12</v>
      </c>
      <c r="DS68" s="62">
        <f t="shared" ref="DS68:DS131" si="71">DR68+(DJ68+DK68)*44/12</f>
        <v>293.33333333333553</v>
      </c>
      <c r="DT68" s="62">
        <f ca="1">AVERAGE(OFFSET($DS$3,0,0,'Données projet'!$E$14+1,1))-AVERAGE(OFFSET($H$3,0,0,'Données projet'!$E$14+1,1))</f>
        <v>181.14126283600467</v>
      </c>
      <c r="DU68" s="62">
        <f t="shared" si="44"/>
        <v>348.75012088192597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18.190056903762372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18.190056903762372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-4.9658410716801891E-14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63.066358723927522</v>
      </c>
      <c r="T69" s="62">
        <f t="shared" ref="T69:T132" si="88">$T$3</f>
        <v>68.315893120570763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35.776636023074559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35.776636023074559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4.1677594708744434E-14</v>
      </c>
      <c r="AK69" s="14">
        <f t="shared" ref="AK69:AK132" si="89">EXP(-1.0587+0.8836*LN(AJ69)+0.284)</f>
        <v>6.9326303456159188E-13</v>
      </c>
      <c r="AL69" s="22">
        <f t="shared" si="58"/>
        <v>1.2800215959791691E-12</v>
      </c>
      <c r="AM69" s="62">
        <f t="shared" si="59"/>
        <v>293.33333333333462</v>
      </c>
      <c r="AN69" s="62">
        <f ca="1">AVERAGE(OFFSET($AM$3,0,0,'Données projet'!$E$10+1,1))-AVERAGE(OFFSET($H$3,0,0,'Données projet'!$E$10+1,1))</f>
        <v>167.14929162269641</v>
      </c>
      <c r="AO69" s="62">
        <f t="shared" ref="AO69:AO132" si="90">$AO$3</f>
        <v>138.89497526048916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32.786374937807565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32.786374937807565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378.17323480030268</v>
      </c>
      <c r="BJ69" s="62">
        <f t="shared" ref="BJ69:BJ132" si="92">$BJ$3</f>
        <v>471.89239871617241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271.12528598401803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5.4016891161955476</v>
      </c>
      <c r="BS69" s="24">
        <f t="shared" si="63"/>
        <v>276.52697510021358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77.988163294809624</v>
      </c>
      <c r="CE69" s="62">
        <f t="shared" ref="CE69:CE132" si="94">$CE$3</f>
        <v>118.59281525447091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73.464431468906852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73.464431468906852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-4.5224624045658861E-14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54.280673146122695</v>
      </c>
      <c r="CZ69" s="62">
        <f t="shared" ref="CZ69:CZ132" si="96">$CZ$3</f>
        <v>59.062335764177192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40.15957108404092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40.15957108404092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8.5265128291212022E-14</v>
      </c>
      <c r="DP69" s="18">
        <f>DO69*VLOOKUP('Données projet'!$B$14,Paramètres!$A$1:$I$89,3,0)*VLOOKUP('Données projet'!$B$14,Paramètres!$A$1:$I$89,5,0)</f>
        <v>7.7147888077888636E-14</v>
      </c>
      <c r="DQ69" s="14">
        <f t="shared" ref="DQ69:DQ132" si="97">EXP(-1.0587+0.8836*LN(DP69)+0.284)</f>
        <v>1.19451494619564E-12</v>
      </c>
      <c r="DR69" s="22">
        <f t="shared" si="70"/>
        <v>2.2148127696930623E-12</v>
      </c>
      <c r="DS69" s="62">
        <f t="shared" si="71"/>
        <v>293.33333333333553</v>
      </c>
      <c r="DT69" s="62">
        <f ca="1">AVERAGE(OFFSET($DS$3,0,0,'Données projet'!$E$14+1,1))-AVERAGE(OFFSET($H$3,0,0,'Données projet'!$E$14+1,1))</f>
        <v>181.14126283600467</v>
      </c>
      <c r="DU69" s="62">
        <f t="shared" ref="DU69:DU132" si="98">$DU$3</f>
        <v>348.75012088192597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17.83336098271878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17.83336098271878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-4.9658410716801891E-14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63.066358723927522</v>
      </c>
      <c r="T70" s="62">
        <f t="shared" si="88"/>
        <v>68.315893120570763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35.075078012255339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35.075078012255339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4.1677594708744434E-14</v>
      </c>
      <c r="AK70" s="14">
        <f t="shared" si="89"/>
        <v>6.9326303456159188E-13</v>
      </c>
      <c r="AL70" s="22">
        <f t="shared" si="58"/>
        <v>1.2800215959791691E-12</v>
      </c>
      <c r="AM70" s="62">
        <f t="shared" si="59"/>
        <v>293.33333333333462</v>
      </c>
      <c r="AN70" s="62">
        <f ca="1">AVERAGE(OFFSET($AM$3,0,0,'Données projet'!$E$10+1,1))-AVERAGE(OFFSET($H$3,0,0,'Données projet'!$E$10+1,1))</f>
        <v>167.14929162269641</v>
      </c>
      <c r="AO70" s="62">
        <f t="shared" si="90"/>
        <v>138.89497526048916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32.143454122991258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32.143454122991258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378.17323480030268</v>
      </c>
      <c r="BJ70" s="62">
        <f t="shared" si="92"/>
        <v>471.89239871617241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265.80868449596693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3.8195710039234405</v>
      </c>
      <c r="BS70" s="24">
        <f t="shared" si="63"/>
        <v>269.62825549989037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77.988163294809624</v>
      </c>
      <c r="CE70" s="62">
        <f t="shared" si="94"/>
        <v>118.59281525447091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72.023838776680279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72.023838776680279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-4.5224624045658861E-14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54.280673146122695</v>
      </c>
      <c r="CZ70" s="62">
        <f t="shared" si="96"/>
        <v>59.062335764177192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39.372066390002566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39.372066390002566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8.5265128291212022E-14</v>
      </c>
      <c r="DP70" s="18">
        <f>DO70*VLOOKUP('Données projet'!$B$14,Paramètres!$A$1:$I$89,3,0)*VLOOKUP('Données projet'!$B$14,Paramètres!$A$1:$I$89,5,0)</f>
        <v>7.7147888077888636E-14</v>
      </c>
      <c r="DQ70" s="14">
        <f t="shared" si="97"/>
        <v>1.19451494619564E-12</v>
      </c>
      <c r="DR70" s="22">
        <f t="shared" si="70"/>
        <v>2.2148127696930623E-12</v>
      </c>
      <c r="DS70" s="62">
        <f t="shared" si="71"/>
        <v>293.33333333333553</v>
      </c>
      <c r="DT70" s="62">
        <f ca="1">AVERAGE(OFFSET($DS$3,0,0,'Données projet'!$E$14+1,1))-AVERAGE(OFFSET($H$3,0,0,'Données projet'!$E$14+1,1))</f>
        <v>181.14126283600467</v>
      </c>
      <c r="DU70" s="62">
        <f t="shared" si="98"/>
        <v>348.75012088192597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17.483659651123823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17.483659651123823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-4.9658410716801891E-14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63.066358723927522</v>
      </c>
      <c r="T71" s="62">
        <f t="shared" si="88"/>
        <v>68.315893120570763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34.387277126120146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34.387277126120146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4.1677594708744434E-14</v>
      </c>
      <c r="AK71" s="14">
        <f t="shared" si="89"/>
        <v>6.9326303456159188E-13</v>
      </c>
      <c r="AL71" s="22">
        <f t="shared" si="58"/>
        <v>1.2800215959791691E-12</v>
      </c>
      <c r="AM71" s="62">
        <f t="shared" si="59"/>
        <v>293.33333333333462</v>
      </c>
      <c r="AN71" s="62">
        <f ca="1">AVERAGE(OFFSET($AM$3,0,0,'Données projet'!$E$10+1,1))-AVERAGE(OFFSET($H$3,0,0,'Données projet'!$E$10+1,1))</f>
        <v>167.14929162269641</v>
      </c>
      <c r="AO71" s="62">
        <f t="shared" si="90"/>
        <v>138.89497526048916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31.513140593210526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31.513140593210526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378.17323480030268</v>
      </c>
      <c r="BJ71" s="62">
        <f t="shared" si="92"/>
        <v>471.89239871617241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260.59633832028982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2.7008445580977742</v>
      </c>
      <c r="BS71" s="24">
        <f t="shared" si="63"/>
        <v>263.29718287838762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77.988163294809624</v>
      </c>
      <c r="CE71" s="62">
        <f t="shared" si="94"/>
        <v>118.59281525447091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70.611495228473487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70.611495228473487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-4.5224624045658861E-14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54.280673146122695</v>
      </c>
      <c r="CZ71" s="62">
        <f t="shared" si="96"/>
        <v>59.062335764177192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38.600004182683868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38.600004182683868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8.5265128291212022E-14</v>
      </c>
      <c r="DP71" s="18">
        <f>DO71*VLOOKUP('Données projet'!$B$14,Paramètres!$A$1:$I$89,3,0)*VLOOKUP('Données projet'!$B$14,Paramètres!$A$1:$I$89,5,0)</f>
        <v>7.7147888077888636E-14</v>
      </c>
      <c r="DQ71" s="14">
        <f t="shared" si="97"/>
        <v>1.19451494619564E-12</v>
      </c>
      <c r="DR71" s="22">
        <f t="shared" si="70"/>
        <v>2.2148127696930623E-12</v>
      </c>
      <c r="DS71" s="62">
        <f t="shared" si="71"/>
        <v>293.33333333333553</v>
      </c>
      <c r="DT71" s="62">
        <f ca="1">AVERAGE(OFFSET($DS$3,0,0,'Données projet'!$E$14+1,1))-AVERAGE(OFFSET($H$3,0,0,'Données projet'!$E$14+1,1))</f>
        <v>181.14126283600467</v>
      </c>
      <c r="DU71" s="62">
        <f t="shared" si="98"/>
        <v>348.75012088192597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17.140815749344693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17.140815749344693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-4.9658410716801891E-14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63.066358723927522</v>
      </c>
      <c r="T72" s="62">
        <f t="shared" si="88"/>
        <v>68.315893120570763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33.712963595844947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33.712963595844947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4.1677594708744434E-14</v>
      </c>
      <c r="AK72" s="14">
        <f t="shared" si="89"/>
        <v>6.9326303456159188E-13</v>
      </c>
      <c r="AL72" s="22">
        <f t="shared" si="58"/>
        <v>1.2800215959791691E-12</v>
      </c>
      <c r="AM72" s="62">
        <f t="shared" si="59"/>
        <v>293.33333333333462</v>
      </c>
      <c r="AN72" s="62">
        <f ca="1">AVERAGE(OFFSET($AM$3,0,0,'Données projet'!$E$10+1,1))-AVERAGE(OFFSET($H$3,0,0,'Données projet'!$E$10+1,1))</f>
        <v>167.14929162269641</v>
      </c>
      <c r="AO72" s="62">
        <f t="shared" si="90"/>
        <v>138.89497526048916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30.8951871272955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30.8951871272955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378.17323480030268</v>
      </c>
      <c r="BJ72" s="62">
        <f t="shared" si="92"/>
        <v>471.89239871617241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255.4862030739005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1.9097855019617207</v>
      </c>
      <c r="BS72" s="24">
        <f t="shared" si="63"/>
        <v>257.39598857586219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77.988163294809624</v>
      </c>
      <c r="CE72" s="62">
        <f t="shared" si="94"/>
        <v>118.59281525447091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69.226846875802522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69.226846875802522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-4.5224624045658861E-14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54.280673146122695</v>
      </c>
      <c r="CZ72" s="62">
        <f t="shared" si="96"/>
        <v>59.062335764177192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37.843081644339243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37.843081644339243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8.5265128291212022E-14</v>
      </c>
      <c r="DP72" s="18">
        <f>DO72*VLOOKUP('Données projet'!$B$14,Paramètres!$A$1:$I$89,3,0)*VLOOKUP('Données projet'!$B$14,Paramètres!$A$1:$I$89,5,0)</f>
        <v>7.7147888077888636E-14</v>
      </c>
      <c r="DQ72" s="14">
        <f t="shared" si="97"/>
        <v>1.19451494619564E-12</v>
      </c>
      <c r="DR72" s="22">
        <f t="shared" si="70"/>
        <v>2.2148127696930623E-12</v>
      </c>
      <c r="DS72" s="62">
        <f t="shared" si="71"/>
        <v>293.33333333333553</v>
      </c>
      <c r="DT72" s="62">
        <f ca="1">AVERAGE(OFFSET($DS$3,0,0,'Données projet'!$E$14+1,1))-AVERAGE(OFFSET($H$3,0,0,'Données projet'!$E$14+1,1))</f>
        <v>181.14126283600467</v>
      </c>
      <c r="DU72" s="62">
        <f t="shared" si="98"/>
        <v>348.75012088192597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16.804694807365319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16.804694807365319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-4.9658410716801891E-14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63.066358723927522</v>
      </c>
      <c r="T73" s="62">
        <f t="shared" si="88"/>
        <v>68.315893120570763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33.051872942607808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33.051872942607808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4.1677594708744434E-14</v>
      </c>
      <c r="AK73" s="14">
        <f t="shared" si="89"/>
        <v>6.9326303456159188E-13</v>
      </c>
      <c r="AL73" s="22">
        <f t="shared" si="58"/>
        <v>1.2800215959791691E-12</v>
      </c>
      <c r="AM73" s="62">
        <f t="shared" si="59"/>
        <v>293.33333333333462</v>
      </c>
      <c r="AN73" s="62">
        <f ca="1">AVERAGE(OFFSET($AM$3,0,0,'Données projet'!$E$10+1,1))-AVERAGE(OFFSET($H$3,0,0,'Données projet'!$E$10+1,1))</f>
        <v>167.14929162269641</v>
      </c>
      <c r="AO73" s="62">
        <f t="shared" si="90"/>
        <v>138.89497526048916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30.289351351932673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30.289351351932673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378.17323480030268</v>
      </c>
      <c r="BJ73" s="62">
        <f t="shared" si="92"/>
        <v>471.89239871617241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250.47627446281814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1.3504222790488873</v>
      </c>
      <c r="BS73" s="24">
        <f t="shared" si="63"/>
        <v>251.82669674186704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77.988163294809624</v>
      </c>
      <c r="CE73" s="62">
        <f t="shared" si="94"/>
        <v>118.59281525447091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67.869350632775337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67.869350632775337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-4.5224624045658861E-14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54.280673146122695</v>
      </c>
      <c r="CZ73" s="62">
        <f t="shared" si="96"/>
        <v>59.062335764177192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37.101001895294395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37.101001895294395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8.5265128291212022E-14</v>
      </c>
      <c r="DP73" s="18">
        <f>DO73*VLOOKUP('Données projet'!$B$14,Paramètres!$A$1:$I$89,3,0)*VLOOKUP('Données projet'!$B$14,Paramètres!$A$1:$I$89,5,0)</f>
        <v>7.7147888077888636E-14</v>
      </c>
      <c r="DQ73" s="14">
        <f t="shared" si="97"/>
        <v>1.19451494619564E-12</v>
      </c>
      <c r="DR73" s="22">
        <f t="shared" si="70"/>
        <v>2.2148127696930623E-12</v>
      </c>
      <c r="DS73" s="62">
        <f t="shared" si="71"/>
        <v>293.33333333333553</v>
      </c>
      <c r="DT73" s="62">
        <f ca="1">AVERAGE(OFFSET($DS$3,0,0,'Données projet'!$E$14+1,1))-AVERAGE(OFFSET($H$3,0,0,'Données projet'!$E$14+1,1))</f>
        <v>181.14126283600467</v>
      </c>
      <c r="DU73" s="62">
        <f t="shared" si="98"/>
        <v>348.75012088192597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16.475164992044629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16.475164992044629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-4.9658410716801891E-14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63.066358723927522</v>
      </c>
      <c r="T74" s="62">
        <f t="shared" si="88"/>
        <v>68.315893120570763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32.403745873855165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32.403745873855165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4.1677594708744434E-14</v>
      </c>
      <c r="AK74" s="14">
        <f t="shared" si="89"/>
        <v>6.9326303456159188E-13</v>
      </c>
      <c r="AL74" s="22">
        <f t="shared" si="58"/>
        <v>1.2800215959791691E-12</v>
      </c>
      <c r="AM74" s="62">
        <f t="shared" si="59"/>
        <v>293.33333333333462</v>
      </c>
      <c r="AN74" s="62">
        <f ca="1">AVERAGE(OFFSET($AM$3,0,0,'Données projet'!$E$10+1,1))-AVERAGE(OFFSET($H$3,0,0,'Données projet'!$E$10+1,1))</f>
        <v>167.14929162269641</v>
      </c>
      <c r="AO74" s="62">
        <f t="shared" si="90"/>
        <v>138.89497526048916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29.695395646601376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29.695395646601376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378.17323480030268</v>
      </c>
      <c r="BJ74" s="62">
        <f t="shared" si="92"/>
        <v>471.89239871617241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245.56458749604437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0.95489275098086046</v>
      </c>
      <c r="BS74" s="24">
        <f t="shared" si="63"/>
        <v>246.51948024702523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77.988163294809624</v>
      </c>
      <c r="CE74" s="62">
        <f t="shared" si="94"/>
        <v>118.59281525447091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66.538474063082958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66.538474063082958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-4.5224624045658861E-14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54.280673146122695</v>
      </c>
      <c r="CZ74" s="62">
        <f t="shared" si="96"/>
        <v>59.062335764177192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36.37347387750436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36.37347387750436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8.5265128291212022E-14</v>
      </c>
      <c r="DP74" s="18">
        <f>DO74*VLOOKUP('Données projet'!$B$14,Paramètres!$A$1:$I$89,3,0)*VLOOKUP('Données projet'!$B$14,Paramètres!$A$1:$I$89,5,0)</f>
        <v>7.7147888077888636E-14</v>
      </c>
      <c r="DQ74" s="14">
        <f t="shared" si="97"/>
        <v>1.19451494619564E-12</v>
      </c>
      <c r="DR74" s="22">
        <f t="shared" si="70"/>
        <v>2.2148127696930623E-12</v>
      </c>
      <c r="DS74" s="62">
        <f t="shared" si="71"/>
        <v>293.33333333333553</v>
      </c>
      <c r="DT74" s="62">
        <f ca="1">AVERAGE(OFFSET($DS$3,0,0,'Données projet'!$E$14+1,1))-AVERAGE(OFFSET($H$3,0,0,'Données projet'!$E$14+1,1))</f>
        <v>181.14126283600467</v>
      </c>
      <c r="DU74" s="62">
        <f t="shared" si="98"/>
        <v>348.75012088192597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16.152097055409037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16.152097055409037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-4.9658410716801891E-14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63.066358723927522</v>
      </c>
      <c r="T75" s="62">
        <f t="shared" si="88"/>
        <v>68.315893120570763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31.768328181602282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31.768328181602282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4.1677594708744434E-14</v>
      </c>
      <c r="AK75" s="14">
        <f t="shared" si="89"/>
        <v>6.9326303456159188E-13</v>
      </c>
      <c r="AL75" s="22">
        <f t="shared" si="58"/>
        <v>1.2800215959791691E-12</v>
      </c>
      <c r="AM75" s="62">
        <f t="shared" si="59"/>
        <v>293.33333333333462</v>
      </c>
      <c r="AN75" s="62">
        <f ca="1">AVERAGE(OFFSET($AM$3,0,0,'Données projet'!$E$10+1,1))-AVERAGE(OFFSET($H$3,0,0,'Données projet'!$E$10+1,1))</f>
        <v>167.14929162269641</v>
      </c>
      <c r="AO75" s="62">
        <f t="shared" si="90"/>
        <v>138.89497526048916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29.113087050374418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29.113087050374418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378.17323480030268</v>
      </c>
      <c r="BJ75" s="62">
        <f t="shared" si="92"/>
        <v>471.89239871617241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240.74921571485581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0.67521113952444378</v>
      </c>
      <c r="BS75" s="24">
        <f t="shared" si="63"/>
        <v>241.42442685438024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77.988163294809624</v>
      </c>
      <c r="CE75" s="62">
        <f t="shared" si="94"/>
        <v>118.59281525447091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65.233695171167696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65.233695171167696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-4.5224624045658861E-14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54.280673146122695</v>
      </c>
      <c r="CZ75" s="62">
        <f t="shared" si="96"/>
        <v>59.062335764177192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35.660212240394912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35.660212240394912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8.5265128291212022E-14</v>
      </c>
      <c r="DP75" s="18">
        <f>DO75*VLOOKUP('Données projet'!$B$14,Paramètres!$A$1:$I$89,3,0)*VLOOKUP('Données projet'!$B$14,Paramètres!$A$1:$I$89,5,0)</f>
        <v>7.7147888077888636E-14</v>
      </c>
      <c r="DQ75" s="14">
        <f t="shared" si="97"/>
        <v>1.19451494619564E-12</v>
      </c>
      <c r="DR75" s="22">
        <f t="shared" si="70"/>
        <v>2.2148127696930623E-12</v>
      </c>
      <c r="DS75" s="62">
        <f t="shared" si="71"/>
        <v>293.33333333333553</v>
      </c>
      <c r="DT75" s="62">
        <f ca="1">AVERAGE(OFFSET($DS$3,0,0,'Données projet'!$E$14+1,1))-AVERAGE(OFFSET($H$3,0,0,'Données projet'!$E$14+1,1))</f>
        <v>181.14126283600467</v>
      </c>
      <c r="DU75" s="62">
        <f t="shared" si="98"/>
        <v>348.75012088192597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15.835364283958885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15.835364283958885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-4.9658410716801891E-14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63.066358723927522</v>
      </c>
      <c r="T76" s="62">
        <f t="shared" si="88"/>
        <v>68.315893120570763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31.145370642727954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31.145370642727954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4.1677594708744434E-14</v>
      </c>
      <c r="AK76" s="14">
        <f t="shared" si="89"/>
        <v>6.9326303456159188E-13</v>
      </c>
      <c r="AL76" s="22">
        <f t="shared" si="58"/>
        <v>1.2800215959791691E-12</v>
      </c>
      <c r="AM76" s="62">
        <f t="shared" si="59"/>
        <v>293.33333333333462</v>
      </c>
      <c r="AN76" s="62">
        <f ca="1">AVERAGE(OFFSET($AM$3,0,0,'Données projet'!$E$10+1,1))-AVERAGE(OFFSET($H$3,0,0,'Données projet'!$E$10+1,1))</f>
        <v>167.14929162269641</v>
      </c>
      <c r="AO76" s="62">
        <f t="shared" si="90"/>
        <v>138.89497526048916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28.542197170546295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28.542197170546295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378.17323480030268</v>
      </c>
      <c r="BJ76" s="62">
        <f t="shared" si="92"/>
        <v>471.89239871617241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236.02827043720958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0.47744637549043029</v>
      </c>
      <c r="BS76" s="24">
        <f t="shared" si="63"/>
        <v>236.5057168127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77.988163294809624</v>
      </c>
      <c r="CE76" s="62">
        <f t="shared" si="94"/>
        <v>118.59281525447091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63.954502197486349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63.954502197486349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-4.5224624045658861E-14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54.280673146122695</v>
      </c>
      <c r="CZ76" s="62">
        <f t="shared" si="96"/>
        <v>59.062335764177192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34.960937228942541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34.960937228942541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8.5265128291212022E-14</v>
      </c>
      <c r="DP76" s="18">
        <f>DO76*VLOOKUP('Données projet'!$B$14,Paramètres!$A$1:$I$89,3,0)*VLOOKUP('Données projet'!$B$14,Paramètres!$A$1:$I$89,5,0)</f>
        <v>7.7147888077888636E-14</v>
      </c>
      <c r="DQ76" s="14">
        <f t="shared" si="97"/>
        <v>1.19451494619564E-12</v>
      </c>
      <c r="DR76" s="22">
        <f t="shared" si="70"/>
        <v>2.2148127696930623E-12</v>
      </c>
      <c r="DS76" s="62">
        <f t="shared" si="71"/>
        <v>293.33333333333553</v>
      </c>
      <c r="DT76" s="62">
        <f ca="1">AVERAGE(OFFSET($DS$3,0,0,'Données projet'!$E$14+1,1))-AVERAGE(OFFSET($H$3,0,0,'Données projet'!$E$14+1,1))</f>
        <v>181.14126283600467</v>
      </c>
      <c r="DU76" s="62">
        <f t="shared" si="98"/>
        <v>348.75012088192597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15.524842448968956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15.524842448968956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-4.9658410716801891E-14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63.066358723927522</v>
      </c>
      <c r="T77" s="62">
        <f t="shared" si="88"/>
        <v>68.315893120570763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30.534628921224371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30.534628921224371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4.1677594708744434E-14</v>
      </c>
      <c r="AK77" s="14">
        <f t="shared" si="89"/>
        <v>6.9326303456159188E-13</v>
      </c>
      <c r="AL77" s="22">
        <f t="shared" si="58"/>
        <v>1.2800215959791691E-12</v>
      </c>
      <c r="AM77" s="62">
        <f t="shared" si="59"/>
        <v>293.33333333333462</v>
      </c>
      <c r="AN77" s="62">
        <f ca="1">AVERAGE(OFFSET($AM$3,0,0,'Données projet'!$E$10+1,1))-AVERAGE(OFFSET($H$3,0,0,'Données projet'!$E$10+1,1))</f>
        <v>167.14929162269641</v>
      </c>
      <c r="AO77" s="62">
        <f t="shared" si="90"/>
        <v>138.89497526048916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27.982502093053156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27.982502093053156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378.17323480030268</v>
      </c>
      <c r="BJ77" s="62">
        <f t="shared" si="92"/>
        <v>471.89239871617241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231.39990001696572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0.33760556976222189</v>
      </c>
      <c r="BS77" s="24">
        <f t="shared" si="63"/>
        <v>231.73750558672793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77.988163294809624</v>
      </c>
      <c r="CE77" s="62">
        <f t="shared" si="94"/>
        <v>118.59281525447091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62.70039341778822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62.70039341778822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-4.5224624045658861E-14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54.280673146122695</v>
      </c>
      <c r="CZ77" s="62">
        <f t="shared" si="96"/>
        <v>59.062335764177192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34.275374573949108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34.275374573949108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8.5265128291212022E-14</v>
      </c>
      <c r="DP77" s="18">
        <f>DO77*VLOOKUP('Données projet'!$B$14,Paramètres!$A$1:$I$89,3,0)*VLOOKUP('Données projet'!$B$14,Paramètres!$A$1:$I$89,5,0)</f>
        <v>7.7147888077888636E-14</v>
      </c>
      <c r="DQ77" s="14">
        <f t="shared" si="97"/>
        <v>1.19451494619564E-12</v>
      </c>
      <c r="DR77" s="22">
        <f t="shared" si="70"/>
        <v>2.2148127696930623E-12</v>
      </c>
      <c r="DS77" s="62">
        <f t="shared" si="71"/>
        <v>293.33333333333553</v>
      </c>
      <c r="DT77" s="62">
        <f ca="1">AVERAGE(OFFSET($DS$3,0,0,'Données projet'!$E$14+1,1))-AVERAGE(OFFSET($H$3,0,0,'Données projet'!$E$14+1,1))</f>
        <v>181.14126283600467</v>
      </c>
      <c r="DU77" s="62">
        <f t="shared" si="98"/>
        <v>348.75012088192597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15.22040975776356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15.22040975776356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-4.9658410716801891E-14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63.066358723927522</v>
      </c>
      <c r="T78" s="62">
        <f t="shared" si="88"/>
        <v>68.315893120570763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29.935863472363806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29.935863472363806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4.1677594708744434E-14</v>
      </c>
      <c r="AK78" s="14">
        <f t="shared" si="89"/>
        <v>6.9326303456159188E-13</v>
      </c>
      <c r="AL78" s="22">
        <f t="shared" si="58"/>
        <v>1.2800215959791691E-12</v>
      </c>
      <c r="AM78" s="62">
        <f t="shared" si="59"/>
        <v>293.33333333333462</v>
      </c>
      <c r="AN78" s="62">
        <f ca="1">AVERAGE(OFFSET($AM$3,0,0,'Données projet'!$E$10+1,1))-AVERAGE(OFFSET($H$3,0,0,'Données projet'!$E$10+1,1))</f>
        <v>167.14929162269641</v>
      </c>
      <c r="AO78" s="62">
        <f t="shared" si="90"/>
        <v>138.89497526048916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27.433782294649372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27.433782294649372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378.17323480030268</v>
      </c>
      <c r="BJ78" s="62">
        <f t="shared" si="92"/>
        <v>471.89239871617241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226.86228911763561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0.23872318774521514</v>
      </c>
      <c r="BS78" s="24">
        <f t="shared" si="63"/>
        <v>227.10101230538083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77.988163294809624</v>
      </c>
      <c r="CE78" s="62">
        <f t="shared" si="94"/>
        <v>118.59281525447091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61.470876946329149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61.470876946329149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-4.5224624045658861E-14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54.280673146122695</v>
      </c>
      <c r="CZ78" s="62">
        <f t="shared" si="96"/>
        <v>59.062335764177192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33.60325538446817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33.60325538446817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8.5265128291212022E-14</v>
      </c>
      <c r="DP78" s="18">
        <f>DO78*VLOOKUP('Données projet'!$B$14,Paramètres!$A$1:$I$89,3,0)*VLOOKUP('Données projet'!$B$14,Paramètres!$A$1:$I$89,5,0)</f>
        <v>7.7147888077888636E-14</v>
      </c>
      <c r="DQ78" s="14">
        <f t="shared" si="97"/>
        <v>1.19451494619564E-12</v>
      </c>
      <c r="DR78" s="22">
        <f t="shared" si="70"/>
        <v>2.2148127696930623E-12</v>
      </c>
      <c r="DS78" s="62">
        <f t="shared" si="71"/>
        <v>293.33333333333553</v>
      </c>
      <c r="DT78" s="62">
        <f ca="1">AVERAGE(OFFSET($DS$3,0,0,'Données projet'!$E$14+1,1))-AVERAGE(OFFSET($H$3,0,0,'Données projet'!$E$14+1,1))</f>
        <v>181.14126283600467</v>
      </c>
      <c r="DU78" s="62">
        <f t="shared" si="98"/>
        <v>348.75012088192597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14.921946805947096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14.921946805947096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-4.9658410716801891E-14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63.066358723927522</v>
      </c>
      <c r="T79" s="62">
        <f t="shared" si="88"/>
        <v>68.315893120570763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29.348839448744535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29.348839448744535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4.1677594708744434E-14</v>
      </c>
      <c r="AK79" s="14">
        <f t="shared" si="89"/>
        <v>6.9326303456159188E-13</v>
      </c>
      <c r="AL79" s="22">
        <f t="shared" si="58"/>
        <v>1.2800215959791691E-12</v>
      </c>
      <c r="AM79" s="62">
        <f t="shared" si="59"/>
        <v>293.33333333333462</v>
      </c>
      <c r="AN79" s="62">
        <f ca="1">AVERAGE(OFFSET($AM$3,0,0,'Données projet'!$E$10+1,1))-AVERAGE(OFFSET($H$3,0,0,'Données projet'!$E$10+1,1))</f>
        <v>167.14929162269641</v>
      </c>
      <c r="AO79" s="62">
        <f t="shared" si="90"/>
        <v>138.89497526048916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26.895822556806255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26.895822556806255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378.17323480030268</v>
      </c>
      <c r="BJ79" s="62">
        <f t="shared" si="92"/>
        <v>471.89239871617241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222.41365800037201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0.16880278488111095</v>
      </c>
      <c r="BS79" s="24">
        <f t="shared" si="63"/>
        <v>222.58246078525312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77.988163294809624</v>
      </c>
      <c r="CE79" s="62">
        <f t="shared" si="94"/>
        <v>118.59281525447091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60.265470542944392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60.265470542944392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-4.5224624045658861E-14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54.280673146122695</v>
      </c>
      <c r="CZ79" s="62">
        <f t="shared" si="96"/>
        <v>59.062335764177192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32.944316042340724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32.944316042340724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8.5265128291212022E-14</v>
      </c>
      <c r="DP79" s="18">
        <f>DO79*VLOOKUP('Données projet'!$B$14,Paramètres!$A$1:$I$89,3,0)*VLOOKUP('Données projet'!$B$14,Paramètres!$A$1:$I$89,5,0)</f>
        <v>7.7147888077888636E-14</v>
      </c>
      <c r="DQ79" s="14">
        <f t="shared" si="97"/>
        <v>1.19451494619564E-12</v>
      </c>
      <c r="DR79" s="22">
        <f t="shared" si="70"/>
        <v>2.2148127696930623E-12</v>
      </c>
      <c r="DS79" s="62">
        <f t="shared" si="71"/>
        <v>293.33333333333553</v>
      </c>
      <c r="DT79" s="62">
        <f ca="1">AVERAGE(OFFSET($DS$3,0,0,'Données projet'!$E$14+1,1))-AVERAGE(OFFSET($H$3,0,0,'Données projet'!$E$14+1,1))</f>
        <v>181.14126283600467</v>
      </c>
      <c r="DU79" s="62">
        <f t="shared" si="98"/>
        <v>348.75012088192597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14.629336530571328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14.629336530571328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-4.9658410716801891E-14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63.066358723927522</v>
      </c>
      <c r="T80" s="62">
        <f t="shared" si="88"/>
        <v>68.315893120570763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28.77332660817914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28.77332660817914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4.1677594708744434E-14</v>
      </c>
      <c r="AK80" s="14">
        <f t="shared" si="89"/>
        <v>6.9326303456159188E-13</v>
      </c>
      <c r="AL80" s="22">
        <f t="shared" si="58"/>
        <v>1.2800215959791691E-12</v>
      </c>
      <c r="AM80" s="62">
        <f t="shared" si="59"/>
        <v>293.33333333333462</v>
      </c>
      <c r="AN80" s="62">
        <f ca="1">AVERAGE(OFFSET($AM$3,0,0,'Données projet'!$E$10+1,1))-AVERAGE(OFFSET($H$3,0,0,'Données projet'!$E$10+1,1))</f>
        <v>167.14929162269641</v>
      </c>
      <c r="AO80" s="62">
        <f t="shared" si="90"/>
        <v>138.89497526048916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26.368411881299203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26.368411881299203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378.17323480030268</v>
      </c>
      <c r="BJ80" s="62">
        <f t="shared" si="92"/>
        <v>471.89239871617241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218.05226182592088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0.11936159387260757</v>
      </c>
      <c r="BS80" s="24">
        <f t="shared" si="63"/>
        <v>218.17162341979349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77.988163294809624</v>
      </c>
      <c r="CE80" s="62">
        <f t="shared" si="94"/>
        <v>118.59281525447091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59.083701423904699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59.083701423904699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-4.5224624045658861E-14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54.280673146122695</v>
      </c>
      <c r="CZ80" s="62">
        <f t="shared" si="96"/>
        <v>59.062335764177192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32.298298098799087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32.298298098799087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8.5265128291212022E-14</v>
      </c>
      <c r="DP80" s="18">
        <f>DO80*VLOOKUP('Données projet'!$B$14,Paramètres!$A$1:$I$89,3,0)*VLOOKUP('Données projet'!$B$14,Paramètres!$A$1:$I$89,5,0)</f>
        <v>7.7147888077888636E-14</v>
      </c>
      <c r="DQ80" s="14">
        <f t="shared" si="97"/>
        <v>1.19451494619564E-12</v>
      </c>
      <c r="DR80" s="22">
        <f t="shared" si="70"/>
        <v>2.2148127696930623E-12</v>
      </c>
      <c r="DS80" s="62">
        <f t="shared" si="71"/>
        <v>293.33333333333553</v>
      </c>
      <c r="DT80" s="62">
        <f ca="1">AVERAGE(OFFSET($DS$3,0,0,'Données projet'!$E$14+1,1))-AVERAGE(OFFSET($H$3,0,0,'Données projet'!$E$14+1,1))</f>
        <v>181.14126283600467</v>
      </c>
      <c r="DU80" s="62">
        <f t="shared" si="98"/>
        <v>348.75012088192597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14.342464164221033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14.342464164221033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-4.9658410716801891E-14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63.066358723927522</v>
      </c>
      <c r="T81" s="62">
        <f t="shared" si="88"/>
        <v>68.315893120570763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28.20909922338906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28.20909922338906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4.1677594708744434E-14</v>
      </c>
      <c r="AK81" s="14">
        <f t="shared" si="89"/>
        <v>6.9326303456159188E-13</v>
      </c>
      <c r="AL81" s="22">
        <f t="shared" si="58"/>
        <v>1.2800215959791691E-12</v>
      </c>
      <c r="AM81" s="62">
        <f t="shared" si="59"/>
        <v>293.33333333333462</v>
      </c>
      <c r="AN81" s="62">
        <f ca="1">AVERAGE(OFFSET($AM$3,0,0,'Données projet'!$E$10+1,1))-AVERAGE(OFFSET($H$3,0,0,'Données projet'!$E$10+1,1))</f>
        <v>167.14929162269641</v>
      </c>
      <c r="AO81" s="62">
        <f t="shared" si="90"/>
        <v>138.89497526048916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25.851343407450095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25.851343407450095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378.17323480030268</v>
      </c>
      <c r="BJ81" s="62">
        <f t="shared" si="92"/>
        <v>471.89239871617241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213.77638997026176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8.4401392440555473E-2</v>
      </c>
      <c r="BS81" s="24">
        <f t="shared" si="63"/>
        <v>213.86079136270232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77.988163294809624</v>
      </c>
      <c r="CE81" s="62">
        <f t="shared" si="94"/>
        <v>118.59281525447091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57.925106076481391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57.925106076481391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-4.5224624045658861E-14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54.280673146122695</v>
      </c>
      <c r="CZ81" s="62">
        <f t="shared" si="96"/>
        <v>59.062335764177192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31.664948173098264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31.664948173098264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8.5265128291212022E-14</v>
      </c>
      <c r="DP81" s="18">
        <f>DO81*VLOOKUP('Données projet'!$B$14,Paramètres!$A$1:$I$89,3,0)*VLOOKUP('Données projet'!$B$14,Paramètres!$A$1:$I$89,5,0)</f>
        <v>7.7147888077888636E-14</v>
      </c>
      <c r="DQ81" s="14">
        <f t="shared" si="97"/>
        <v>1.19451494619564E-12</v>
      </c>
      <c r="DR81" s="22">
        <f t="shared" si="70"/>
        <v>2.2148127696930623E-12</v>
      </c>
      <c r="DS81" s="62">
        <f t="shared" si="71"/>
        <v>293.33333333333553</v>
      </c>
      <c r="DT81" s="62">
        <f ca="1">AVERAGE(OFFSET($DS$3,0,0,'Données projet'!$E$14+1,1))-AVERAGE(OFFSET($H$3,0,0,'Données projet'!$E$14+1,1))</f>
        <v>181.14126283600467</v>
      </c>
      <c r="DU81" s="62">
        <f t="shared" si="98"/>
        <v>348.75012088192597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14.061217190000001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14.061217190000001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-4.9658410716801891E-14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63.066358723927522</v>
      </c>
      <c r="T82" s="62">
        <f t="shared" si="88"/>
        <v>68.315893120570763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27.655935993469992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27.655935993469992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4.1677594708744434E-14</v>
      </c>
      <c r="AK82" s="14">
        <f t="shared" si="89"/>
        <v>6.9326303456159188E-13</v>
      </c>
      <c r="AL82" s="22">
        <f t="shared" si="58"/>
        <v>1.2800215959791691E-12</v>
      </c>
      <c r="AM82" s="62">
        <f t="shared" si="59"/>
        <v>293.33333333333462</v>
      </c>
      <c r="AN82" s="62">
        <f ca="1">AVERAGE(OFFSET($AM$3,0,0,'Données projet'!$E$10+1,1))-AVERAGE(OFFSET($H$3,0,0,'Données projet'!$E$10+1,1))</f>
        <v>167.14929162269641</v>
      </c>
      <c r="AO82" s="62">
        <f t="shared" si="90"/>
        <v>138.89497526048916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25.344414330992539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25.344414330992539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378.17323480030268</v>
      </c>
      <c r="BJ82" s="62">
        <f t="shared" si="92"/>
        <v>471.89239871617241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209.58436535366781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5.9680796936303786E-2</v>
      </c>
      <c r="BS82" s="24">
        <f t="shared" si="63"/>
        <v>209.64404615060411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77.988163294809624</v>
      </c>
      <c r="CE82" s="62">
        <f t="shared" si="94"/>
        <v>118.59281525447091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56.789230077147671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56.789230077147671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-4.5224624045658861E-14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54.280673146122695</v>
      </c>
      <c r="CZ82" s="62">
        <f t="shared" si="96"/>
        <v>59.062335764177192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31.04401785313512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31.04401785313512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8.5265128291212022E-14</v>
      </c>
      <c r="DP82" s="18">
        <f>DO82*VLOOKUP('Données projet'!$B$14,Paramètres!$A$1:$I$89,3,0)*VLOOKUP('Données projet'!$B$14,Paramètres!$A$1:$I$89,5,0)</f>
        <v>7.7147888077888636E-14</v>
      </c>
      <c r="DQ82" s="14">
        <f t="shared" si="97"/>
        <v>1.19451494619564E-12</v>
      </c>
      <c r="DR82" s="22">
        <f t="shared" si="70"/>
        <v>2.2148127696930623E-12</v>
      </c>
      <c r="DS82" s="62">
        <f t="shared" si="71"/>
        <v>293.33333333333553</v>
      </c>
      <c r="DT82" s="62">
        <f ca="1">AVERAGE(OFFSET($DS$3,0,0,'Données projet'!$E$14+1,1))-AVERAGE(OFFSET($H$3,0,0,'Données projet'!$E$14+1,1))</f>
        <v>181.14126283600467</v>
      </c>
      <c r="DU82" s="62">
        <f t="shared" si="98"/>
        <v>348.75012088192597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13.785485297399728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13.785485297399728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-4.9658410716801891E-14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63.066358723927522</v>
      </c>
      <c r="T83" s="62">
        <f t="shared" si="88"/>
        <v>68.315893120570763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27.11361995709338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27.11361995709338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4.1677594708744434E-14</v>
      </c>
      <c r="AK83" s="14">
        <f t="shared" si="89"/>
        <v>6.9326303456159188E-13</v>
      </c>
      <c r="AL83" s="22">
        <f t="shared" si="58"/>
        <v>1.2800215959791691E-12</v>
      </c>
      <c r="AM83" s="62">
        <f t="shared" si="59"/>
        <v>293.33333333333462</v>
      </c>
      <c r="AN83" s="62">
        <f ca="1">AVERAGE(OFFSET($AM$3,0,0,'Données projet'!$E$10+1,1))-AVERAGE(OFFSET($H$3,0,0,'Données projet'!$E$10+1,1))</f>
        <v>167.14929162269641</v>
      </c>
      <c r="AO83" s="62">
        <f t="shared" si="90"/>
        <v>138.89497526048916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24.847425824528109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24.847425824528109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378.17323480030268</v>
      </c>
      <c r="BJ83" s="62">
        <f t="shared" si="92"/>
        <v>471.89239871617241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205.47454378292269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4.2200696220277736E-2</v>
      </c>
      <c r="BS83" s="24">
        <f t="shared" si="63"/>
        <v>205.51674447914297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77.988163294809624</v>
      </c>
      <c r="CE83" s="62">
        <f t="shared" si="94"/>
        <v>118.59281525447091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55.675627913344933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55.675627913344933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-4.5224624045658861E-14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54.280673146122695</v>
      </c>
      <c r="CZ83" s="62">
        <f t="shared" si="96"/>
        <v>59.062335764177192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30.435263598016356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30.435263598016356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8.5265128291212022E-14</v>
      </c>
      <c r="DP83" s="18">
        <f>DO83*VLOOKUP('Données projet'!$B$14,Paramètres!$A$1:$I$89,3,0)*VLOOKUP('Données projet'!$B$14,Paramètres!$A$1:$I$89,5,0)</f>
        <v>7.7147888077888636E-14</v>
      </c>
      <c r="DQ83" s="14">
        <f t="shared" si="97"/>
        <v>1.19451494619564E-12</v>
      </c>
      <c r="DR83" s="22">
        <f t="shared" si="70"/>
        <v>2.2148127696930623E-12</v>
      </c>
      <c r="DS83" s="62">
        <f t="shared" si="71"/>
        <v>293.33333333333553</v>
      </c>
      <c r="DT83" s="62">
        <f ca="1">AVERAGE(OFFSET($DS$3,0,0,'Données projet'!$E$14+1,1))-AVERAGE(OFFSET($H$3,0,0,'Données projet'!$E$14+1,1))</f>
        <v>181.14126283600467</v>
      </c>
      <c r="DU83" s="62">
        <f t="shared" si="98"/>
        <v>348.75012088192597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13.515160339033498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13.515160339033498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-4.9658410716801891E-14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63.066358723927522</v>
      </c>
      <c r="T84" s="62">
        <f t="shared" si="88"/>
        <v>68.315893120570763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26.581938407409993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26.581938407409993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4.1677594708744434E-14</v>
      </c>
      <c r="AK84" s="14">
        <f t="shared" si="89"/>
        <v>6.9326303456159188E-13</v>
      </c>
      <c r="AL84" s="22">
        <f t="shared" si="58"/>
        <v>1.2800215959791691E-12</v>
      </c>
      <c r="AM84" s="62">
        <f t="shared" si="59"/>
        <v>293.33333333333462</v>
      </c>
      <c r="AN84" s="62">
        <f ca="1">AVERAGE(OFFSET($AM$3,0,0,'Données projet'!$E$10+1,1))-AVERAGE(OFFSET($H$3,0,0,'Données projet'!$E$10+1,1))</f>
        <v>167.14929162269641</v>
      </c>
      <c r="AO84" s="62">
        <f t="shared" si="90"/>
        <v>138.89497526048916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24.360182959542392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24.360182959542392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378.17323480030268</v>
      </c>
      <c r="BJ84" s="62">
        <f t="shared" si="92"/>
        <v>471.89239871617241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201.44531330643628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2.9840398468151893E-2</v>
      </c>
      <c r="BS84" s="24">
        <f t="shared" si="63"/>
        <v>201.47515370490441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77.988163294809624</v>
      </c>
      <c r="CE84" s="62">
        <f t="shared" si="94"/>
        <v>118.59281525447091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54.583862808744115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54.583862808744115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-4.5224624045658861E-14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54.280673146122695</v>
      </c>
      <c r="CZ84" s="62">
        <f t="shared" si="96"/>
        <v>59.062335764177192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29.83844664253704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29.83844664253704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8.5265128291212022E-14</v>
      </c>
      <c r="DP84" s="18">
        <f>DO84*VLOOKUP('Données projet'!$B$14,Paramètres!$A$1:$I$89,3,0)*VLOOKUP('Données projet'!$B$14,Paramètres!$A$1:$I$89,5,0)</f>
        <v>7.7147888077888636E-14</v>
      </c>
      <c r="DQ84" s="14">
        <f t="shared" si="97"/>
        <v>1.19451494619564E-12</v>
      </c>
      <c r="DR84" s="22">
        <f t="shared" si="70"/>
        <v>2.2148127696930623E-12</v>
      </c>
      <c r="DS84" s="62">
        <f t="shared" si="71"/>
        <v>293.33333333333553</v>
      </c>
      <c r="DT84" s="62">
        <f ca="1">AVERAGE(OFFSET($DS$3,0,0,'Données projet'!$E$14+1,1))-AVERAGE(OFFSET($H$3,0,0,'Données projet'!$E$14+1,1))</f>
        <v>181.14126283600467</v>
      </c>
      <c r="DU84" s="62">
        <f t="shared" si="98"/>
        <v>348.75012088192597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13.250136288218886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13.250136288218886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-4.9658410716801891E-14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63.066358723927522</v>
      </c>
      <c r="T85" s="62">
        <f t="shared" si="88"/>
        <v>68.315893120570763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26.060682808622172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26.060682808622172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4.1677594708744434E-14</v>
      </c>
      <c r="AK85" s="14">
        <f t="shared" si="89"/>
        <v>6.9326303456159188E-13</v>
      </c>
      <c r="AL85" s="22">
        <f t="shared" si="58"/>
        <v>1.2800215959791691E-12</v>
      </c>
      <c r="AM85" s="62">
        <f t="shared" si="59"/>
        <v>293.33333333333462</v>
      </c>
      <c r="AN85" s="62">
        <f ca="1">AVERAGE(OFFSET($AM$3,0,0,'Données projet'!$E$10+1,1))-AVERAGE(OFFSET($H$3,0,0,'Données projet'!$E$10+1,1))</f>
        <v>167.14929162269641</v>
      </c>
      <c r="AO85" s="62">
        <f t="shared" si="90"/>
        <v>138.89497526048916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23.882494629950241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23.882494629950241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378.17323480030268</v>
      </c>
      <c r="BJ85" s="62">
        <f t="shared" si="92"/>
        <v>471.89239871617241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197.49509358200581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2.1100348110138868E-2</v>
      </c>
      <c r="BS85" s="24">
        <f t="shared" si="63"/>
        <v>197.51619393011595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77.988163294809624</v>
      </c>
      <c r="CE85" s="62">
        <f t="shared" si="94"/>
        <v>118.59281525447091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53.51350655193356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53.51350655193356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-4.5224624045658861E-14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54.280673146122695</v>
      </c>
      <c r="CZ85" s="62">
        <f t="shared" si="96"/>
        <v>59.062335764177192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29.253332903532275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29.253332903532275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8.5265128291212022E-14</v>
      </c>
      <c r="DP85" s="18">
        <f>DO85*VLOOKUP('Données projet'!$B$14,Paramètres!$A$1:$I$89,3,0)*VLOOKUP('Données projet'!$B$14,Paramètres!$A$1:$I$89,5,0)</f>
        <v>7.7147888077888636E-14</v>
      </c>
      <c r="DQ85" s="14">
        <f t="shared" si="97"/>
        <v>1.19451494619564E-12</v>
      </c>
      <c r="DR85" s="22">
        <f t="shared" si="70"/>
        <v>2.2148127696930623E-12</v>
      </c>
      <c r="DS85" s="62">
        <f t="shared" si="71"/>
        <v>293.33333333333553</v>
      </c>
      <c r="DT85" s="62">
        <f ca="1">AVERAGE(OFFSET($DS$3,0,0,'Données projet'!$E$14+1,1))-AVERAGE(OFFSET($H$3,0,0,'Données projet'!$E$14+1,1))</f>
        <v>181.14126283600467</v>
      </c>
      <c r="DU85" s="62">
        <f t="shared" si="98"/>
        <v>348.75012088192597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12.99030919739204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12.99030919739204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-4.9658410716801891E-14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63.066358723927522</v>
      </c>
      <c r="T86" s="62">
        <f t="shared" si="88"/>
        <v>68.315893120570763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25.54964871419206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25.54964871419206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4.1677594708744434E-14</v>
      </c>
      <c r="AK86" s="14">
        <f t="shared" si="89"/>
        <v>6.9326303456159188E-13</v>
      </c>
      <c r="AL86" s="22">
        <f t="shared" si="58"/>
        <v>1.2800215959791691E-12</v>
      </c>
      <c r="AM86" s="62">
        <f t="shared" si="59"/>
        <v>293.33333333333462</v>
      </c>
      <c r="AN86" s="62">
        <f ca="1">AVERAGE(OFFSET($AM$3,0,0,'Données projet'!$E$10+1,1))-AVERAGE(OFFSET($H$3,0,0,'Données projet'!$E$10+1,1))</f>
        <v>167.14929162269641</v>
      </c>
      <c r="AO86" s="62">
        <f t="shared" si="90"/>
        <v>138.89497526048916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23.414173477140281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23.414173477140281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378.17323480030268</v>
      </c>
      <c r="BJ86" s="62">
        <f t="shared" si="92"/>
        <v>471.89239871617241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193.6223352569753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1.4920199234075946E-2</v>
      </c>
      <c r="BS86" s="24">
        <f t="shared" si="63"/>
        <v>193.63725545620937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77.988163294809624</v>
      </c>
      <c r="CE86" s="62">
        <f t="shared" si="94"/>
        <v>118.59281525447091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52.464139328466203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52.464139328466203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-4.5224624045658861E-14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54.280673146122695</v>
      </c>
      <c r="CZ86" s="62">
        <f t="shared" si="96"/>
        <v>59.062335764177192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28.679692888065251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28.679692888065251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8.5265128291212022E-14</v>
      </c>
      <c r="DP86" s="18">
        <f>DO86*VLOOKUP('Données projet'!$B$14,Paramètres!$A$1:$I$89,3,0)*VLOOKUP('Données projet'!$B$14,Paramètres!$A$1:$I$89,5,0)</f>
        <v>7.7147888077888636E-14</v>
      </c>
      <c r="DQ86" s="14">
        <f t="shared" si="97"/>
        <v>1.19451494619564E-12</v>
      </c>
      <c r="DR86" s="22">
        <f t="shared" si="70"/>
        <v>2.2148127696930623E-12</v>
      </c>
      <c r="DS86" s="62">
        <f t="shared" si="71"/>
        <v>293.33333333333553</v>
      </c>
      <c r="DT86" s="62">
        <f ca="1">AVERAGE(OFFSET($DS$3,0,0,'Données projet'!$E$14+1,1))-AVERAGE(OFFSET($H$3,0,0,'Données projet'!$E$14+1,1))</f>
        <v>181.14126283600467</v>
      </c>
      <c r="DU86" s="62">
        <f t="shared" si="98"/>
        <v>348.75012088192597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12.735577157337431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12.735577157337431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-4.9658410716801891E-14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63.066358723927522</v>
      </c>
      <c r="T87" s="62">
        <f t="shared" si="88"/>
        <v>68.315893120570763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25.0486356866537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25.0486356866537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4.1677594708744434E-14</v>
      </c>
      <c r="AK87" s="14">
        <f t="shared" si="89"/>
        <v>6.9326303456159188E-13</v>
      </c>
      <c r="AL87" s="22">
        <f t="shared" si="58"/>
        <v>1.2800215959791691E-12</v>
      </c>
      <c r="AM87" s="62">
        <f t="shared" si="59"/>
        <v>293.33333333333462</v>
      </c>
      <c r="AN87" s="62">
        <f ca="1">AVERAGE(OFFSET($AM$3,0,0,'Données projet'!$E$10+1,1))-AVERAGE(OFFSET($H$3,0,0,'Données projet'!$E$10+1,1))</f>
        <v>167.14929162269641</v>
      </c>
      <c r="AO87" s="62">
        <f t="shared" si="90"/>
        <v>138.89497526048916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22.955035816489225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22.955035816489225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378.17323480030268</v>
      </c>
      <c r="BJ87" s="62">
        <f t="shared" si="92"/>
        <v>471.89239871617241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189.82551936054932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1.0550174055069434E-2</v>
      </c>
      <c r="BS87" s="24">
        <f t="shared" si="63"/>
        <v>189.83606953460441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77.988163294809624</v>
      </c>
      <c r="CE87" s="62">
        <f t="shared" si="94"/>
        <v>118.59281525447091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51.435349556200237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51.435349556200237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-4.5224624045658861E-14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54.280673146122695</v>
      </c>
      <c r="CZ87" s="62">
        <f t="shared" si="96"/>
        <v>59.062335764177192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28.117301603415672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28.117301603415672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8.5265128291212022E-14</v>
      </c>
      <c r="DP87" s="18">
        <f>DO87*VLOOKUP('Données projet'!$B$14,Paramètres!$A$1:$I$89,3,0)*VLOOKUP('Données projet'!$B$14,Paramètres!$A$1:$I$89,5,0)</f>
        <v>7.7147888077888636E-14</v>
      </c>
      <c r="DQ87" s="14">
        <f t="shared" si="97"/>
        <v>1.19451494619564E-12</v>
      </c>
      <c r="DR87" s="22">
        <f t="shared" si="70"/>
        <v>2.2148127696930623E-12</v>
      </c>
      <c r="DS87" s="62">
        <f t="shared" si="71"/>
        <v>293.33333333333553</v>
      </c>
      <c r="DT87" s="62">
        <f ca="1">AVERAGE(OFFSET($DS$3,0,0,'Données projet'!$E$14+1,1))-AVERAGE(OFFSET($H$3,0,0,'Données projet'!$E$14+1,1))</f>
        <v>181.14126283600467</v>
      </c>
      <c r="DU87" s="62">
        <f t="shared" si="98"/>
        <v>348.75012088192597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12.48584025721709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12.48584025721709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-4.9658410716801891E-14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63.066358723927522</v>
      </c>
      <c r="T88" s="62">
        <f t="shared" si="88"/>
        <v>68.315893120570763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24.557447218997599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24.557447218997599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4.1677594708744434E-14</v>
      </c>
      <c r="AK88" s="14">
        <f t="shared" si="89"/>
        <v>6.9326303456159188E-13</v>
      </c>
      <c r="AL88" s="22">
        <f t="shared" si="58"/>
        <v>1.2800215959791691E-12</v>
      </c>
      <c r="AM88" s="62">
        <f t="shared" si="59"/>
        <v>293.33333333333462</v>
      </c>
      <c r="AN88" s="62">
        <f ca="1">AVERAGE(OFFSET($AM$3,0,0,'Données projet'!$E$10+1,1))-AVERAGE(OFFSET($H$3,0,0,'Données projet'!$E$10+1,1))</f>
        <v>167.14929162269641</v>
      </c>
      <c r="AO88" s="62">
        <f t="shared" si="90"/>
        <v>138.89497526048916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22.504901565317216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22.504901565317216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378.17323480030268</v>
      </c>
      <c r="BJ88" s="62">
        <f t="shared" si="92"/>
        <v>471.89239871617241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186.10315670802322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7.4600996170379732E-3</v>
      </c>
      <c r="BS88" s="24">
        <f t="shared" si="63"/>
        <v>186.11061680764027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77.988163294809624</v>
      </c>
      <c r="CE88" s="62">
        <f t="shared" si="94"/>
        <v>118.59281525447091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50.426733723868608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50.426733723868608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-4.5224624045658861E-14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54.280673146122695</v>
      </c>
      <c r="CZ88" s="62">
        <f t="shared" si="96"/>
        <v>59.062335764177192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27.565938468833259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27.565938468833259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8.5265128291212022E-14</v>
      </c>
      <c r="DP88" s="18">
        <f>DO88*VLOOKUP('Données projet'!$B$14,Paramètres!$A$1:$I$89,3,0)*VLOOKUP('Données projet'!$B$14,Paramètres!$A$1:$I$89,5,0)</f>
        <v>7.7147888077888636E-14</v>
      </c>
      <c r="DQ88" s="14">
        <f t="shared" si="97"/>
        <v>1.19451494619564E-12</v>
      </c>
      <c r="DR88" s="22">
        <f t="shared" si="70"/>
        <v>2.2148127696930623E-12</v>
      </c>
      <c r="DS88" s="62">
        <f t="shared" si="71"/>
        <v>293.33333333333553</v>
      </c>
      <c r="DT88" s="62">
        <f ca="1">AVERAGE(OFFSET($DS$3,0,0,'Données projet'!$E$14+1,1))-AVERAGE(OFFSET($H$3,0,0,'Données projet'!$E$14+1,1))</f>
        <v>181.14126283600467</v>
      </c>
      <c r="DU88" s="62">
        <f t="shared" si="98"/>
        <v>348.75012088192597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12.24100054538364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12.24100054538364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-4.9658410716801891E-14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63.066358723927522</v>
      </c>
      <c r="T89" s="62">
        <f t="shared" si="88"/>
        <v>68.315893120570763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24.075890657596847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24.075890657596847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4.1677594708744434E-14</v>
      </c>
      <c r="AK89" s="14">
        <f t="shared" si="89"/>
        <v>6.9326303456159188E-13</v>
      </c>
      <c r="AL89" s="22">
        <f t="shared" si="58"/>
        <v>1.2800215959791691E-12</v>
      </c>
      <c r="AM89" s="62">
        <f t="shared" si="59"/>
        <v>293.33333333333462</v>
      </c>
      <c r="AN89" s="62">
        <f ca="1">AVERAGE(OFFSET($AM$3,0,0,'Données projet'!$E$10+1,1))-AVERAGE(OFFSET($H$3,0,0,'Données projet'!$E$10+1,1))</f>
        <v>167.14929162269641</v>
      </c>
      <c r="AO89" s="62">
        <f t="shared" si="90"/>
        <v>138.89497526048916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22.063594172255907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22.063594172255907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378.17323480030268</v>
      </c>
      <c r="BJ89" s="62">
        <f t="shared" si="92"/>
        <v>471.89239871617241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182.45378731669612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5.275087027534717E-3</v>
      </c>
      <c r="BS89" s="24">
        <f t="shared" si="63"/>
        <v>182.45906240372366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77.988163294809624</v>
      </c>
      <c r="CE89" s="62">
        <f t="shared" si="94"/>
        <v>118.59281525447091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49.43789623281409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49.43789623281409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-4.5224624045658861E-14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54.280673146122695</v>
      </c>
      <c r="CZ89" s="62">
        <f t="shared" si="96"/>
        <v>59.062335764177192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27.025387229021703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27.025387229021703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8.5265128291212022E-14</v>
      </c>
      <c r="DP89" s="18">
        <f>DO89*VLOOKUP('Données projet'!$B$14,Paramètres!$A$1:$I$89,3,0)*VLOOKUP('Données projet'!$B$14,Paramètres!$A$1:$I$89,5,0)</f>
        <v>7.7147888077888636E-14</v>
      </c>
      <c r="DQ89" s="14">
        <f t="shared" si="97"/>
        <v>1.19451494619564E-12</v>
      </c>
      <c r="DR89" s="22">
        <f t="shared" si="70"/>
        <v>2.2148127696930623E-12</v>
      </c>
      <c r="DS89" s="62">
        <f t="shared" si="71"/>
        <v>293.33333333333553</v>
      </c>
      <c r="DT89" s="62">
        <f ca="1">AVERAGE(OFFSET($DS$3,0,0,'Données projet'!$E$14+1,1))-AVERAGE(OFFSET($H$3,0,0,'Données projet'!$E$14+1,1))</f>
        <v>181.14126283600467</v>
      </c>
      <c r="DU89" s="62">
        <f t="shared" si="98"/>
        <v>348.75012088192597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12.000961990961766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12.000961990961766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-4.9658410716801891E-14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63.066358723927522</v>
      </c>
      <c r="T90" s="62">
        <f t="shared" si="88"/>
        <v>68.315893120570763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23.603777126644665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23.603777126644665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4.1677594708744434E-14</v>
      </c>
      <c r="AK90" s="14">
        <f t="shared" si="89"/>
        <v>6.9326303456159188E-13</v>
      </c>
      <c r="AL90" s="22">
        <f t="shared" si="58"/>
        <v>1.2800215959791691E-12</v>
      </c>
      <c r="AM90" s="62">
        <f t="shared" si="59"/>
        <v>293.33333333333462</v>
      </c>
      <c r="AN90" s="62">
        <f ca="1">AVERAGE(OFFSET($AM$3,0,0,'Données projet'!$E$10+1,1))-AVERAGE(OFFSET($H$3,0,0,'Données projet'!$E$10+1,1))</f>
        <v>167.14929162269641</v>
      </c>
      <c r="AO90" s="62">
        <f t="shared" si="90"/>
        <v>138.89497526048916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21.6309405480016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21.6309405480016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378.17323480030268</v>
      </c>
      <c r="BJ90" s="62">
        <f t="shared" si="92"/>
        <v>471.89239871617241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178.87597983323741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3.7300498085189866E-3</v>
      </c>
      <c r="BS90" s="24">
        <f t="shared" si="63"/>
        <v>178.87970988304593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77.988163294809624</v>
      </c>
      <c r="CE90" s="62">
        <f t="shared" si="94"/>
        <v>118.59281525447091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48.468449241827834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48.468449241827834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-4.5224624045658861E-14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54.280673146122695</v>
      </c>
      <c r="CZ90" s="62">
        <f t="shared" si="96"/>
        <v>59.062335764177192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26.495435869319152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26.495435869319152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8.5265128291212022E-14</v>
      </c>
      <c r="DP90" s="18">
        <f>DO90*VLOOKUP('Données projet'!$B$14,Paramètres!$A$1:$I$89,3,0)*VLOOKUP('Données projet'!$B$14,Paramètres!$A$1:$I$89,5,0)</f>
        <v>7.7147888077888636E-14</v>
      </c>
      <c r="DQ90" s="14">
        <f t="shared" si="97"/>
        <v>1.19451494619564E-12</v>
      </c>
      <c r="DR90" s="22">
        <f t="shared" si="70"/>
        <v>2.2148127696930623E-12</v>
      </c>
      <c r="DS90" s="62">
        <f t="shared" si="71"/>
        <v>293.33333333333553</v>
      </c>
      <c r="DT90" s="62">
        <f ca="1">AVERAGE(OFFSET($DS$3,0,0,'Données projet'!$E$14+1,1))-AVERAGE(OFFSET($H$3,0,0,'Données projet'!$E$14+1,1))</f>
        <v>181.14126283600467</v>
      </c>
      <c r="DU90" s="62">
        <f t="shared" si="98"/>
        <v>348.75012088192597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11.765630446183044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11.765630446183044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-4.9658410716801891E-14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63.066358723927522</v>
      </c>
      <c r="T91" s="62">
        <f t="shared" si="88"/>
        <v>68.315893120570763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23.140921454073638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23.140921454073638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4.1677594708744434E-14</v>
      </c>
      <c r="AK91" s="14">
        <f t="shared" si="89"/>
        <v>6.9326303456159188E-13</v>
      </c>
      <c r="AL91" s="22">
        <f t="shared" si="58"/>
        <v>1.2800215959791691E-12</v>
      </c>
      <c r="AM91" s="62">
        <f t="shared" si="59"/>
        <v>293.33333333333462</v>
      </c>
      <c r="AN91" s="62">
        <f ca="1">AVERAGE(OFFSET($AM$3,0,0,'Données projet'!$E$10+1,1))-AVERAGE(OFFSET($H$3,0,0,'Données projet'!$E$10+1,1))</f>
        <v>167.14929162269641</v>
      </c>
      <c r="AO91" s="62">
        <f t="shared" si="90"/>
        <v>138.89497526048916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21.206770997426265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21.206770997426265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378.17323480030268</v>
      </c>
      <c r="BJ91" s="62">
        <f t="shared" si="92"/>
        <v>471.89239871617241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175.36833097228225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2.6375435137673585E-3</v>
      </c>
      <c r="BS91" s="24">
        <f t="shared" si="63"/>
        <v>175.37096851579602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77.988163294809624</v>
      </c>
      <c r="CE91" s="62">
        <f t="shared" si="94"/>
        <v>118.59281525447091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47.518012515030541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47.518012515030541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-4.5224624045658861E-14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54.280673146122695</v>
      </c>
      <c r="CZ91" s="62">
        <f t="shared" si="96"/>
        <v>59.062335764177192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25.975876532541957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25.975876532541957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8.5265128291212022E-14</v>
      </c>
      <c r="DP91" s="18">
        <f>DO91*VLOOKUP('Données projet'!$B$14,Paramètres!$A$1:$I$89,3,0)*VLOOKUP('Données projet'!$B$14,Paramètres!$A$1:$I$89,5,0)</f>
        <v>7.7147888077888636E-14</v>
      </c>
      <c r="DQ91" s="14">
        <f t="shared" si="97"/>
        <v>1.19451494619564E-12</v>
      </c>
      <c r="DR91" s="22">
        <f t="shared" si="70"/>
        <v>2.2148127696930623E-12</v>
      </c>
      <c r="DS91" s="62">
        <f t="shared" si="71"/>
        <v>293.33333333333553</v>
      </c>
      <c r="DT91" s="62">
        <f ca="1">AVERAGE(OFFSET($DS$3,0,0,'Données projet'!$E$14+1,1))-AVERAGE(OFFSET($H$3,0,0,'Données projet'!$E$14+1,1))</f>
        <v>181.14126283600467</v>
      </c>
      <c r="DU91" s="62">
        <f t="shared" si="98"/>
        <v>348.75012088192597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11.534913609459364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11.534913609459364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-4.9658410716801891E-14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63.066358723927522</v>
      </c>
      <c r="T92" s="62">
        <f t="shared" si="88"/>
        <v>68.315893120570763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22.687142098927644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22.687142098927644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4.1677594708744434E-14</v>
      </c>
      <c r="AK92" s="14">
        <f t="shared" si="89"/>
        <v>6.9326303456159188E-13</v>
      </c>
      <c r="AL92" s="22">
        <f t="shared" si="58"/>
        <v>1.2800215959791691E-12</v>
      </c>
      <c r="AM92" s="62">
        <f t="shared" si="59"/>
        <v>293.33333333333462</v>
      </c>
      <c r="AN92" s="62">
        <f ca="1">AVERAGE(OFFSET($AM$3,0,0,'Données projet'!$E$10+1,1))-AVERAGE(OFFSET($H$3,0,0,'Données projet'!$E$10+1,1))</f>
        <v>167.14929162269641</v>
      </c>
      <c r="AO92" s="62">
        <f t="shared" si="90"/>
        <v>138.89497526048916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20.790919153019832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20.790919153019832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378.17323480030268</v>
      </c>
      <c r="BJ92" s="62">
        <f t="shared" si="92"/>
        <v>471.89239871617241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171.92946496603585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1.8650249042594933E-3</v>
      </c>
      <c r="BS92" s="24">
        <f t="shared" si="63"/>
        <v>171.9313299909401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77.988163294809624</v>
      </c>
      <c r="CE92" s="62">
        <f t="shared" si="94"/>
        <v>118.59281525447091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46.586213272736579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46.586213272736579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-4.5224624045658861E-14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54.280673146122695</v>
      </c>
      <c r="CZ92" s="62">
        <f t="shared" si="96"/>
        <v>59.062335764177192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25.466505437459055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25.466505437459055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8.5265128291212022E-14</v>
      </c>
      <c r="DP92" s="18">
        <f>DO92*VLOOKUP('Données projet'!$B$14,Paramètres!$A$1:$I$89,3,0)*VLOOKUP('Données projet'!$B$14,Paramètres!$A$1:$I$89,5,0)</f>
        <v>7.7147888077888636E-14</v>
      </c>
      <c r="DQ92" s="14">
        <f t="shared" si="97"/>
        <v>1.19451494619564E-12</v>
      </c>
      <c r="DR92" s="22">
        <f t="shared" si="70"/>
        <v>2.2148127696930623E-12</v>
      </c>
      <c r="DS92" s="62">
        <f t="shared" si="71"/>
        <v>293.33333333333553</v>
      </c>
      <c r="DT92" s="62">
        <f ca="1">AVERAGE(OFFSET($DS$3,0,0,'Données projet'!$E$14+1,1))-AVERAGE(OFFSET($H$3,0,0,'Données projet'!$E$14+1,1))</f>
        <v>181.14126283600467</v>
      </c>
      <c r="DU92" s="62">
        <f t="shared" si="98"/>
        <v>348.75012088192597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11.308720989180459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11.308720989180459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-4.9658410716801891E-14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63.066358723927522</v>
      </c>
      <c r="T93" s="62">
        <f t="shared" si="88"/>
        <v>68.315893120570763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22.242261080157984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22.242261080157984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4.1677594708744434E-14</v>
      </c>
      <c r="AK93" s="14">
        <f t="shared" si="89"/>
        <v>6.9326303456159188E-13</v>
      </c>
      <c r="AL93" s="22">
        <f t="shared" si="58"/>
        <v>1.2800215959791691E-12</v>
      </c>
      <c r="AM93" s="62">
        <f t="shared" si="59"/>
        <v>293.33333333333462</v>
      </c>
      <c r="AN93" s="62">
        <f ca="1">AVERAGE(OFFSET($AM$3,0,0,'Données projet'!$E$10+1,1))-AVERAGE(OFFSET($H$3,0,0,'Données projet'!$E$10+1,1))</f>
        <v>167.14929162269641</v>
      </c>
      <c r="AO93" s="62">
        <f t="shared" si="90"/>
        <v>138.89497526048916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20.38322190963763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20.38322190963763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378.17323480030268</v>
      </c>
      <c r="BJ93" s="62">
        <f t="shared" si="92"/>
        <v>471.89239871617241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168.55803302467081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1.3187717568836793E-3</v>
      </c>
      <c r="BS93" s="24">
        <f t="shared" si="63"/>
        <v>168.55935179642768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77.988163294809624</v>
      </c>
      <c r="CE93" s="62">
        <f t="shared" si="94"/>
        <v>118.59281525447091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45.672686045242585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45.672686045242585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-4.5224624045658861E-14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54.280673146122695</v>
      </c>
      <c r="CZ93" s="62">
        <f t="shared" si="96"/>
        <v>59.062335764177192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24.967122798865041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24.967122798865041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8.5265128291212022E-14</v>
      </c>
      <c r="DP93" s="18">
        <f>DO93*VLOOKUP('Données projet'!$B$14,Paramètres!$A$1:$I$89,3,0)*VLOOKUP('Données projet'!$B$14,Paramètres!$A$1:$I$89,5,0)</f>
        <v>7.7147888077888636E-14</v>
      </c>
      <c r="DQ93" s="14">
        <f t="shared" si="97"/>
        <v>1.19451494619564E-12</v>
      </c>
      <c r="DR93" s="22">
        <f t="shared" si="70"/>
        <v>2.2148127696930623E-12</v>
      </c>
      <c r="DS93" s="62">
        <f t="shared" si="71"/>
        <v>293.33333333333553</v>
      </c>
      <c r="DT93" s="62">
        <f ca="1">AVERAGE(OFFSET($DS$3,0,0,'Données projet'!$E$14+1,1))-AVERAGE(OFFSET($H$3,0,0,'Données projet'!$E$14+1,1))</f>
        <v>181.14126283600467</v>
      </c>
      <c r="DU93" s="62">
        <f t="shared" si="98"/>
        <v>348.75012088192597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11.086963868221348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11.086963868221348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-4.9658410716801891E-14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63.066358723927522</v>
      </c>
      <c r="T94" s="62">
        <f t="shared" si="88"/>
        <v>68.315893120570763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21.806103906815771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21.806103906815771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4.1677594708744434E-14</v>
      </c>
      <c r="AK94" s="14">
        <f t="shared" si="89"/>
        <v>6.9326303456159188E-13</v>
      </c>
      <c r="AL94" s="22">
        <f t="shared" si="58"/>
        <v>1.2800215959791691E-12</v>
      </c>
      <c r="AM94" s="62">
        <f t="shared" si="59"/>
        <v>293.33333333333462</v>
      </c>
      <c r="AN94" s="62">
        <f ca="1">AVERAGE(OFFSET($AM$3,0,0,'Données projet'!$E$10+1,1))-AVERAGE(OFFSET($H$3,0,0,'Données projet'!$E$10+1,1))</f>
        <v>167.14929162269641</v>
      </c>
      <c r="AO94" s="62">
        <f t="shared" si="90"/>
        <v>138.89497526048916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19.983519360527389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19.983519360527389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378.17323480030268</v>
      </c>
      <c r="BJ94" s="62">
        <f t="shared" si="92"/>
        <v>471.89239871617241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165.2527128073055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9.3251245212974665E-4</v>
      </c>
      <c r="BS94" s="24">
        <f t="shared" si="63"/>
        <v>165.25364531975762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77.988163294809624</v>
      </c>
      <c r="CE94" s="62">
        <f t="shared" si="94"/>
        <v>118.59281525447091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44.777072529483156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44.777072529483156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-4.5224624045658861E-14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54.280673146122695</v>
      </c>
      <c r="CZ94" s="62">
        <f t="shared" si="96"/>
        <v>59.062335764177192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24.477532749220522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24.477532749220522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8.5265128291212022E-14</v>
      </c>
      <c r="DP94" s="18">
        <f>DO94*VLOOKUP('Données projet'!$B$14,Paramètres!$A$1:$I$89,3,0)*VLOOKUP('Données projet'!$B$14,Paramètres!$A$1:$I$89,5,0)</f>
        <v>7.7147888077888636E-14</v>
      </c>
      <c r="DQ94" s="14">
        <f t="shared" si="97"/>
        <v>1.19451494619564E-12</v>
      </c>
      <c r="DR94" s="22">
        <f t="shared" si="70"/>
        <v>2.2148127696930623E-12</v>
      </c>
      <c r="DS94" s="62">
        <f t="shared" si="71"/>
        <v>293.33333333333553</v>
      </c>
      <c r="DT94" s="62">
        <f ca="1">AVERAGE(OFFSET($DS$3,0,0,'Données projet'!$E$14+1,1))-AVERAGE(OFFSET($H$3,0,0,'Données projet'!$E$14+1,1))</f>
        <v>181.14126283600467</v>
      </c>
      <c r="DU94" s="62">
        <f t="shared" si="98"/>
        <v>348.75012088192597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10.869555269145758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10.869555269145758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-4.9658410716801891E-14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63.066358723927522</v>
      </c>
      <c r="T95" s="62">
        <f t="shared" si="88"/>
        <v>68.315893120570763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21.378499509613192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21.378499509613192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4.1677594708744434E-14</v>
      </c>
      <c r="AK95" s="14">
        <f t="shared" si="89"/>
        <v>6.9326303456159188E-13</v>
      </c>
      <c r="AL95" s="22">
        <f t="shared" si="58"/>
        <v>1.2800215959791691E-12</v>
      </c>
      <c r="AM95" s="62">
        <f t="shared" si="59"/>
        <v>293.33333333333462</v>
      </c>
      <c r="AN95" s="62">
        <f ca="1">AVERAGE(OFFSET($AM$3,0,0,'Données projet'!$E$10+1,1))-AVERAGE(OFFSET($H$3,0,0,'Données projet'!$E$10+1,1))</f>
        <v>167.14929162269641</v>
      </c>
      <c r="AO95" s="62">
        <f t="shared" si="90"/>
        <v>138.89497526048916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19.591654734610717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19.591654734610717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378.17323480030268</v>
      </c>
      <c r="BJ95" s="62">
        <f t="shared" si="92"/>
        <v>471.89239871617241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162.01220790335645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6.5938587844183963E-4</v>
      </c>
      <c r="BS95" s="24">
        <f t="shared" si="63"/>
        <v>162.01286728923489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77.988163294809624</v>
      </c>
      <c r="CE95" s="62">
        <f t="shared" si="94"/>
        <v>118.59281525447091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43.899021448497464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43.899021448497464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-4.5224624045658861E-14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54.280673146122695</v>
      </c>
      <c r="CZ95" s="62">
        <f t="shared" si="96"/>
        <v>59.062335764177192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23.997543261829087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23.997543261829087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8.5265128291212022E-14</v>
      </c>
      <c r="DP95" s="18">
        <f>DO95*VLOOKUP('Données projet'!$B$14,Paramètres!$A$1:$I$89,3,0)*VLOOKUP('Données projet'!$B$14,Paramètres!$A$1:$I$89,5,0)</f>
        <v>7.7147888077888636E-14</v>
      </c>
      <c r="DQ95" s="14">
        <f t="shared" si="97"/>
        <v>1.19451494619564E-12</v>
      </c>
      <c r="DR95" s="22">
        <f t="shared" si="70"/>
        <v>2.2148127696930623E-12</v>
      </c>
      <c r="DS95" s="62">
        <f t="shared" si="71"/>
        <v>293.33333333333553</v>
      </c>
      <c r="DT95" s="62">
        <f ca="1">AVERAGE(OFFSET($DS$3,0,0,'Données projet'!$E$14+1,1))-AVERAGE(OFFSET($H$3,0,0,'Données projet'!$E$14+1,1))</f>
        <v>181.14126283600467</v>
      </c>
      <c r="DU95" s="62">
        <f t="shared" si="98"/>
        <v>348.75012088192597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10.656409920091889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10.656409920091889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-4.9658410716801891E-14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63.066358723927522</v>
      </c>
      <c r="T96" s="62">
        <f t="shared" si="88"/>
        <v>68.315893120570763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20.959280173826826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20.959280173826826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4.1677594708744434E-14</v>
      </c>
      <c r="AK96" s="14">
        <f t="shared" si="89"/>
        <v>6.9326303456159188E-13</v>
      </c>
      <c r="AL96" s="22">
        <f t="shared" si="58"/>
        <v>1.2800215959791691E-12</v>
      </c>
      <c r="AM96" s="62">
        <f t="shared" si="59"/>
        <v>293.33333333333462</v>
      </c>
      <c r="AN96" s="62">
        <f ca="1">AVERAGE(OFFSET($AM$3,0,0,'Données projet'!$E$10+1,1))-AVERAGE(OFFSET($H$3,0,0,'Données projet'!$E$10+1,1))</f>
        <v>167.14929162269641</v>
      </c>
      <c r="AO96" s="62">
        <f t="shared" si="90"/>
        <v>138.89497526048916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19.207474334994451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19.207474334994451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378.17323480030268</v>
      </c>
      <c r="BJ96" s="62">
        <f t="shared" si="92"/>
        <v>471.89239871617241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158.83524732406102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4.6625622606487333E-4</v>
      </c>
      <c r="BS96" s="24">
        <f t="shared" si="63"/>
        <v>158.83571358028709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77.988163294809624</v>
      </c>
      <c r="CE96" s="62">
        <f t="shared" si="94"/>
        <v>118.59281525447091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43.038188413651625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43.038188413651625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-4.5224624045658861E-14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54.280673146122695</v>
      </c>
      <c r="CZ96" s="62">
        <f t="shared" si="96"/>
        <v>59.062335764177192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23.526966075520718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23.526966075520718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8.5265128291212022E-14</v>
      </c>
      <c r="DP96" s="18">
        <f>DO96*VLOOKUP('Données projet'!$B$14,Paramètres!$A$1:$I$89,3,0)*VLOOKUP('Données projet'!$B$14,Paramètres!$A$1:$I$89,5,0)</f>
        <v>7.7147888077888636E-14</v>
      </c>
      <c r="DQ96" s="14">
        <f t="shared" si="97"/>
        <v>1.19451494619564E-12</v>
      </c>
      <c r="DR96" s="22">
        <f t="shared" si="70"/>
        <v>2.2148127696930623E-12</v>
      </c>
      <c r="DS96" s="62">
        <f t="shared" si="71"/>
        <v>293.33333333333553</v>
      </c>
      <c r="DT96" s="62">
        <f ca="1">AVERAGE(OFFSET($DS$3,0,0,'Données projet'!$E$14+1,1))-AVERAGE(OFFSET($H$3,0,0,'Données projet'!$E$14+1,1))</f>
        <v>181.14126283600467</v>
      </c>
      <c r="DU96" s="62">
        <f t="shared" si="98"/>
        <v>348.75012088192597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10.447444221327139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10.447444221327139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-4.9658410716801891E-14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63.066358723927522</v>
      </c>
      <c r="T97" s="62">
        <f t="shared" si="88"/>
        <v>68.315893120570763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20.548281473516685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20.548281473516685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4.1677594708744434E-14</v>
      </c>
      <c r="AK97" s="14">
        <f t="shared" si="89"/>
        <v>6.9326303456159188E-13</v>
      </c>
      <c r="AL97" s="22">
        <f t="shared" si="58"/>
        <v>1.2800215959791691E-12</v>
      </c>
      <c r="AM97" s="62">
        <f t="shared" si="59"/>
        <v>293.33333333333462</v>
      </c>
      <c r="AN97" s="62">
        <f ca="1">AVERAGE(OFFSET($AM$3,0,0,'Données projet'!$E$10+1,1))-AVERAGE(OFFSET($H$3,0,0,'Données projet'!$E$10+1,1))</f>
        <v>167.14929162269641</v>
      </c>
      <c r="AO97" s="62">
        <f t="shared" si="90"/>
        <v>138.89497526048916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18.830827478687755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18.830827478687755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378.17323480030268</v>
      </c>
      <c r="BJ97" s="62">
        <f t="shared" si="92"/>
        <v>471.89239871617241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155.72058500397094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3.2969293922091982E-4</v>
      </c>
      <c r="BS97" s="24">
        <f t="shared" si="63"/>
        <v>155.72091469691017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77.988163294809624</v>
      </c>
      <c r="CE97" s="62">
        <f t="shared" si="94"/>
        <v>118.59281525447091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42.194235789562811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42.194235789562811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-4.5224624045658861E-14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54.280673146122695</v>
      </c>
      <c r="CZ97" s="62">
        <f t="shared" si="96"/>
        <v>59.062335764177192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23.065616620812115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23.065616620812115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8.5265128291212022E-14</v>
      </c>
      <c r="DP97" s="18">
        <f>DO97*VLOOKUP('Données projet'!$B$14,Paramètres!$A$1:$I$89,3,0)*VLOOKUP('Données projet'!$B$14,Paramètres!$A$1:$I$89,5,0)</f>
        <v>7.7147888077888636E-14</v>
      </c>
      <c r="DQ97" s="14">
        <f t="shared" si="97"/>
        <v>1.19451494619564E-12</v>
      </c>
      <c r="DR97" s="22">
        <f t="shared" si="70"/>
        <v>2.2148127696930623E-12</v>
      </c>
      <c r="DS97" s="62">
        <f t="shared" si="71"/>
        <v>293.33333333333553</v>
      </c>
      <c r="DT97" s="62">
        <f ca="1">AVERAGE(OFFSET($DS$3,0,0,'Données projet'!$E$14+1,1))-AVERAGE(OFFSET($H$3,0,0,'Données projet'!$E$14+1,1))</f>
        <v>181.14126283600467</v>
      </c>
      <c r="DU97" s="62">
        <f t="shared" si="98"/>
        <v>348.75012088192597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10.242576212458674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10.242576212458674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-4.9658410716801891E-14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63.066358723927522</v>
      </c>
      <c r="T98" s="62">
        <f t="shared" si="88"/>
        <v>68.315893120570763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20.145342207035171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20.145342207035171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4.1677594708744434E-14</v>
      </c>
      <c r="AK98" s="14">
        <f t="shared" si="89"/>
        <v>6.9326303456159188E-13</v>
      </c>
      <c r="AL98" s="22">
        <f t="shared" si="58"/>
        <v>1.2800215959791691E-12</v>
      </c>
      <c r="AM98" s="62">
        <f t="shared" si="59"/>
        <v>293.33333333333462</v>
      </c>
      <c r="AN98" s="62">
        <f ca="1">AVERAGE(OFFSET($AM$3,0,0,'Données projet'!$E$10+1,1))-AVERAGE(OFFSET($H$3,0,0,'Données projet'!$E$10+1,1))</f>
        <v>167.14929162269641</v>
      </c>
      <c r="AO98" s="62">
        <f t="shared" si="90"/>
        <v>138.89497526048916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18.461566437501336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18.461566437501336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378.17323480030268</v>
      </c>
      <c r="BJ98" s="62">
        <f t="shared" si="92"/>
        <v>471.89239871617241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152.66699931222141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2.3312811303243666E-4</v>
      </c>
      <c r="BS98" s="24">
        <f t="shared" si="63"/>
        <v>152.66723244033443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77.988163294809624</v>
      </c>
      <c r="CE98" s="62">
        <f t="shared" si="94"/>
        <v>118.59281525447091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41.366832561672105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41.366832561672105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-4.5224624045658861E-14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54.280673146122695</v>
      </c>
      <c r="CZ98" s="62">
        <f t="shared" si="96"/>
        <v>59.062335764177192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22.613313947514964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22.613313947514964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8.5265128291212022E-14</v>
      </c>
      <c r="DP98" s="18">
        <f>DO98*VLOOKUP('Données projet'!$B$14,Paramètres!$A$1:$I$89,3,0)*VLOOKUP('Données projet'!$B$14,Paramètres!$A$1:$I$89,5,0)</f>
        <v>7.7147888077888636E-14</v>
      </c>
      <c r="DQ98" s="14">
        <f t="shared" si="97"/>
        <v>1.19451494619564E-12</v>
      </c>
      <c r="DR98" s="22">
        <f t="shared" si="70"/>
        <v>2.2148127696930623E-12</v>
      </c>
      <c r="DS98" s="62">
        <f t="shared" si="71"/>
        <v>293.33333333333553</v>
      </c>
      <c r="DT98" s="62">
        <f ca="1">AVERAGE(OFFSET($DS$3,0,0,'Données projet'!$E$14+1,1))-AVERAGE(OFFSET($H$3,0,0,'Données projet'!$E$14+1,1))</f>
        <v>181.14126283600467</v>
      </c>
      <c r="DU98" s="62">
        <f t="shared" si="98"/>
        <v>348.75012088192597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10.041725540286974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10.041725540286974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-4.9658410716801891E-14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63.066358723927522</v>
      </c>
      <c r="T99" s="62">
        <f t="shared" si="88"/>
        <v>68.315893120570763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19.750304333800674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19.750304333800674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4.1677594708744434E-14</v>
      </c>
      <c r="AK99" s="14">
        <f t="shared" si="89"/>
        <v>6.9326303456159188E-13</v>
      </c>
      <c r="AL99" s="22">
        <f t="shared" si="58"/>
        <v>1.2800215959791691E-12</v>
      </c>
      <c r="AM99" s="62">
        <f t="shared" si="59"/>
        <v>293.33333333333462</v>
      </c>
      <c r="AN99" s="62">
        <f ca="1">AVERAGE(OFFSET($AM$3,0,0,'Données projet'!$E$10+1,1))-AVERAGE(OFFSET($H$3,0,0,'Données projet'!$E$10+1,1))</f>
        <v>167.14929162269641</v>
      </c>
      <c r="AO99" s="62">
        <f t="shared" si="90"/>
        <v>138.89497526048916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18.099546380105586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18.099546380105586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378.17323480030268</v>
      </c>
      <c r="BJ99" s="62">
        <f t="shared" si="92"/>
        <v>471.89239871617241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149.67329257338372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1.6484646961045991E-4</v>
      </c>
      <c r="BS99" s="24">
        <f t="shared" si="63"/>
        <v>149.67345741985332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77.988163294809624</v>
      </c>
      <c r="CE99" s="62">
        <f t="shared" si="94"/>
        <v>118.59281525447091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40.555654206414196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40.555654206414196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-4.5224624045658861E-14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54.280673146122695</v>
      </c>
      <c r="CZ99" s="62">
        <f t="shared" si="96"/>
        <v>59.062335764177192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22.16988065376378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22.16988065376378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8.5265128291212022E-14</v>
      </c>
      <c r="DP99" s="18">
        <f>DO99*VLOOKUP('Données projet'!$B$14,Paramètres!$A$1:$I$89,3,0)*VLOOKUP('Données projet'!$B$14,Paramètres!$A$1:$I$89,5,0)</f>
        <v>7.7147888077888636E-14</v>
      </c>
      <c r="DQ99" s="14">
        <f t="shared" si="97"/>
        <v>1.19451494619564E-12</v>
      </c>
      <c r="DR99" s="22">
        <f t="shared" si="70"/>
        <v>2.2148127696930623E-12</v>
      </c>
      <c r="DS99" s="62">
        <f t="shared" si="71"/>
        <v>293.33333333333553</v>
      </c>
      <c r="DT99" s="62">
        <f ca="1">AVERAGE(OFFSET($DS$3,0,0,'Données projet'!$E$14+1,1))-AVERAGE(OFFSET($H$3,0,0,'Données projet'!$E$14+1,1))</f>
        <v>181.14126283600467</v>
      </c>
      <c r="DU99" s="62">
        <f t="shared" si="98"/>
        <v>348.75012088192597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9.844813427289747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9.844813427289747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-4.9658410716801891E-14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63.066358723927522</v>
      </c>
      <c r="T100" s="62">
        <f t="shared" si="88"/>
        <v>68.315893120570763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19.363012912310992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19.363012912310992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4.1677594708744434E-14</v>
      </c>
      <c r="AK100" s="14">
        <f t="shared" si="89"/>
        <v>6.9326303456159188E-13</v>
      </c>
      <c r="AL100" s="22">
        <f t="shared" si="58"/>
        <v>1.2800215959791691E-12</v>
      </c>
      <c r="AM100" s="62">
        <f t="shared" si="59"/>
        <v>293.33333333333462</v>
      </c>
      <c r="AN100" s="62">
        <f ca="1">AVERAGE(OFFSET($AM$3,0,0,'Données projet'!$E$10+1,1))-AVERAGE(OFFSET($H$3,0,0,'Données projet'!$E$10+1,1))</f>
        <v>167.14929162269641</v>
      </c>
      <c r="AO100" s="62">
        <f t="shared" si="90"/>
        <v>138.89497526048916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17.744625315224933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17.744625315224933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378.17323480030268</v>
      </c>
      <c r="BJ100" s="62">
        <f t="shared" si="92"/>
        <v>471.89239871617241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146.73829059771384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1.1656405651621833E-4</v>
      </c>
      <c r="BS100" s="24">
        <f t="shared" si="63"/>
        <v>146.73840716177037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77.988163294809624</v>
      </c>
      <c r="CE100" s="62">
        <f t="shared" si="94"/>
        <v>118.59281525447091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39.76038256393295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39.76038256393295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-4.5224624045658861E-14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54.280673146122695</v>
      </c>
      <c r="CZ100" s="62">
        <f t="shared" si="96"/>
        <v>59.062335764177192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21.735142816435456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21.735142816435456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8.5265128291212022E-14</v>
      </c>
      <c r="DP100" s="18">
        <f>DO100*VLOOKUP('Données projet'!$B$14,Paramètres!$A$1:$I$89,3,0)*VLOOKUP('Données projet'!$B$14,Paramètres!$A$1:$I$89,5,0)</f>
        <v>7.7147888077888636E-14</v>
      </c>
      <c r="DQ100" s="14">
        <f t="shared" si="97"/>
        <v>1.19451494619564E-12</v>
      </c>
      <c r="DR100" s="22">
        <f t="shared" si="70"/>
        <v>2.2148127696930623E-12</v>
      </c>
      <c r="DS100" s="62">
        <f t="shared" si="71"/>
        <v>293.33333333333553</v>
      </c>
      <c r="DT100" s="62">
        <f ca="1">AVERAGE(OFFSET($DS$3,0,0,'Données projet'!$E$14+1,1))-AVERAGE(OFFSET($H$3,0,0,'Données projet'!$E$14+1,1))</f>
        <v>181.14126283600467</v>
      </c>
      <c r="DU100" s="62">
        <f t="shared" si="98"/>
        <v>348.75012088192597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9.6517626407238666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9.6517626407238666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-4.9658410716801891E-14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63.066358723927522</v>
      </c>
      <c r="T101" s="62">
        <f t="shared" si="88"/>
        <v>68.315893120570763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18.983316039372284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18.983316039372284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4.1677594708744434E-14</v>
      </c>
      <c r="AK101" s="14">
        <f t="shared" si="89"/>
        <v>6.9326303456159188E-13</v>
      </c>
      <c r="AL101" s="22">
        <f t="shared" si="58"/>
        <v>1.2800215959791691E-12</v>
      </c>
      <c r="AM101" s="62">
        <f t="shared" si="59"/>
        <v>293.33333333333462</v>
      </c>
      <c r="AN101" s="62">
        <f ca="1">AVERAGE(OFFSET($AM$3,0,0,'Données projet'!$E$10+1,1))-AVERAGE(OFFSET($H$3,0,0,'Données projet'!$E$10+1,1))</f>
        <v>167.14929162269641</v>
      </c>
      <c r="AO101" s="62">
        <f t="shared" si="90"/>
        <v>138.89497526048916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17.396664035946117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17.396664035946117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378.17323480030268</v>
      </c>
      <c r="BJ101" s="62">
        <f t="shared" si="92"/>
        <v>471.89239871617241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143.8608422206124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8.2423234805229954E-5</v>
      </c>
      <c r="BS101" s="24">
        <f t="shared" si="63"/>
        <v>143.8609246438472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77.988163294809624</v>
      </c>
      <c r="CE101" s="62">
        <f t="shared" si="94"/>
        <v>118.59281525447091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38.980705713292956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38.980705713292956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-4.5224624045658861E-14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54.280673146122695</v>
      </c>
      <c r="CZ101" s="62">
        <f t="shared" si="96"/>
        <v>59.062335764177192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21.308929922933242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21.308929922933242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8.5265128291212022E-14</v>
      </c>
      <c r="DP101" s="18">
        <f>DO101*VLOOKUP('Données projet'!$B$14,Paramètres!$A$1:$I$89,3,0)*VLOOKUP('Données projet'!$B$14,Paramètres!$A$1:$I$89,5,0)</f>
        <v>7.7147888077888636E-14</v>
      </c>
      <c r="DQ101" s="14">
        <f t="shared" si="97"/>
        <v>1.19451494619564E-12</v>
      </c>
      <c r="DR101" s="22">
        <f t="shared" si="70"/>
        <v>2.2148127696930623E-12</v>
      </c>
      <c r="DS101" s="62">
        <f t="shared" si="71"/>
        <v>293.33333333333553</v>
      </c>
      <c r="DT101" s="62">
        <f ca="1">AVERAGE(OFFSET($DS$3,0,0,'Données projet'!$E$14+1,1))-AVERAGE(OFFSET($H$3,0,0,'Données projet'!$E$14+1,1))</f>
        <v>181.14126283600467</v>
      </c>
      <c r="DU101" s="62">
        <f t="shared" si="98"/>
        <v>348.75012088192597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9.4624974623331894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9.4624974623331894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-4.9658410716801891E-14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63.066358723927522</v>
      </c>
      <c r="T102" s="62">
        <f t="shared" si="88"/>
        <v>68.315893120570763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18.611064790519677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18.611064790519677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4.1677594708744434E-14</v>
      </c>
      <c r="AK102" s="14">
        <f t="shared" si="89"/>
        <v>6.9326303456159188E-13</v>
      </c>
      <c r="AL102" s="22">
        <f t="shared" si="58"/>
        <v>1.2800215959791691E-12</v>
      </c>
      <c r="AM102" s="62">
        <f t="shared" si="59"/>
        <v>293.33333333333462</v>
      </c>
      <c r="AN102" s="62">
        <f ca="1">AVERAGE(OFFSET($AM$3,0,0,'Données projet'!$E$10+1,1))-AVERAGE(OFFSET($H$3,0,0,'Données projet'!$E$10+1,1))</f>
        <v>167.14929162269641</v>
      </c>
      <c r="AO102" s="62">
        <f t="shared" si="90"/>
        <v>138.89497526048916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17.055526065118535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17.055526065118535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378.17323480030268</v>
      </c>
      <c r="BJ102" s="62">
        <f t="shared" si="92"/>
        <v>471.89239871617241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141.03981885111571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5.8282028258109166E-5</v>
      </c>
      <c r="BS102" s="24">
        <f t="shared" si="63"/>
        <v>141.03987713314396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77.988163294809624</v>
      </c>
      <c r="CE102" s="62">
        <f t="shared" si="94"/>
        <v>118.59281525447091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38.21631785013809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38.21631785013809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-4.5224624045658861E-14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54.280673146122695</v>
      </c>
      <c r="CZ102" s="62">
        <f t="shared" si="96"/>
        <v>59.062335764177192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20.89107480430841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20.89107480430841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8.5265128291212022E-14</v>
      </c>
      <c r="DP102" s="18">
        <f>DO102*VLOOKUP('Données projet'!$B$14,Paramètres!$A$1:$I$89,3,0)*VLOOKUP('Données projet'!$B$14,Paramètres!$A$1:$I$89,5,0)</f>
        <v>7.7147888077888636E-14</v>
      </c>
      <c r="DQ102" s="14">
        <f t="shared" si="97"/>
        <v>1.19451494619564E-12</v>
      </c>
      <c r="DR102" s="22">
        <f t="shared" si="70"/>
        <v>2.2148127696930623E-12</v>
      </c>
      <c r="DS102" s="62">
        <f t="shared" si="71"/>
        <v>293.33333333333553</v>
      </c>
      <c r="DT102" s="62">
        <f ca="1">AVERAGE(OFFSET($DS$3,0,0,'Données projet'!$E$14+1,1))-AVERAGE(OFFSET($H$3,0,0,'Données projet'!$E$14+1,1))</f>
        <v>181.14126283600467</v>
      </c>
      <c r="DU102" s="62">
        <f t="shared" si="98"/>
        <v>348.75012088192597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9.2769436586503939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9.2769436586503939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-4.9658410716801891E-14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63.066358723927522</v>
      </c>
      <c r="T103" s="62">
        <f t="shared" si="88"/>
        <v>68.315893120570763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18.246113161606228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18.246113161606228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4.1677594708744434E-14</v>
      </c>
      <c r="AK103" s="14">
        <f t="shared" si="89"/>
        <v>6.9326303456159188E-13</v>
      </c>
      <c r="AL103" s="22">
        <f t="shared" si="58"/>
        <v>1.2800215959791691E-12</v>
      </c>
      <c r="AM103" s="62">
        <f t="shared" si="59"/>
        <v>293.33333333333462</v>
      </c>
      <c r="AN103" s="62">
        <f ca="1">AVERAGE(OFFSET($AM$3,0,0,'Données projet'!$E$10+1,1))-AVERAGE(OFFSET($H$3,0,0,'Données projet'!$E$10+1,1))</f>
        <v>167.14929162269641</v>
      </c>
      <c r="AO103" s="62">
        <f t="shared" si="90"/>
        <v>138.89497526048916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16.721077601825264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16.721077601825264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378.17323480030268</v>
      </c>
      <c r="BJ103" s="62">
        <f t="shared" si="92"/>
        <v>471.89239871617241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138.27411402924048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4.1211617402614977E-5</v>
      </c>
      <c r="BS103" s="24">
        <f t="shared" si="63"/>
        <v>138.27415524085788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77.988163294809624</v>
      </c>
      <c r="CE103" s="62">
        <f t="shared" si="94"/>
        <v>118.59281525447091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37.466919166749136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37.466919166749136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-4.5224624045658861E-14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54.280673146122695</v>
      </c>
      <c r="CZ103" s="62">
        <f t="shared" si="96"/>
        <v>59.062335764177192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20.481413569693355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20.481413569693355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8.5265128291212022E-14</v>
      </c>
      <c r="DP103" s="18">
        <f>DO103*VLOOKUP('Données projet'!$B$14,Paramètres!$A$1:$I$89,3,0)*VLOOKUP('Données projet'!$B$14,Paramètres!$A$1:$I$89,5,0)</f>
        <v>7.7147888077888636E-14</v>
      </c>
      <c r="DQ103" s="14">
        <f t="shared" si="97"/>
        <v>1.19451494619564E-12</v>
      </c>
      <c r="DR103" s="22">
        <f t="shared" si="70"/>
        <v>2.2148127696930623E-12</v>
      </c>
      <c r="DS103" s="62">
        <f t="shared" si="71"/>
        <v>293.33333333333553</v>
      </c>
      <c r="DT103" s="62">
        <f ca="1">AVERAGE(OFFSET($DS$3,0,0,'Données projet'!$E$14+1,1))-AVERAGE(OFFSET($H$3,0,0,'Données projet'!$E$14+1,1))</f>
        <v>181.14126283600467</v>
      </c>
      <c r="DU103" s="62">
        <f t="shared" si="98"/>
        <v>348.75012088192597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9.0950284518811735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9.0950284518811735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-4.9658410716801891E-14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63.066358723927522</v>
      </c>
      <c r="T104" s="62">
        <f t="shared" si="88"/>
        <v>68.315893120570763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17.888318011537258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17.888318011537258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4.1677594708744434E-14</v>
      </c>
      <c r="AK104" s="14">
        <f t="shared" si="89"/>
        <v>6.9326303456159188E-13</v>
      </c>
      <c r="AL104" s="22">
        <f t="shared" si="58"/>
        <v>1.2800215959791691E-12</v>
      </c>
      <c r="AM104" s="62">
        <f t="shared" si="59"/>
        <v>293.33333333333462</v>
      </c>
      <c r="AN104" s="62">
        <f ca="1">AVERAGE(OFFSET($AM$3,0,0,'Données projet'!$E$10+1,1))-AVERAGE(OFFSET($H$3,0,0,'Données projet'!$E$10+1,1))</f>
        <v>167.14929162269641</v>
      </c>
      <c r="AO104" s="62">
        <f t="shared" si="90"/>
        <v>138.89497526048916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16.393187468903754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16.393187468903754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378.17323480030268</v>
      </c>
      <c r="BJ104" s="62">
        <f t="shared" si="92"/>
        <v>471.89239871617241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135.56264299200885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2.9141014129054583E-5</v>
      </c>
      <c r="BS104" s="24">
        <f t="shared" si="63"/>
        <v>135.56267213302297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77.988163294809624</v>
      </c>
      <c r="CE104" s="62">
        <f t="shared" si="94"/>
        <v>118.59281525447091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36.732215734453376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36.732215734453376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-4.5224624045658861E-14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54.280673146122695</v>
      </c>
      <c r="CZ104" s="62">
        <f t="shared" si="96"/>
        <v>59.062335764177192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20.079785542020421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20.079785542020421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8.5265128291212022E-14</v>
      </c>
      <c r="DP104" s="18">
        <f>DO104*VLOOKUP('Données projet'!$B$14,Paramètres!$A$1:$I$89,3,0)*VLOOKUP('Données projet'!$B$14,Paramètres!$A$1:$I$89,5,0)</f>
        <v>7.7147888077888636E-14</v>
      </c>
      <c r="DQ104" s="14">
        <f t="shared" si="97"/>
        <v>1.19451494619564E-12</v>
      </c>
      <c r="DR104" s="22">
        <f t="shared" si="70"/>
        <v>2.2148127696930623E-12</v>
      </c>
      <c r="DS104" s="62">
        <f t="shared" si="71"/>
        <v>293.33333333333553</v>
      </c>
      <c r="DT104" s="62">
        <f ca="1">AVERAGE(OFFSET($DS$3,0,0,'Données projet'!$E$14+1,1))-AVERAGE(OFFSET($H$3,0,0,'Données projet'!$E$14+1,1))</f>
        <v>181.14126283600467</v>
      </c>
      <c r="DU104" s="62">
        <f t="shared" si="98"/>
        <v>348.75012088192597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8.9166804913593776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8.9166804913593776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-4.9658410716801891E-14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63.066358723927522</v>
      </c>
      <c r="T105" s="62">
        <f t="shared" si="88"/>
        <v>68.315893120570763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17.537539006127648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17.537539006127648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4.1677594708744434E-14</v>
      </c>
      <c r="AK105" s="14">
        <f t="shared" si="89"/>
        <v>6.9326303456159188E-13</v>
      </c>
      <c r="AL105" s="22">
        <f t="shared" si="58"/>
        <v>1.2800215959791691E-12</v>
      </c>
      <c r="AM105" s="62">
        <f t="shared" si="59"/>
        <v>293.33333333333462</v>
      </c>
      <c r="AN105" s="62">
        <f ca="1">AVERAGE(OFFSET($AM$3,0,0,'Données projet'!$E$10+1,1))-AVERAGE(OFFSET($H$3,0,0,'Données projet'!$E$10+1,1))</f>
        <v>167.14929162269641</v>
      </c>
      <c r="AO105" s="62">
        <f t="shared" si="90"/>
        <v>138.89497526048916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16.071727061495604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16.071727061495604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378.17323480030268</v>
      </c>
      <c r="BJ105" s="62">
        <f t="shared" si="92"/>
        <v>471.89239871617241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132.90434224798329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2.0605808701307488E-5</v>
      </c>
      <c r="BS105" s="24">
        <f t="shared" si="63"/>
        <v>132.90436285379201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77.988163294809624</v>
      </c>
      <c r="CE105" s="62">
        <f t="shared" si="94"/>
        <v>118.59281525447091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36.01191938834009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36.01191938834009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-4.5224624045658861E-14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54.280673146122695</v>
      </c>
      <c r="CZ105" s="62">
        <f t="shared" si="96"/>
        <v>59.062335764177192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19.686033195001244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19.686033195001244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8.5265128291212022E-14</v>
      </c>
      <c r="DP105" s="18">
        <f>DO105*VLOOKUP('Données projet'!$B$14,Paramètres!$A$1:$I$89,3,0)*VLOOKUP('Données projet'!$B$14,Paramètres!$A$1:$I$89,5,0)</f>
        <v>7.7147888077888636E-14</v>
      </c>
      <c r="DQ105" s="14">
        <f t="shared" si="97"/>
        <v>1.19451494619564E-12</v>
      </c>
      <c r="DR105" s="22">
        <f t="shared" si="70"/>
        <v>2.2148127696930623E-12</v>
      </c>
      <c r="DS105" s="62">
        <f t="shared" si="71"/>
        <v>293.33333333333553</v>
      </c>
      <c r="DT105" s="62">
        <f ca="1">AVERAGE(OFFSET($DS$3,0,0,'Données projet'!$E$14+1,1))-AVERAGE(OFFSET($H$3,0,0,'Données projet'!$E$14+1,1))</f>
        <v>181.14126283600467</v>
      </c>
      <c r="DU105" s="62">
        <f t="shared" si="98"/>
        <v>348.75012088192597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8.7418298255618989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8.7418298255618989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-4.9658410716801891E-14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63.066358723927522</v>
      </c>
      <c r="T106" s="62">
        <f t="shared" si="88"/>
        <v>68.315893120570763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17.193638563060052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17.193638563060052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4.1677594708744434E-14</v>
      </c>
      <c r="AK106" s="14">
        <f t="shared" si="89"/>
        <v>6.9326303456159188E-13</v>
      </c>
      <c r="AL106" s="22">
        <f t="shared" si="58"/>
        <v>1.2800215959791691E-12</v>
      </c>
      <c r="AM106" s="62">
        <f t="shared" si="59"/>
        <v>293.33333333333462</v>
      </c>
      <c r="AN106" s="62">
        <f ca="1">AVERAGE(OFFSET($AM$3,0,0,'Données projet'!$E$10+1,1))-AVERAGE(OFFSET($H$3,0,0,'Données projet'!$E$10+1,1))</f>
        <v>167.14929162269641</v>
      </c>
      <c r="AO106" s="62">
        <f t="shared" si="90"/>
        <v>138.89497526048916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15.756570296605238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15.756570296605238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378.17323480030268</v>
      </c>
      <c r="BJ106" s="62">
        <f t="shared" si="92"/>
        <v>471.89239871617241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130.29816916014474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1.4570507064527291E-5</v>
      </c>
      <c r="BS106" s="24">
        <f t="shared" si="63"/>
        <v>130.2981837306518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77.988163294809624</v>
      </c>
      <c r="CE106" s="62">
        <f t="shared" si="94"/>
        <v>118.59281525447091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35.305747614236694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35.305747614236694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-4.5224624045658861E-14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54.280673146122695</v>
      </c>
      <c r="CZ106" s="62">
        <f t="shared" si="96"/>
        <v>59.062335764177192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19.300002091341895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19.300002091341895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8.5265128291212022E-14</v>
      </c>
      <c r="DP106" s="18">
        <f>DO106*VLOOKUP('Données projet'!$B$14,Paramètres!$A$1:$I$89,3,0)*VLOOKUP('Données projet'!$B$14,Paramètres!$A$1:$I$89,5,0)</f>
        <v>7.7147888077888636E-14</v>
      </c>
      <c r="DQ106" s="14">
        <f t="shared" si="97"/>
        <v>1.19451494619564E-12</v>
      </c>
      <c r="DR106" s="22">
        <f t="shared" si="70"/>
        <v>2.2148127696930623E-12</v>
      </c>
      <c r="DS106" s="62">
        <f t="shared" si="71"/>
        <v>293.33333333333553</v>
      </c>
      <c r="DT106" s="62">
        <f ca="1">AVERAGE(OFFSET($DS$3,0,0,'Données projet'!$E$14+1,1))-AVERAGE(OFFSET($H$3,0,0,'Données projet'!$E$14+1,1))</f>
        <v>181.14126283600467</v>
      </c>
      <c r="DU106" s="62">
        <f t="shared" si="98"/>
        <v>348.75012088192597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8.570407874672334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8.570407874672334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-4.9658410716801891E-14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63.066358723927522</v>
      </c>
      <c r="T107" s="62">
        <f t="shared" si="88"/>
        <v>68.315893120570763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16.856481797922456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16.856481797922456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4.1677594708744434E-14</v>
      </c>
      <c r="AK107" s="14">
        <f t="shared" si="89"/>
        <v>6.9326303456159188E-13</v>
      </c>
      <c r="AL107" s="22">
        <f t="shared" si="58"/>
        <v>1.2800215959791691E-12</v>
      </c>
      <c r="AM107" s="62">
        <f t="shared" si="59"/>
        <v>293.33333333333462</v>
      </c>
      <c r="AN107" s="62">
        <f ca="1">AVERAGE(OFFSET($AM$3,0,0,'Données projet'!$E$10+1,1))-AVERAGE(OFFSET($H$3,0,0,'Données projet'!$E$10+1,1))</f>
        <v>167.14929162269641</v>
      </c>
      <c r="AO107" s="62">
        <f t="shared" si="90"/>
        <v>138.89497526048916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15.447593563647727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15.447593563647727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378.17323480030268</v>
      </c>
      <c r="BJ107" s="62">
        <f t="shared" si="92"/>
        <v>471.89239871617241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127.74310153695008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1.0302904350653744E-5</v>
      </c>
      <c r="BS107" s="24">
        <f t="shared" si="63"/>
        <v>127.74311183985444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77.988163294809624</v>
      </c>
      <c r="CE107" s="62">
        <f t="shared" si="94"/>
        <v>118.59281525447091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34.613423437901211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34.613423437901211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-4.5224624045658861E-14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54.280673146122695</v>
      </c>
      <c r="CZ107" s="62">
        <f t="shared" si="96"/>
        <v>59.062335764177192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18.921540822169582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18.921540822169582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8.5265128291212022E-14</v>
      </c>
      <c r="DP107" s="18">
        <f>DO107*VLOOKUP('Données projet'!$B$14,Paramètres!$A$1:$I$89,3,0)*VLOOKUP('Données projet'!$B$14,Paramètres!$A$1:$I$89,5,0)</f>
        <v>7.7147888077888636E-14</v>
      </c>
      <c r="DQ107" s="14">
        <f t="shared" si="97"/>
        <v>1.19451494619564E-12</v>
      </c>
      <c r="DR107" s="22">
        <f t="shared" si="70"/>
        <v>2.2148127696930623E-12</v>
      </c>
      <c r="DS107" s="62">
        <f t="shared" si="71"/>
        <v>293.33333333333553</v>
      </c>
      <c r="DT107" s="62">
        <f ca="1">AVERAGE(OFFSET($DS$3,0,0,'Données projet'!$E$14+1,1))-AVERAGE(OFFSET($H$3,0,0,'Données projet'!$E$14+1,1))</f>
        <v>181.14126283600467</v>
      </c>
      <c r="DU107" s="62">
        <f t="shared" si="98"/>
        <v>348.75012088192597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8.4023474036826471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8.4023474036826471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-4.9658410716801891E-14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63.066358723927522</v>
      </c>
      <c r="T108" s="62">
        <f t="shared" si="88"/>
        <v>68.315893120570763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16.525936471303886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16.525936471303886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4.1677594708744434E-14</v>
      </c>
      <c r="AK108" s="14">
        <f t="shared" si="89"/>
        <v>6.9326303456159188E-13</v>
      </c>
      <c r="AL108" s="22">
        <f t="shared" si="58"/>
        <v>1.2800215959791691E-12</v>
      </c>
      <c r="AM108" s="62">
        <f t="shared" si="59"/>
        <v>293.33333333333462</v>
      </c>
      <c r="AN108" s="62">
        <f ca="1">AVERAGE(OFFSET($AM$3,0,0,'Données projet'!$E$10+1,1))-AVERAGE(OFFSET($H$3,0,0,'Données projet'!$E$10+1,1))</f>
        <v>167.14929162269641</v>
      </c>
      <c r="AO108" s="62">
        <f t="shared" si="90"/>
        <v>138.89497526048916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15.144675675966313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15.144675675966313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378.17323480030268</v>
      </c>
      <c r="BJ108" s="62">
        <f t="shared" si="92"/>
        <v>471.89239871617241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125.2381372314089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7.2852535322636457E-6</v>
      </c>
      <c r="BS108" s="24">
        <f t="shared" si="63"/>
        <v>125.23814451666243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77.988163294809624</v>
      </c>
      <c r="CE108" s="62">
        <f t="shared" si="94"/>
        <v>118.59281525447091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33.934675316387619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33.934675316387619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-4.5224624045658861E-14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54.280673146122695</v>
      </c>
      <c r="CZ108" s="62">
        <f t="shared" si="96"/>
        <v>59.062335764177192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18.550500947647159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18.550500947647159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8.5265128291212022E-14</v>
      </c>
      <c r="DP108" s="18">
        <f>DO108*VLOOKUP('Données projet'!$B$14,Paramètres!$A$1:$I$89,3,0)*VLOOKUP('Données projet'!$B$14,Paramètres!$A$1:$I$89,5,0)</f>
        <v>7.7147888077888636E-14</v>
      </c>
      <c r="DQ108" s="14">
        <f t="shared" si="97"/>
        <v>1.19451494619564E-12</v>
      </c>
      <c r="DR108" s="22">
        <f t="shared" si="70"/>
        <v>2.2148127696930623E-12</v>
      </c>
      <c r="DS108" s="62">
        <f t="shared" si="71"/>
        <v>293.33333333333553</v>
      </c>
      <c r="DT108" s="62">
        <f ca="1">AVERAGE(OFFSET($DS$3,0,0,'Données projet'!$E$14+1,1))-AVERAGE(OFFSET($H$3,0,0,'Données projet'!$E$14+1,1))</f>
        <v>181.14126283600467</v>
      </c>
      <c r="DU108" s="62">
        <f t="shared" si="98"/>
        <v>348.75012088192597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8.2375824960223021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8.2375824960223021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-4.9658410716801891E-14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63.066358723927522</v>
      </c>
      <c r="T109" s="62">
        <f t="shared" si="88"/>
        <v>68.315893120570763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16.201872936927565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16.201872936927565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4.1677594708744434E-14</v>
      </c>
      <c r="AK109" s="14">
        <f t="shared" si="89"/>
        <v>6.9326303456159188E-13</v>
      </c>
      <c r="AL109" s="22">
        <f t="shared" si="58"/>
        <v>1.2800215959791691E-12</v>
      </c>
      <c r="AM109" s="62">
        <f t="shared" si="59"/>
        <v>293.33333333333462</v>
      </c>
      <c r="AN109" s="62">
        <f ca="1">AVERAGE(OFFSET($AM$3,0,0,'Données projet'!$E$10+1,1))-AVERAGE(OFFSET($H$3,0,0,'Données projet'!$E$10+1,1))</f>
        <v>167.14929162269641</v>
      </c>
      <c r="AO109" s="62">
        <f t="shared" si="90"/>
        <v>138.89497526048916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14.847697823300665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14.847697823300665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378.17323480030268</v>
      </c>
      <c r="BJ109" s="62">
        <f t="shared" si="92"/>
        <v>471.89239871617241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122.78229374802203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5.1514521753268721E-6</v>
      </c>
      <c r="BS109" s="24">
        <f t="shared" si="63"/>
        <v>122.7822988994742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77.988163294809624</v>
      </c>
      <c r="CE109" s="62">
        <f t="shared" si="94"/>
        <v>118.59281525447091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33.269237031541429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33.269237031541429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-4.5224624045658861E-14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54.280673146122695</v>
      </c>
      <c r="CZ109" s="62">
        <f t="shared" si="96"/>
        <v>59.062335764177192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18.186736938752144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18.186736938752144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8.5265128291212022E-14</v>
      </c>
      <c r="DP109" s="18">
        <f>DO109*VLOOKUP('Données projet'!$B$14,Paramètres!$A$1:$I$89,3,0)*VLOOKUP('Données projet'!$B$14,Paramètres!$A$1:$I$89,5,0)</f>
        <v>7.7147888077888636E-14</v>
      </c>
      <c r="DQ109" s="14">
        <f t="shared" si="97"/>
        <v>1.19451494619564E-12</v>
      </c>
      <c r="DR109" s="22">
        <f t="shared" si="70"/>
        <v>2.2148127696930623E-12</v>
      </c>
      <c r="DS109" s="62">
        <f t="shared" si="71"/>
        <v>293.33333333333553</v>
      </c>
      <c r="DT109" s="62">
        <f ca="1">AVERAGE(OFFSET($DS$3,0,0,'Données projet'!$E$14+1,1))-AVERAGE(OFFSET($H$3,0,0,'Données projet'!$E$14+1,1))</f>
        <v>181.14126283600467</v>
      </c>
      <c r="DU109" s="62">
        <f t="shared" si="98"/>
        <v>348.75012088192597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8.076048527704506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8.076048527704506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-4.9658410716801891E-14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63.066358723927522</v>
      </c>
      <c r="T110" s="62">
        <f t="shared" si="88"/>
        <v>68.315893120570763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15.884164090801123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15.884164090801123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4.1677594708744434E-14</v>
      </c>
      <c r="AK110" s="14">
        <f t="shared" si="89"/>
        <v>6.9326303456159188E-13</v>
      </c>
      <c r="AL110" s="22">
        <f t="shared" si="58"/>
        <v>1.2800215959791691E-12</v>
      </c>
      <c r="AM110" s="62">
        <f t="shared" si="59"/>
        <v>293.33333333333462</v>
      </c>
      <c r="AN110" s="62">
        <f ca="1">AVERAGE(OFFSET($AM$3,0,0,'Données projet'!$E$10+1,1))-AVERAGE(OFFSET($H$3,0,0,'Données projet'!$E$10+1,1))</f>
        <v>167.14929162269641</v>
      </c>
      <c r="AO110" s="62">
        <f t="shared" si="90"/>
        <v>138.89497526048916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14.556543525187186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14.556543525187186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378.17323480030268</v>
      </c>
      <c r="BJ110" s="62">
        <f t="shared" si="92"/>
        <v>471.89239871617241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120.37460785742775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3.6426267661318229E-6</v>
      </c>
      <c r="BS110" s="24">
        <f t="shared" si="63"/>
        <v>120.37461150005451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77.988163294809624</v>
      </c>
      <c r="CE110" s="62">
        <f t="shared" si="94"/>
        <v>118.59281525447091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32.616847585583798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32.616847585583798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-4.5224624045658861E-14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54.280673146122695</v>
      </c>
      <c r="CZ110" s="62">
        <f t="shared" si="96"/>
        <v>59.062335764177192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17.830106120197424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17.830106120197424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8.5265128291212022E-14</v>
      </c>
      <c r="DP110" s="18">
        <f>DO110*VLOOKUP('Données projet'!$B$14,Paramètres!$A$1:$I$89,3,0)*VLOOKUP('Données projet'!$B$14,Paramètres!$A$1:$I$89,5,0)</f>
        <v>7.7147888077888636E-14</v>
      </c>
      <c r="DQ110" s="14">
        <f t="shared" si="97"/>
        <v>1.19451494619564E-12</v>
      </c>
      <c r="DR110" s="22">
        <f t="shared" si="70"/>
        <v>2.2148127696930623E-12</v>
      </c>
      <c r="DS110" s="62">
        <f t="shared" si="71"/>
        <v>293.33333333333553</v>
      </c>
      <c r="DT110" s="62">
        <f ca="1">AVERAGE(OFFSET($DS$3,0,0,'Données projet'!$E$14+1,1))-AVERAGE(OFFSET($H$3,0,0,'Données projet'!$E$14+1,1))</f>
        <v>181.14126283600467</v>
      </c>
      <c r="DU110" s="62">
        <f t="shared" si="98"/>
        <v>348.75012088192597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7.9176821419794301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7.9176821419794301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-4.9658410716801891E-14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63.066358723927522</v>
      </c>
      <c r="T111" s="62">
        <f t="shared" si="88"/>
        <v>68.315893120570763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15.572685321363959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15.572685321363959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4.1677594708744434E-14</v>
      </c>
      <c r="AK111" s="14">
        <f t="shared" si="89"/>
        <v>6.9326303456159188E-13</v>
      </c>
      <c r="AL111" s="22">
        <f t="shared" si="58"/>
        <v>1.2800215959791691E-12</v>
      </c>
      <c r="AM111" s="62">
        <f t="shared" si="59"/>
        <v>293.33333333333462</v>
      </c>
      <c r="AN111" s="62">
        <f ca="1">AVERAGE(OFFSET($AM$3,0,0,'Données projet'!$E$10+1,1))-AVERAGE(OFFSET($H$3,0,0,'Données projet'!$E$10+1,1))</f>
        <v>167.14929162269641</v>
      </c>
      <c r="AO111" s="62">
        <f t="shared" si="90"/>
        <v>138.89497526048916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14.271098585273124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14.271098585273124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378.17323480030268</v>
      </c>
      <c r="BJ111" s="62">
        <f t="shared" si="92"/>
        <v>471.89239871617241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118.01413521860464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2.5757260876634361E-6</v>
      </c>
      <c r="BS111" s="24">
        <f t="shared" si="63"/>
        <v>118.01413779433072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77.988163294809624</v>
      </c>
      <c r="CE111" s="62">
        <f t="shared" si="94"/>
        <v>118.59281525447091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31.977251098743128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31.977251098743128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-4.5224624045658861E-14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54.280673146122695</v>
      </c>
      <c r="CZ111" s="62">
        <f t="shared" si="96"/>
        <v>59.062335764177192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17.480468614471242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17.480468614471242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8.5265128291212022E-14</v>
      </c>
      <c r="DP111" s="18">
        <f>DO111*VLOOKUP('Données projet'!$B$14,Paramètres!$A$1:$I$89,3,0)*VLOOKUP('Données projet'!$B$14,Paramètres!$A$1:$I$89,5,0)</f>
        <v>7.7147888077888636E-14</v>
      </c>
      <c r="DQ111" s="14">
        <f t="shared" si="97"/>
        <v>1.19451494619564E-12</v>
      </c>
      <c r="DR111" s="22">
        <f t="shared" si="70"/>
        <v>2.2148127696930623E-12</v>
      </c>
      <c r="DS111" s="62">
        <f t="shared" si="71"/>
        <v>293.33333333333553</v>
      </c>
      <c r="DT111" s="62">
        <f ca="1">AVERAGE(OFFSET($DS$3,0,0,'Données projet'!$E$14+1,1))-AVERAGE(OFFSET($H$3,0,0,'Données projet'!$E$14+1,1))</f>
        <v>181.14126283600467</v>
      </c>
      <c r="DU111" s="62">
        <f t="shared" si="98"/>
        <v>348.75012088192597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7.7624212244844655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7.7624212244844655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-4.9658410716801891E-14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63.066358723927522</v>
      </c>
      <c r="T112" s="62">
        <f t="shared" si="88"/>
        <v>68.315893120570763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15.26731446061217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15.26731446061217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4.1677594708744434E-14</v>
      </c>
      <c r="AK112" s="14">
        <f t="shared" si="89"/>
        <v>6.9326303456159188E-13</v>
      </c>
      <c r="AL112" s="22">
        <f t="shared" si="58"/>
        <v>1.2800215959791691E-12</v>
      </c>
      <c r="AM112" s="62">
        <f t="shared" si="59"/>
        <v>293.33333333333462</v>
      </c>
      <c r="AN112" s="62">
        <f ca="1">AVERAGE(OFFSET($AM$3,0,0,'Données projet'!$E$10+1,1))-AVERAGE(OFFSET($H$3,0,0,'Données projet'!$E$10+1,1))</f>
        <v>167.14929162269641</v>
      </c>
      <c r="AO112" s="62">
        <f t="shared" si="90"/>
        <v>138.89497526048916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13.991251046526557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13.991251046526557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378.17323480030268</v>
      </c>
      <c r="BJ112" s="62">
        <f t="shared" si="92"/>
        <v>471.89239871617241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115.6999500084827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1.8213133830659114E-6</v>
      </c>
      <c r="BS112" s="24">
        <f t="shared" si="63"/>
        <v>115.69995182979609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77.988163294809624</v>
      </c>
      <c r="CE112" s="62">
        <f t="shared" si="94"/>
        <v>118.59281525447091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31.350196708894067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31.350196708894067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-4.5224624045658861E-14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54.280673146122695</v>
      </c>
      <c r="CZ112" s="62">
        <f t="shared" si="96"/>
        <v>59.062335764177192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17.137687286974529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17.137687286974529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8.5265128291212022E-14</v>
      </c>
      <c r="DP112" s="18">
        <f>DO112*VLOOKUP('Données projet'!$B$14,Paramètres!$A$1:$I$89,3,0)*VLOOKUP('Données projet'!$B$14,Paramètres!$A$1:$I$89,5,0)</f>
        <v>7.7147888077888636E-14</v>
      </c>
      <c r="DQ112" s="14">
        <f t="shared" si="97"/>
        <v>1.19451494619564E-12</v>
      </c>
      <c r="DR112" s="22">
        <f t="shared" si="70"/>
        <v>2.2148127696930623E-12</v>
      </c>
      <c r="DS112" s="62">
        <f t="shared" si="71"/>
        <v>293.33333333333553</v>
      </c>
      <c r="DT112" s="62">
        <f ca="1">AVERAGE(OFFSET($DS$3,0,0,'Données projet'!$E$14+1,1))-AVERAGE(OFFSET($H$3,0,0,'Données projet'!$E$14+1,1))</f>
        <v>181.14126283600467</v>
      </c>
      <c r="DU112" s="62">
        <f t="shared" si="98"/>
        <v>348.75012088192597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7.6102048788817678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7.6102048788817678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-4.9658410716801891E-14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63.066358723927522</v>
      </c>
      <c r="T113" s="62">
        <f t="shared" si="88"/>
        <v>68.315893120570763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14.967931736181889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14.967931736181889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4.1677594708744434E-14</v>
      </c>
      <c r="AK113" s="14">
        <f t="shared" si="89"/>
        <v>6.9326303456159188E-13</v>
      </c>
      <c r="AL113" s="22">
        <f t="shared" si="58"/>
        <v>1.2800215959791691E-12</v>
      </c>
      <c r="AM113" s="62">
        <f t="shared" si="59"/>
        <v>293.33333333333462</v>
      </c>
      <c r="AN113" s="62">
        <f ca="1">AVERAGE(OFFSET($AM$3,0,0,'Données projet'!$E$10+1,1))-AVERAGE(OFFSET($H$3,0,0,'Données projet'!$E$10+1,1))</f>
        <v>167.14929162269641</v>
      </c>
      <c r="AO113" s="62">
        <f t="shared" si="90"/>
        <v>138.89497526048916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13.716891147324665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13.716891147324665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378.17323480030268</v>
      </c>
      <c r="BJ113" s="62">
        <f t="shared" si="92"/>
        <v>471.89239871617241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113.43114455881765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1.287863043831718E-6</v>
      </c>
      <c r="BS113" s="24">
        <f t="shared" si="63"/>
        <v>113.43114584668069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77.988163294809624</v>
      </c>
      <c r="CE113" s="62">
        <f t="shared" si="94"/>
        <v>118.59281525447091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30.735438473164532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30.735438473164532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-4.5224624045658861E-14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54.280673146122695</v>
      </c>
      <c r="CZ113" s="62">
        <f t="shared" si="96"/>
        <v>59.062335764177192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16.80162769223406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16.80162769223406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8.5265128291212022E-14</v>
      </c>
      <c r="DP113" s="18">
        <f>DO113*VLOOKUP('Données projet'!$B$14,Paramètres!$A$1:$I$89,3,0)*VLOOKUP('Données projet'!$B$14,Paramètres!$A$1:$I$89,5,0)</f>
        <v>7.7147888077888636E-14</v>
      </c>
      <c r="DQ113" s="14">
        <f t="shared" si="97"/>
        <v>1.19451494619564E-12</v>
      </c>
      <c r="DR113" s="22">
        <f t="shared" si="70"/>
        <v>2.2148127696930623E-12</v>
      </c>
      <c r="DS113" s="62">
        <f t="shared" si="71"/>
        <v>293.33333333333553</v>
      </c>
      <c r="DT113" s="62">
        <f ca="1">AVERAGE(OFFSET($DS$3,0,0,'Données projet'!$E$14+1,1))-AVERAGE(OFFSET($H$3,0,0,'Données projet'!$E$14+1,1))</f>
        <v>181.14126283600467</v>
      </c>
      <c r="DU113" s="62">
        <f t="shared" si="98"/>
        <v>348.75012088192597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7.4609734029735364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7.4609734029735364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-4.9658410716801891E-14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63.066358723927522</v>
      </c>
      <c r="T114" s="62">
        <f t="shared" si="88"/>
        <v>68.315893120570763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14.674419724372255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14.674419724372255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4.1677594708744434E-14</v>
      </c>
      <c r="AK114" s="14">
        <f t="shared" si="89"/>
        <v>6.9326303456159188E-13</v>
      </c>
      <c r="AL114" s="22">
        <f t="shared" si="58"/>
        <v>1.2800215959791691E-12</v>
      </c>
      <c r="AM114" s="62">
        <f t="shared" si="59"/>
        <v>293.33333333333462</v>
      </c>
      <c r="AN114" s="62">
        <f ca="1">AVERAGE(OFFSET($AM$3,0,0,'Données projet'!$E$10+1,1))-AVERAGE(OFFSET($H$3,0,0,'Données projet'!$E$10+1,1))</f>
        <v>167.14929162269641</v>
      </c>
      <c r="AO114" s="62">
        <f t="shared" si="90"/>
        <v>138.89497526048916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13.447911278403106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13.447911278403106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378.17323480030268</v>
      </c>
      <c r="BJ114" s="62">
        <f t="shared" si="92"/>
        <v>471.89239871617241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111.20682900018585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9.1065669153295571E-7</v>
      </c>
      <c r="BS114" s="24">
        <f t="shared" si="63"/>
        <v>111.20682991084254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77.988163294809624</v>
      </c>
      <c r="CE114" s="62">
        <f t="shared" si="94"/>
        <v>118.59281525447091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30.132735271472153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30.132735271472153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-4.5224624045658861E-14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54.280673146122695</v>
      </c>
      <c r="CZ114" s="62">
        <f t="shared" si="96"/>
        <v>59.062335764177192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16.472158021170337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16.472158021170337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8.5265128291212022E-14</v>
      </c>
      <c r="DP114" s="18">
        <f>DO114*VLOOKUP('Données projet'!$B$14,Paramètres!$A$1:$I$89,3,0)*VLOOKUP('Données projet'!$B$14,Paramètres!$A$1:$I$89,5,0)</f>
        <v>7.7147888077888636E-14</v>
      </c>
      <c r="DQ114" s="14">
        <f t="shared" si="97"/>
        <v>1.19451494619564E-12</v>
      </c>
      <c r="DR114" s="22">
        <f t="shared" si="70"/>
        <v>2.2148127696930623E-12</v>
      </c>
      <c r="DS114" s="62">
        <f t="shared" si="71"/>
        <v>293.33333333333553</v>
      </c>
      <c r="DT114" s="62">
        <f ca="1">AVERAGE(OFFSET($DS$3,0,0,'Données projet'!$E$14+1,1))-AVERAGE(OFFSET($H$3,0,0,'Données projet'!$E$14+1,1))</f>
        <v>181.14126283600467</v>
      </c>
      <c r="DU114" s="62">
        <f t="shared" si="98"/>
        <v>348.75012088192597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7.3146682652856523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7.3146682652856523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-4.9658410716801891E-14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63.066358723927522</v>
      </c>
      <c r="T115" s="62">
        <f t="shared" si="88"/>
        <v>68.315893120570763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14.386663304089558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14.386663304089558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4.1677594708744434E-14</v>
      </c>
      <c r="AK115" s="14">
        <f t="shared" si="89"/>
        <v>6.9326303456159188E-13</v>
      </c>
      <c r="AL115" s="22">
        <f t="shared" si="58"/>
        <v>1.2800215959791691E-12</v>
      </c>
      <c r="AM115" s="62">
        <f t="shared" si="59"/>
        <v>293.33333333333462</v>
      </c>
      <c r="AN115" s="62">
        <f ca="1">AVERAGE(OFFSET($AM$3,0,0,'Données projet'!$E$10+1,1))-AVERAGE(OFFSET($H$3,0,0,'Données projet'!$E$10+1,1))</f>
        <v>167.14929162269641</v>
      </c>
      <c r="AO115" s="62">
        <f t="shared" si="90"/>
        <v>138.89497526048916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13.18420594064958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13.18420594064958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378.17323480030268</v>
      </c>
      <c r="BJ115" s="62">
        <f t="shared" si="92"/>
        <v>471.89239871617241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109.02613091296028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6.4393152191585901E-7</v>
      </c>
      <c r="BS115" s="24">
        <f t="shared" si="63"/>
        <v>109.02613155689181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77.988163294809624</v>
      </c>
      <c r="CE115" s="62">
        <f t="shared" si="94"/>
        <v>118.59281525447091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29.541850711952311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29.541850711952311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-4.5224624045658861E-14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54.280673146122695</v>
      </c>
      <c r="CZ115" s="62">
        <f t="shared" si="96"/>
        <v>59.062335764177192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16.149149049399519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16.149149049399519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8.5265128291212022E-14</v>
      </c>
      <c r="DP115" s="18">
        <f>DO115*VLOOKUP('Données projet'!$B$14,Paramètres!$A$1:$I$89,3,0)*VLOOKUP('Données projet'!$B$14,Paramètres!$A$1:$I$89,5,0)</f>
        <v>7.7147888077888636E-14</v>
      </c>
      <c r="DQ115" s="14">
        <f t="shared" si="97"/>
        <v>1.19451494619564E-12</v>
      </c>
      <c r="DR115" s="22">
        <f t="shared" si="70"/>
        <v>2.2148127696930623E-12</v>
      </c>
      <c r="DS115" s="62">
        <f t="shared" si="71"/>
        <v>293.33333333333553</v>
      </c>
      <c r="DT115" s="62">
        <f ca="1">AVERAGE(OFFSET($DS$3,0,0,'Données projet'!$E$14+1,1))-AVERAGE(OFFSET($H$3,0,0,'Données projet'!$E$14+1,1))</f>
        <v>181.14126283600467</v>
      </c>
      <c r="DU115" s="62">
        <f t="shared" si="98"/>
        <v>348.75012088192597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7.1712320821105049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7.1712320821105049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-4.9658410716801891E-14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63.066358723927522</v>
      </c>
      <c r="T116" s="62">
        <f t="shared" si="88"/>
        <v>68.315893120570763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14.104549611694518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14.104549611694518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4.1677594708744434E-14</v>
      </c>
      <c r="AK116" s="14">
        <f t="shared" si="89"/>
        <v>6.9326303456159188E-13</v>
      </c>
      <c r="AL116" s="22">
        <f t="shared" si="58"/>
        <v>1.2800215959791691E-12</v>
      </c>
      <c r="AM116" s="62">
        <f t="shared" si="59"/>
        <v>293.33333333333462</v>
      </c>
      <c r="AN116" s="62">
        <f ca="1">AVERAGE(OFFSET($AM$3,0,0,'Données projet'!$E$10+1,1))-AVERAGE(OFFSET($H$3,0,0,'Données projet'!$E$10+1,1))</f>
        <v>167.14929162269641</v>
      </c>
      <c r="AO116" s="62">
        <f t="shared" si="90"/>
        <v>138.89497526048916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12.925671703725026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12.925671703725026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378.17323480030268</v>
      </c>
      <c r="BJ116" s="62">
        <f t="shared" si="92"/>
        <v>471.89239871617241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106.88819498513072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4.5532834576647786E-7</v>
      </c>
      <c r="BS116" s="24">
        <f t="shared" si="63"/>
        <v>106.88819544045907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77.988163294809624</v>
      </c>
      <c r="CE116" s="62">
        <f t="shared" si="94"/>
        <v>118.59281525447091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28.962553038240657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28.962553038240657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-4.5224624045658861E-14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54.280673146122695</v>
      </c>
      <c r="CZ116" s="62">
        <f t="shared" si="96"/>
        <v>59.062335764177192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15.832474086549107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15.832474086549107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8.5265128291212022E-14</v>
      </c>
      <c r="DP116" s="18">
        <f>DO116*VLOOKUP('Données projet'!$B$14,Paramètres!$A$1:$I$89,3,0)*VLOOKUP('Données projet'!$B$14,Paramètres!$A$1:$I$89,5,0)</f>
        <v>7.7147888077888636E-14</v>
      </c>
      <c r="DQ116" s="14">
        <f t="shared" si="97"/>
        <v>1.19451494619564E-12</v>
      </c>
      <c r="DR116" s="22">
        <f t="shared" si="70"/>
        <v>2.2148127696930623E-12</v>
      </c>
      <c r="DS116" s="62">
        <f t="shared" si="71"/>
        <v>293.33333333333553</v>
      </c>
      <c r="DT116" s="62">
        <f ca="1">AVERAGE(OFFSET($DS$3,0,0,'Données projet'!$E$14+1,1))-AVERAGE(OFFSET($H$3,0,0,'Données projet'!$E$14+1,1))</f>
        <v>181.14126283600467</v>
      </c>
      <c r="DU116" s="62">
        <f t="shared" si="98"/>
        <v>348.75012088192597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7.0306085949999897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7.0306085949999897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-4.9658410716801891E-14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63.066358723927522</v>
      </c>
      <c r="T117" s="62">
        <f t="shared" si="88"/>
        <v>68.315893120570763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13.827967996734984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13.827967996734984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4.1677594708744434E-14</v>
      </c>
      <c r="AK117" s="14">
        <f t="shared" si="89"/>
        <v>6.9326303456159188E-13</v>
      </c>
      <c r="AL117" s="22">
        <f t="shared" si="58"/>
        <v>1.2800215959791691E-12</v>
      </c>
      <c r="AM117" s="62">
        <f t="shared" si="59"/>
        <v>293.33333333333462</v>
      </c>
      <c r="AN117" s="62">
        <f ca="1">AVERAGE(OFFSET($AM$3,0,0,'Données projet'!$E$10+1,1))-AVERAGE(OFFSET($H$3,0,0,'Données projet'!$E$10+1,1))</f>
        <v>167.14929162269641</v>
      </c>
      <c r="AO117" s="62">
        <f t="shared" si="90"/>
        <v>138.89497526048916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12.67220716549625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12.67220716549625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378.17323480030268</v>
      </c>
      <c r="BJ117" s="62">
        <f t="shared" si="92"/>
        <v>471.89239871617241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104.79218267683375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3.2196576095792951E-7</v>
      </c>
      <c r="BS117" s="24">
        <f t="shared" si="63"/>
        <v>104.7921829987995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77.988163294809624</v>
      </c>
      <c r="CE117" s="62">
        <f t="shared" si="94"/>
        <v>118.59281525447091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28.394615038573797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28.394615038573797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-4.5224624045658861E-14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54.280673146122695</v>
      </c>
      <c r="CZ117" s="62">
        <f t="shared" si="96"/>
        <v>59.062335764177192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15.522008926567537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15.522008926567537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8.5265128291212022E-14</v>
      </c>
      <c r="DP117" s="18">
        <f>DO117*VLOOKUP('Données projet'!$B$14,Paramètres!$A$1:$I$89,3,0)*VLOOKUP('Données projet'!$B$14,Paramètres!$A$1:$I$89,5,0)</f>
        <v>7.7147888077888636E-14</v>
      </c>
      <c r="DQ117" s="14">
        <f t="shared" si="97"/>
        <v>1.19451494619564E-12</v>
      </c>
      <c r="DR117" s="22">
        <f t="shared" si="70"/>
        <v>2.2148127696930623E-12</v>
      </c>
      <c r="DS117" s="62">
        <f t="shared" si="71"/>
        <v>293.33333333333553</v>
      </c>
      <c r="DT117" s="62">
        <f ca="1">AVERAGE(OFFSET($DS$3,0,0,'Données projet'!$E$14+1,1))-AVERAGE(OFFSET($H$3,0,0,'Données projet'!$E$14+1,1))</f>
        <v>181.14126283600467</v>
      </c>
      <c r="DU117" s="62">
        <f t="shared" si="98"/>
        <v>348.75012088192597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6.892742648699854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6.892742648699854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-4.9658410716801891E-14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63.066358723927522</v>
      </c>
      <c r="T118" s="62">
        <f t="shared" si="88"/>
        <v>68.315893120570763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13.556809978546678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13.556809978546678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4.1677594708744434E-14</v>
      </c>
      <c r="AK118" s="14">
        <f t="shared" si="89"/>
        <v>6.9326303456159188E-13</v>
      </c>
      <c r="AL118" s="22">
        <f t="shared" si="58"/>
        <v>1.2800215959791691E-12</v>
      </c>
      <c r="AM118" s="62">
        <f t="shared" si="59"/>
        <v>293.33333333333462</v>
      </c>
      <c r="AN118" s="62">
        <f ca="1">AVERAGE(OFFSET($AM$3,0,0,'Données projet'!$E$10+1,1))-AVERAGE(OFFSET($H$3,0,0,'Données projet'!$E$10+1,1))</f>
        <v>167.14929162269641</v>
      </c>
      <c r="AO118" s="62">
        <f t="shared" si="90"/>
        <v>138.89497526048916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12.423712912264037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12.423712912264037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378.17323480030268</v>
      </c>
      <c r="BJ118" s="62">
        <f t="shared" si="92"/>
        <v>471.89239871617241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102.73727189146121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2.2766417288323893E-7</v>
      </c>
      <c r="BS118" s="24">
        <f t="shared" si="63"/>
        <v>102.73727211912538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77.988163294809624</v>
      </c>
      <c r="CE118" s="62">
        <f t="shared" si="94"/>
        <v>118.59281525447091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27.837813956672427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27.837813956672427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-4.5224624045658861E-14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54.280673146122695</v>
      </c>
      <c r="CZ118" s="62">
        <f t="shared" si="96"/>
        <v>59.062335764177192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15.217631799008156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15.217631799008156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8.5265128291212022E-14</v>
      </c>
      <c r="DP118" s="18">
        <f>DO118*VLOOKUP('Données projet'!$B$14,Paramètres!$A$1:$I$89,3,0)*VLOOKUP('Données projet'!$B$14,Paramètres!$A$1:$I$89,5,0)</f>
        <v>7.7147888077888636E-14</v>
      </c>
      <c r="DQ118" s="14">
        <f t="shared" si="97"/>
        <v>1.19451494619564E-12</v>
      </c>
      <c r="DR118" s="22">
        <f t="shared" si="70"/>
        <v>2.2148127696930623E-12</v>
      </c>
      <c r="DS118" s="62">
        <f t="shared" si="71"/>
        <v>293.33333333333553</v>
      </c>
      <c r="DT118" s="62">
        <f ca="1">AVERAGE(OFFSET($DS$3,0,0,'Données projet'!$E$14+1,1))-AVERAGE(OFFSET($H$3,0,0,'Données projet'!$E$14+1,1))</f>
        <v>181.14126283600467</v>
      </c>
      <c r="DU118" s="62">
        <f t="shared" si="98"/>
        <v>348.75012088192597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6.7575801695167392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6.7575801695167392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-4.9658410716801891E-14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63.066358723927522</v>
      </c>
      <c r="T119" s="62">
        <f t="shared" si="88"/>
        <v>68.315893120570763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13.290969203704984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13.290969203704984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4.1677594708744434E-14</v>
      </c>
      <c r="AK119" s="14">
        <f t="shared" si="89"/>
        <v>6.9326303456159188E-13</v>
      </c>
      <c r="AL119" s="22">
        <f t="shared" si="58"/>
        <v>1.2800215959791691E-12</v>
      </c>
      <c r="AM119" s="62">
        <f t="shared" si="59"/>
        <v>293.33333333333462</v>
      </c>
      <c r="AN119" s="62">
        <f ca="1">AVERAGE(OFFSET($AM$3,0,0,'Données projet'!$E$10+1,1))-AVERAGE(OFFSET($H$3,0,0,'Données projet'!$E$10+1,1))</f>
        <v>167.14929162269641</v>
      </c>
      <c r="AO119" s="62">
        <f t="shared" si="90"/>
        <v>138.89497526048916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12.180091479771178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12.180091479771178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378.17323480030268</v>
      </c>
      <c r="BJ119" s="62">
        <f t="shared" si="92"/>
        <v>471.89239871617241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100.722656653218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1.6098288047896475E-7</v>
      </c>
      <c r="BS119" s="24">
        <f t="shared" si="63"/>
        <v>100.72265681420087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77.988163294809624</v>
      </c>
      <c r="CE119" s="62">
        <f t="shared" si="94"/>
        <v>118.59281525447091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27.291931404372018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27.291931404372018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-4.5224624045658861E-14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54.280673146122695</v>
      </c>
      <c r="CZ119" s="62">
        <f t="shared" si="96"/>
        <v>59.062335764177192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14.919223321268499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14.919223321268499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8.5265128291212022E-14</v>
      </c>
      <c r="DP119" s="18">
        <f>DO119*VLOOKUP('Données projet'!$B$14,Paramètres!$A$1:$I$89,3,0)*VLOOKUP('Données projet'!$B$14,Paramètres!$A$1:$I$89,5,0)</f>
        <v>7.7147888077888636E-14</v>
      </c>
      <c r="DQ119" s="14">
        <f t="shared" si="97"/>
        <v>1.19451494619564E-12</v>
      </c>
      <c r="DR119" s="22">
        <f t="shared" si="70"/>
        <v>2.2148127696930623E-12</v>
      </c>
      <c r="DS119" s="62">
        <f t="shared" si="71"/>
        <v>293.33333333333553</v>
      </c>
      <c r="DT119" s="62">
        <f ca="1">AVERAGE(OFFSET($DS$3,0,0,'Données projet'!$E$14+1,1))-AVERAGE(OFFSET($H$3,0,0,'Données projet'!$E$14+1,1))</f>
        <v>181.14126283600467</v>
      </c>
      <c r="DU119" s="62">
        <f t="shared" si="98"/>
        <v>348.75012088192597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6.6250681441094335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6.6250681441094335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-4.9658410716801891E-14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63.066358723927522</v>
      </c>
      <c r="T120" s="62">
        <f t="shared" si="88"/>
        <v>68.315893120570763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13.030341404311073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13.030341404311073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4.1677594708744434E-14</v>
      </c>
      <c r="AK120" s="14">
        <f t="shared" si="89"/>
        <v>6.9326303456159188E-13</v>
      </c>
      <c r="AL120" s="22">
        <f t="shared" si="58"/>
        <v>1.2800215959791691E-12</v>
      </c>
      <c r="AM120" s="62">
        <f t="shared" si="59"/>
        <v>293.33333333333462</v>
      </c>
      <c r="AN120" s="62">
        <f ca="1">AVERAGE(OFFSET($AM$3,0,0,'Données projet'!$E$10+1,1))-AVERAGE(OFFSET($H$3,0,0,'Données projet'!$E$10+1,1))</f>
        <v>167.14929162269641</v>
      </c>
      <c r="AO120" s="62">
        <f t="shared" si="90"/>
        <v>138.89497526048916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11.941247314975103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11.941247314975103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378.17323480030268</v>
      </c>
      <c r="BJ120" s="62">
        <f t="shared" si="92"/>
        <v>471.89239871617241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98.747546791002776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1.1383208644161946E-7</v>
      </c>
      <c r="BS120" s="24">
        <f t="shared" si="63"/>
        <v>98.747546904834863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77.988163294809624</v>
      </c>
      <c r="CE120" s="62">
        <f t="shared" si="94"/>
        <v>118.59281525447091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26.756753275966741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26.756753275966741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-4.5224624045658861E-14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54.280673146122695</v>
      </c>
      <c r="CZ120" s="62">
        <f t="shared" si="96"/>
        <v>59.062335764177192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14.626666451766116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14.626666451766116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8.5265128291212022E-14</v>
      </c>
      <c r="DP120" s="18">
        <f>DO120*VLOOKUP('Données projet'!$B$14,Paramètres!$A$1:$I$89,3,0)*VLOOKUP('Données projet'!$B$14,Paramètres!$A$1:$I$89,5,0)</f>
        <v>7.7147888077888636E-14</v>
      </c>
      <c r="DQ120" s="14">
        <f t="shared" si="97"/>
        <v>1.19451494619564E-12</v>
      </c>
      <c r="DR120" s="22">
        <f t="shared" si="70"/>
        <v>2.2148127696930623E-12</v>
      </c>
      <c r="DS120" s="62">
        <f t="shared" si="71"/>
        <v>293.33333333333553</v>
      </c>
      <c r="DT120" s="62">
        <f ca="1">AVERAGE(OFFSET($DS$3,0,0,'Données projet'!$E$14+1,1))-AVERAGE(OFFSET($H$3,0,0,'Données projet'!$E$14+1,1))</f>
        <v>181.14126283600467</v>
      </c>
      <c r="DU120" s="62">
        <f t="shared" si="98"/>
        <v>348.75012088192597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6.4951545986960104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6.4951545986960104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-4.9658410716801891E-14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63.066358723927522</v>
      </c>
      <c r="T121" s="62">
        <f t="shared" si="88"/>
        <v>68.315893120570763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12.774824357096017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12.774824357096017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4.1677594708744434E-14</v>
      </c>
      <c r="AK121" s="14">
        <f t="shared" si="89"/>
        <v>6.9326303456159188E-13</v>
      </c>
      <c r="AL121" s="22">
        <f t="shared" si="58"/>
        <v>1.2800215959791691E-12</v>
      </c>
      <c r="AM121" s="62">
        <f t="shared" si="59"/>
        <v>293.33333333333462</v>
      </c>
      <c r="AN121" s="62">
        <f ca="1">AVERAGE(OFFSET($AM$3,0,0,'Données projet'!$E$10+1,1))-AVERAGE(OFFSET($H$3,0,0,'Données projet'!$E$10+1,1))</f>
        <v>167.14929162269641</v>
      </c>
      <c r="AO121" s="62">
        <f t="shared" si="90"/>
        <v>138.89497526048916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11.707086738570123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11.707086738570123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378.17323480030268</v>
      </c>
      <c r="BJ121" s="62">
        <f t="shared" si="92"/>
        <v>471.89239871617241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96.811167628487524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8.0491440239482377E-8</v>
      </c>
      <c r="BS121" s="24">
        <f t="shared" si="63"/>
        <v>96.811167708978971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77.988163294809624</v>
      </c>
      <c r="CE121" s="62">
        <f t="shared" si="94"/>
        <v>118.59281525447091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26.232069664233066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26.232069664233066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-4.5224624045658861E-14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54.280673146122695</v>
      </c>
      <c r="CZ121" s="62">
        <f t="shared" si="96"/>
        <v>59.062335764177192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14.339846444032604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14.339846444032604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8.5265128291212022E-14</v>
      </c>
      <c r="DP121" s="18">
        <f>DO121*VLOOKUP('Données projet'!$B$14,Paramètres!$A$1:$I$89,3,0)*VLOOKUP('Données projet'!$B$14,Paramètres!$A$1:$I$89,5,0)</f>
        <v>7.7147888077888636E-14</v>
      </c>
      <c r="DQ121" s="14">
        <f t="shared" si="97"/>
        <v>1.19451494619564E-12</v>
      </c>
      <c r="DR121" s="22">
        <f t="shared" si="70"/>
        <v>2.2148127696930623E-12</v>
      </c>
      <c r="DS121" s="62">
        <f t="shared" si="71"/>
        <v>293.33333333333553</v>
      </c>
      <c r="DT121" s="62">
        <f ca="1">AVERAGE(OFFSET($DS$3,0,0,'Données projet'!$E$14+1,1))-AVERAGE(OFFSET($H$3,0,0,'Données projet'!$E$14+1,1))</f>
        <v>181.14126283600467</v>
      </c>
      <c r="DU121" s="62">
        <f t="shared" si="98"/>
        <v>348.75012088192597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6.3677885786687058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6.3677885786687058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-4.9658410716801891E-14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63.066358723927522</v>
      </c>
      <c r="T122" s="62">
        <f t="shared" si="88"/>
        <v>68.315893120570763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12.524317843326839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12.524317843326839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4.1677594708744434E-14</v>
      </c>
      <c r="AK122" s="14">
        <f t="shared" si="89"/>
        <v>6.9326303456159188E-13</v>
      </c>
      <c r="AL122" s="22">
        <f t="shared" si="58"/>
        <v>1.2800215959791691E-12</v>
      </c>
      <c r="AM122" s="62">
        <f t="shared" si="59"/>
        <v>293.33333333333462</v>
      </c>
      <c r="AN122" s="62">
        <f ca="1">AVERAGE(OFFSET($AM$3,0,0,'Données projet'!$E$10+1,1))-AVERAGE(OFFSET($H$3,0,0,'Données projet'!$E$10+1,1))</f>
        <v>167.14929162269641</v>
      </c>
      <c r="AO122" s="62">
        <f t="shared" si="90"/>
        <v>138.89497526048916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11.477517908244595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11.477517908244595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378.17323480030268</v>
      </c>
      <c r="BJ122" s="62">
        <f t="shared" si="92"/>
        <v>471.89239871617241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94.912759680274533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5.6916043220809732E-8</v>
      </c>
      <c r="BS122" s="24">
        <f t="shared" si="63"/>
        <v>94.912759737190569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77.988163294809624</v>
      </c>
      <c r="CE122" s="62">
        <f t="shared" si="94"/>
        <v>118.59281525447091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25.717674778100083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25.717674778100083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-4.5224624045658861E-14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54.280673146122695</v>
      </c>
      <c r="CZ122" s="62">
        <f t="shared" si="96"/>
        <v>59.062335764177192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14.058650801707817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14.058650801707817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8.5265128291212022E-14</v>
      </c>
      <c r="DP122" s="18">
        <f>DO122*VLOOKUP('Données projet'!$B$14,Paramètres!$A$1:$I$89,3,0)*VLOOKUP('Données projet'!$B$14,Paramètres!$A$1:$I$89,5,0)</f>
        <v>7.7147888077888636E-14</v>
      </c>
      <c r="DQ122" s="14">
        <f t="shared" si="97"/>
        <v>1.19451494619564E-12</v>
      </c>
      <c r="DR122" s="22">
        <f t="shared" si="70"/>
        <v>2.2148127696930623E-12</v>
      </c>
      <c r="DS122" s="62">
        <f t="shared" si="71"/>
        <v>293.33333333333553</v>
      </c>
      <c r="DT122" s="62">
        <f ca="1">AVERAGE(OFFSET($DS$3,0,0,'Données projet'!$E$14+1,1))-AVERAGE(OFFSET($H$3,0,0,'Données projet'!$E$14+1,1))</f>
        <v>181.14126283600467</v>
      </c>
      <c r="DU122" s="62">
        <f t="shared" si="98"/>
        <v>348.75012088192597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6.2429201286085352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6.2429201286085352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-4.9658410716801891E-14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63.066358723927522</v>
      </c>
      <c r="T123" s="62">
        <f t="shared" si="88"/>
        <v>68.315893120570763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12.278723609498789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12.278723609498789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4.1677594708744434E-14</v>
      </c>
      <c r="AK123" s="14">
        <f t="shared" si="89"/>
        <v>6.9326303456159188E-13</v>
      </c>
      <c r="AL123" s="22">
        <f t="shared" si="58"/>
        <v>1.2800215959791691E-12</v>
      </c>
      <c r="AM123" s="62">
        <f t="shared" si="59"/>
        <v>293.33333333333462</v>
      </c>
      <c r="AN123" s="62">
        <f ca="1">AVERAGE(OFFSET($AM$3,0,0,'Données projet'!$E$10+1,1))-AVERAGE(OFFSET($H$3,0,0,'Données projet'!$E$10+1,1))</f>
        <v>167.14929162269641</v>
      </c>
      <c r="AO123" s="62">
        <f t="shared" si="90"/>
        <v>138.89497526048916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11.252450782658592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11.252450782658592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378.17323480030268</v>
      </c>
      <c r="BJ123" s="62">
        <f t="shared" si="92"/>
        <v>471.89239871617241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93.051578354011482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4.0245720119741188E-8</v>
      </c>
      <c r="BS123" s="24">
        <f t="shared" si="63"/>
        <v>93.051578394257206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77.988163294809624</v>
      </c>
      <c r="CE123" s="62">
        <f t="shared" si="94"/>
        <v>118.59281525447091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25.213366861934269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25.213366861934269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-4.5224624045658861E-14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54.280673146122695</v>
      </c>
      <c r="CZ123" s="62">
        <f t="shared" si="96"/>
        <v>59.062335764177192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13.782969234416612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13.782969234416612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8.5265128291212022E-14</v>
      </c>
      <c r="DP123" s="18">
        <f>DO123*VLOOKUP('Données projet'!$B$14,Paramètres!$A$1:$I$89,3,0)*VLOOKUP('Données projet'!$B$14,Paramètres!$A$1:$I$89,5,0)</f>
        <v>7.7147888077888636E-14</v>
      </c>
      <c r="DQ123" s="14">
        <f t="shared" si="97"/>
        <v>1.19451494619564E-12</v>
      </c>
      <c r="DR123" s="22">
        <f t="shared" si="70"/>
        <v>2.2148127696930623E-12</v>
      </c>
      <c r="DS123" s="62">
        <f t="shared" si="71"/>
        <v>293.33333333333553</v>
      </c>
      <c r="DT123" s="62">
        <f ca="1">AVERAGE(OFFSET($DS$3,0,0,'Données projet'!$E$14+1,1))-AVERAGE(OFFSET($H$3,0,0,'Données projet'!$E$14+1,1))</f>
        <v>181.14126283600467</v>
      </c>
      <c r="DU123" s="62">
        <f t="shared" si="98"/>
        <v>348.75012088192597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6.1205002726918103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6.1205002726918103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-4.9658410716801891E-14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63.066358723927522</v>
      </c>
      <c r="T124" s="62">
        <f t="shared" si="88"/>
        <v>68.315893120570763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12.037945328798415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12.037945328798415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4.1677594708744434E-14</v>
      </c>
      <c r="AK124" s="14">
        <f t="shared" si="89"/>
        <v>6.9326303456159188E-13</v>
      </c>
      <c r="AL124" s="22">
        <f t="shared" si="58"/>
        <v>1.2800215959791691E-12</v>
      </c>
      <c r="AM124" s="62">
        <f t="shared" si="59"/>
        <v>293.33333333333462</v>
      </c>
      <c r="AN124" s="62">
        <f ca="1">AVERAGE(OFFSET($AM$3,0,0,'Données projet'!$E$10+1,1))-AVERAGE(OFFSET($H$3,0,0,'Données projet'!$E$10+1,1))</f>
        <v>167.14929162269641</v>
      </c>
      <c r="AO124" s="62">
        <f t="shared" si="90"/>
        <v>138.89497526048916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11.031797086127938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11.031797086127938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378.17323480030268</v>
      </c>
      <c r="BJ124" s="62">
        <f t="shared" si="92"/>
        <v>471.89239871617241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91.226893658347933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2.8458021610404866E-8</v>
      </c>
      <c r="BS124" s="24">
        <f t="shared" si="63"/>
        <v>91.226893686805951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77.988163294809624</v>
      </c>
      <c r="CE124" s="62">
        <f t="shared" si="94"/>
        <v>118.59281525447091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24.71894811640701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24.71894811640701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-4.5224624045658861E-14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54.280673146122695</v>
      </c>
      <c r="CZ124" s="62">
        <f t="shared" si="96"/>
        <v>59.062335764177192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13.512693614510834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13.512693614510834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8.5265128291212022E-14</v>
      </c>
      <c r="DP124" s="18">
        <f>DO124*VLOOKUP('Données projet'!$B$14,Paramètres!$A$1:$I$89,3,0)*VLOOKUP('Données projet'!$B$14,Paramètres!$A$1:$I$89,5,0)</f>
        <v>7.7147888077888636E-14</v>
      </c>
      <c r="DQ124" s="14">
        <f t="shared" si="97"/>
        <v>1.19451494619564E-12</v>
      </c>
      <c r="DR124" s="22">
        <f t="shared" si="70"/>
        <v>2.2148127696930623E-12</v>
      </c>
      <c r="DS124" s="62">
        <f t="shared" si="71"/>
        <v>293.33333333333553</v>
      </c>
      <c r="DT124" s="62">
        <f ca="1">AVERAGE(OFFSET($DS$3,0,0,'Données projet'!$E$14+1,1))-AVERAGE(OFFSET($H$3,0,0,'Données projet'!$E$14+1,1))</f>
        <v>181.14126283600467</v>
      </c>
      <c r="DU124" s="62">
        <f t="shared" si="98"/>
        <v>348.75012088192597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6.0004809954808733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6.0004809954808733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-4.9658410716801891E-14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63.066358723927522</v>
      </c>
      <c r="T125" s="62">
        <f t="shared" si="88"/>
        <v>68.315893120570763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11.801888563322324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11.801888563322324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4.1677594708744434E-14</v>
      </c>
      <c r="AK125" s="14">
        <f t="shared" si="89"/>
        <v>6.9326303456159188E-13</v>
      </c>
      <c r="AL125" s="22">
        <f t="shared" si="58"/>
        <v>1.2800215959791691E-12</v>
      </c>
      <c r="AM125" s="62">
        <f t="shared" si="59"/>
        <v>293.33333333333462</v>
      </c>
      <c r="AN125" s="62">
        <f ca="1">AVERAGE(OFFSET($AM$3,0,0,'Données projet'!$E$10+1,1))-AVERAGE(OFFSET($H$3,0,0,'Données projet'!$E$10+1,1))</f>
        <v>167.14929162269641</v>
      </c>
      <c r="AO125" s="62">
        <f t="shared" si="90"/>
        <v>138.89497526048916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10.815470274000784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10.815470274000784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378.17323480030268</v>
      </c>
      <c r="BJ125" s="62">
        <f t="shared" si="92"/>
        <v>471.89239871617241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89.437989916618577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2.0122860059870594E-8</v>
      </c>
      <c r="BS125" s="24">
        <f t="shared" si="63"/>
        <v>89.437989936741431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77.988163294809624</v>
      </c>
      <c r="CE125" s="62">
        <f t="shared" si="94"/>
        <v>118.59281525447091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24.234224620913881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24.234224620913881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-4.5224624045658861E-14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54.280673146122695</v>
      </c>
      <c r="CZ125" s="62">
        <f t="shared" si="96"/>
        <v>59.062335764177192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13.247717934659558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13.247717934659558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8.5265128291212022E-14</v>
      </c>
      <c r="DP125" s="18">
        <f>DO125*VLOOKUP('Données projet'!$B$14,Paramètres!$A$1:$I$89,3,0)*VLOOKUP('Données projet'!$B$14,Paramètres!$A$1:$I$89,5,0)</f>
        <v>7.7147888077888636E-14</v>
      </c>
      <c r="DQ125" s="14">
        <f t="shared" si="97"/>
        <v>1.19451494619564E-12</v>
      </c>
      <c r="DR125" s="22">
        <f t="shared" si="70"/>
        <v>2.2148127696930623E-12</v>
      </c>
      <c r="DS125" s="62">
        <f t="shared" si="71"/>
        <v>293.33333333333553</v>
      </c>
      <c r="DT125" s="62">
        <f ca="1">AVERAGE(OFFSET($DS$3,0,0,'Données projet'!$E$14+1,1))-AVERAGE(OFFSET($H$3,0,0,'Données projet'!$E$14+1,1))</f>
        <v>181.14126283600467</v>
      </c>
      <c r="DU125" s="62">
        <f t="shared" si="98"/>
        <v>348.75012088192597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5.8828152230915123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5.8828152230915123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-4.9658410716801891E-14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63.066358723927522</v>
      </c>
      <c r="T126" s="62">
        <f t="shared" si="88"/>
        <v>68.315893120570763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11.57046072703681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11.57046072703681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4.1677594708744434E-14</v>
      </c>
      <c r="AK126" s="14">
        <f t="shared" si="89"/>
        <v>6.9326303456159188E-13</v>
      </c>
      <c r="AL126" s="22">
        <f t="shared" si="58"/>
        <v>1.2800215959791691E-12</v>
      </c>
      <c r="AM126" s="62">
        <f t="shared" si="59"/>
        <v>293.33333333333462</v>
      </c>
      <c r="AN126" s="62">
        <f ca="1">AVERAGE(OFFSET($AM$3,0,0,'Données projet'!$E$10+1,1))-AVERAGE(OFFSET($H$3,0,0,'Données projet'!$E$10+1,1))</f>
        <v>167.14929162269641</v>
      </c>
      <c r="AO126" s="62">
        <f t="shared" si="90"/>
        <v>138.89497526048916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10.603385498713118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10.603385498713118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378.17323480030268</v>
      </c>
      <c r="BJ126" s="62">
        <f t="shared" si="92"/>
        <v>471.89239871617241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87.684165486140998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1.4229010805202433E-8</v>
      </c>
      <c r="BS126" s="24">
        <f t="shared" si="63"/>
        <v>87.684165500370014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77.988163294809624</v>
      </c>
      <c r="CE126" s="62">
        <f t="shared" si="94"/>
        <v>118.59281525447091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23.759006257515235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23.759006257515235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-4.5224624045658861E-14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54.280673146122695</v>
      </c>
      <c r="CZ126" s="62">
        <f t="shared" si="96"/>
        <v>59.062335764177192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12.987938266270961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12.987938266270961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8.5265128291212022E-14</v>
      </c>
      <c r="DP126" s="18">
        <f>DO126*VLOOKUP('Données projet'!$B$14,Paramètres!$A$1:$I$89,3,0)*VLOOKUP('Données projet'!$B$14,Paramètres!$A$1:$I$89,5,0)</f>
        <v>7.7147888077888636E-14</v>
      </c>
      <c r="DQ126" s="14">
        <f t="shared" si="97"/>
        <v>1.19451494619564E-12</v>
      </c>
      <c r="DR126" s="22">
        <f t="shared" si="70"/>
        <v>2.2148127696930623E-12</v>
      </c>
      <c r="DS126" s="62">
        <f t="shared" si="71"/>
        <v>293.33333333333553</v>
      </c>
      <c r="DT126" s="62">
        <f ca="1">AVERAGE(OFFSET($DS$3,0,0,'Données projet'!$E$14+1,1))-AVERAGE(OFFSET($H$3,0,0,'Données projet'!$E$14+1,1))</f>
        <v>181.14126283600467</v>
      </c>
      <c r="DU126" s="62">
        <f t="shared" si="98"/>
        <v>348.75012088192597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5.7674568047296724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5.7674568047296724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-4.9658410716801891E-14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63.066358723927522</v>
      </c>
      <c r="T127" s="62">
        <f t="shared" si="88"/>
        <v>68.315893120570763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11.343571049463813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11.343571049463813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4.1677594708744434E-14</v>
      </c>
      <c r="AK127" s="14">
        <f t="shared" si="89"/>
        <v>6.9326303456159188E-13</v>
      </c>
      <c r="AL127" s="22">
        <f t="shared" si="58"/>
        <v>1.2800215959791691E-12</v>
      </c>
      <c r="AM127" s="62">
        <f t="shared" si="59"/>
        <v>293.33333333333462</v>
      </c>
      <c r="AN127" s="62">
        <f ca="1">AVERAGE(OFFSET($AM$3,0,0,'Données projet'!$E$10+1,1))-AVERAGE(OFFSET($H$3,0,0,'Données projet'!$E$10+1,1))</f>
        <v>167.14929162269641</v>
      </c>
      <c r="AO127" s="62">
        <f t="shared" si="90"/>
        <v>138.89497526048916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10.395459576509904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10.395459576509904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378.17323480030268</v>
      </c>
      <c r="BJ127" s="62">
        <f t="shared" si="92"/>
        <v>471.89239871617241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85.964732483017798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1.0061430029935297E-8</v>
      </c>
      <c r="BS127" s="24">
        <f t="shared" si="63"/>
        <v>85.964732493079225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77.988163294809624</v>
      </c>
      <c r="CE127" s="62">
        <f t="shared" si="94"/>
        <v>118.59281525447091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23.293106636368254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23.293106636368254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-4.5224624045658861E-14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54.280673146122695</v>
      </c>
      <c r="CZ127" s="62">
        <f t="shared" si="96"/>
        <v>59.062335764177192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12.73325271872951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12.73325271872951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8.5265128291212022E-14</v>
      </c>
      <c r="DP127" s="18">
        <f>DO127*VLOOKUP('Données projet'!$B$14,Paramètres!$A$1:$I$89,3,0)*VLOOKUP('Données projet'!$B$14,Paramètres!$A$1:$I$89,5,0)</f>
        <v>7.7147888077888636E-14</v>
      </c>
      <c r="DQ127" s="14">
        <f t="shared" si="97"/>
        <v>1.19451494619564E-12</v>
      </c>
      <c r="DR127" s="22">
        <f t="shared" si="70"/>
        <v>2.2148127696930623E-12</v>
      </c>
      <c r="DS127" s="62">
        <f t="shared" si="71"/>
        <v>293.33333333333553</v>
      </c>
      <c r="DT127" s="62">
        <f ca="1">AVERAGE(OFFSET($DS$3,0,0,'Données projet'!$E$14+1,1))-AVERAGE(OFFSET($H$3,0,0,'Données projet'!$E$14+1,1))</f>
        <v>181.14126283600467</v>
      </c>
      <c r="DU127" s="62">
        <f t="shared" si="98"/>
        <v>348.75012088192597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5.6543604945902199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5.6543604945902199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-4.9658410716801891E-14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63.066358723927522</v>
      </c>
      <c r="T128" s="62">
        <f t="shared" si="88"/>
        <v>68.315893120570763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11.121130540078983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11.121130540078983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4.1677594708744434E-14</v>
      </c>
      <c r="AK128" s="14">
        <f t="shared" si="89"/>
        <v>6.9326303456159188E-13</v>
      </c>
      <c r="AL128" s="22">
        <f t="shared" si="58"/>
        <v>1.2800215959791691E-12</v>
      </c>
      <c r="AM128" s="62">
        <f t="shared" si="59"/>
        <v>293.33333333333462</v>
      </c>
      <c r="AN128" s="62">
        <f ca="1">AVERAGE(OFFSET($AM$3,0,0,'Données projet'!$E$10+1,1))-AVERAGE(OFFSET($H$3,0,0,'Données projet'!$E$10+1,1))</f>
        <v>167.14929162269641</v>
      </c>
      <c r="AO128" s="62">
        <f t="shared" si="90"/>
        <v>138.89497526048916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10.191610954818803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10.191610954818803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378.17323480030268</v>
      </c>
      <c r="BJ128" s="62">
        <f t="shared" si="92"/>
        <v>471.89239871617241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84.279016512335275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7.1145054026012165E-9</v>
      </c>
      <c r="BS128" s="24">
        <f t="shared" si="63"/>
        <v>84.279016519449783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77.988163294809624</v>
      </c>
      <c r="CE128" s="62">
        <f t="shared" si="94"/>
        <v>118.59281525447091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22.836343022621257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22.836343022621257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-4.5224624045658861E-14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54.280673146122695</v>
      </c>
      <c r="CZ128" s="62">
        <f t="shared" si="96"/>
        <v>59.062335764177192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12.483561399432503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12.483561399432503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8.5265128291212022E-14</v>
      </c>
      <c r="DP128" s="18">
        <f>DO128*VLOOKUP('Données projet'!$B$14,Paramètres!$A$1:$I$89,3,0)*VLOOKUP('Données projet'!$B$14,Paramètres!$A$1:$I$89,5,0)</f>
        <v>7.7147888077888636E-14</v>
      </c>
      <c r="DQ128" s="14">
        <f t="shared" si="97"/>
        <v>1.19451494619564E-12</v>
      </c>
      <c r="DR128" s="22">
        <f t="shared" si="70"/>
        <v>2.2148127696930623E-12</v>
      </c>
      <c r="DS128" s="62">
        <f t="shared" si="71"/>
        <v>293.33333333333553</v>
      </c>
      <c r="DT128" s="62">
        <f ca="1">AVERAGE(OFFSET($DS$3,0,0,'Données projet'!$E$14+1,1))-AVERAGE(OFFSET($H$3,0,0,'Données projet'!$E$14+1,1))</f>
        <v>181.14126283600467</v>
      </c>
      <c r="DU128" s="62">
        <f t="shared" si="98"/>
        <v>348.75012088192597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5.5434819341106651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5.5434819341106651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-4.9658410716801891E-14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63.066358723927522</v>
      </c>
      <c r="T129" s="62">
        <f t="shared" si="88"/>
        <v>68.315893120570763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10.903051953407877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10.903051953407877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4.1677594708744434E-14</v>
      </c>
      <c r="AK129" s="14">
        <f t="shared" si="89"/>
        <v>6.9326303456159188E-13</v>
      </c>
      <c r="AL129" s="22">
        <f t="shared" si="58"/>
        <v>1.2800215959791691E-12</v>
      </c>
      <c r="AM129" s="62">
        <f t="shared" si="59"/>
        <v>293.33333333333462</v>
      </c>
      <c r="AN129" s="62">
        <f ca="1">AVERAGE(OFFSET($AM$3,0,0,'Données projet'!$E$10+1,1))-AVERAGE(OFFSET($H$3,0,0,'Données projet'!$E$10+1,1))</f>
        <v>167.14929162269641</v>
      </c>
      <c r="AO129" s="62">
        <f t="shared" si="90"/>
        <v>138.89497526048916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9.9917596802636819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9.9917596802636819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378.17323480030268</v>
      </c>
      <c r="BJ129" s="62">
        <f t="shared" si="92"/>
        <v>471.89239871617241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82.626356403652622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5.0307150149676486E-9</v>
      </c>
      <c r="BS129" s="24">
        <f t="shared" si="63"/>
        <v>82.626356408683336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77.988163294809624</v>
      </c>
      <c r="CE129" s="62">
        <f t="shared" si="94"/>
        <v>118.59281525447091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22.388536264741543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22.388536264741543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-4.5224624045658861E-14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54.280673146122695</v>
      </c>
      <c r="CZ129" s="62">
        <f t="shared" si="96"/>
        <v>59.062335764177192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12.238766374610243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12.238766374610243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8.5265128291212022E-14</v>
      </c>
      <c r="DP129" s="18">
        <f>DO129*VLOOKUP('Données projet'!$B$14,Paramètres!$A$1:$I$89,3,0)*VLOOKUP('Données projet'!$B$14,Paramètres!$A$1:$I$89,5,0)</f>
        <v>7.7147888077888636E-14</v>
      </c>
      <c r="DQ129" s="14">
        <f t="shared" si="97"/>
        <v>1.19451494619564E-12</v>
      </c>
      <c r="DR129" s="22">
        <f t="shared" si="70"/>
        <v>2.2148127696930623E-12</v>
      </c>
      <c r="DS129" s="62">
        <f t="shared" si="71"/>
        <v>293.33333333333553</v>
      </c>
      <c r="DT129" s="62">
        <f ca="1">AVERAGE(OFFSET($DS$3,0,0,'Données projet'!$E$14+1,1))-AVERAGE(OFFSET($H$3,0,0,'Données projet'!$E$14+1,1))</f>
        <v>181.14126283600467</v>
      </c>
      <c r="DU129" s="62">
        <f t="shared" si="98"/>
        <v>348.75012088192597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5.4347776345728702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5.4347776345728702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-4.9658410716801891E-14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63.066358723927522</v>
      </c>
      <c r="T130" s="62">
        <f t="shared" si="88"/>
        <v>68.315893120570763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10.689249754806587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10.689249754806587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4.1677594708744434E-14</v>
      </c>
      <c r="AK130" s="14">
        <f t="shared" si="89"/>
        <v>6.9326303456159188E-13</v>
      </c>
      <c r="AL130" s="22">
        <f t="shared" si="58"/>
        <v>1.2800215959791691E-12</v>
      </c>
      <c r="AM130" s="62">
        <f t="shared" si="59"/>
        <v>293.33333333333462</v>
      </c>
      <c r="AN130" s="62">
        <f ca="1">AVERAGE(OFFSET($AM$3,0,0,'Données projet'!$E$10+1,1))-AVERAGE(OFFSET($H$3,0,0,'Données projet'!$E$10+1,1))</f>
        <v>167.14929162269641</v>
      </c>
      <c r="AO130" s="62">
        <f t="shared" si="90"/>
        <v>138.89497526048916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9.7958273673053462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9.7958273673053462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378.17323480030268</v>
      </c>
      <c r="BJ130" s="62">
        <f t="shared" si="92"/>
        <v>471.89239871617241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81.006103951678099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3.5572527013006083E-9</v>
      </c>
      <c r="BS130" s="24">
        <f t="shared" si="63"/>
        <v>81.006103955235346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77.988163294809624</v>
      </c>
      <c r="CE130" s="62">
        <f t="shared" si="94"/>
        <v>118.59281525447091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21.949510724248697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21.949510724248697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-4.5224624045658861E-14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54.280673146122695</v>
      </c>
      <c r="CZ130" s="62">
        <f t="shared" si="96"/>
        <v>59.062335764177192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11.998771630914526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11.998771630914526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8.5265128291212022E-14</v>
      </c>
      <c r="DP130" s="18">
        <f>DO130*VLOOKUP('Données projet'!$B$14,Paramètres!$A$1:$I$89,3,0)*VLOOKUP('Données projet'!$B$14,Paramètres!$A$1:$I$89,5,0)</f>
        <v>7.7147888077888636E-14</v>
      </c>
      <c r="DQ130" s="14">
        <f t="shared" si="97"/>
        <v>1.19451494619564E-12</v>
      </c>
      <c r="DR130" s="22">
        <f t="shared" si="70"/>
        <v>2.2148127696930623E-12</v>
      </c>
      <c r="DS130" s="62">
        <f t="shared" si="71"/>
        <v>293.33333333333553</v>
      </c>
      <c r="DT130" s="62">
        <f ca="1">AVERAGE(OFFSET($DS$3,0,0,'Données projet'!$E$14+1,1))-AVERAGE(OFFSET($H$3,0,0,'Données projet'!$E$14+1,1))</f>
        <v>181.14126283600467</v>
      </c>
      <c r="DU130" s="62">
        <f t="shared" si="98"/>
        <v>348.75012088192597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5.3282049600459356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5.3282049600459356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-4.9658410716801891E-14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63.066358723927522</v>
      </c>
      <c r="T131" s="62">
        <f t="shared" si="88"/>
        <v>68.315893120570763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10.479640086913404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10.479640086913404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4.1677594708744434E-14</v>
      </c>
      <c r="AK131" s="14">
        <f t="shared" si="89"/>
        <v>6.9326303456159188E-13</v>
      </c>
      <c r="AL131" s="22">
        <f t="shared" si="58"/>
        <v>1.2800215959791691E-12</v>
      </c>
      <c r="AM131" s="62">
        <f t="shared" si="59"/>
        <v>293.33333333333462</v>
      </c>
      <c r="AN131" s="62">
        <f ca="1">AVERAGE(OFFSET($AM$3,0,0,'Données projet'!$E$10+1,1))-AVERAGE(OFFSET($H$3,0,0,'Données projet'!$E$10+1,1))</f>
        <v>167.14929162269641</v>
      </c>
      <c r="AO131" s="62">
        <f t="shared" si="90"/>
        <v>138.89497526048916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9.6037371674972132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9.6037371674972132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378.17323480030268</v>
      </c>
      <c r="BJ131" s="62">
        <f t="shared" si="92"/>
        <v>471.89239871617241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79.41762366203038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2.5153575074838243E-9</v>
      </c>
      <c r="BS131" s="24">
        <f t="shared" si="63"/>
        <v>79.417623664545744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77.988163294809624</v>
      </c>
      <c r="CE131" s="62">
        <f t="shared" si="94"/>
        <v>118.59281525447091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21.519094206825777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21.519094206825777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-4.5224624045658861E-14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54.280673146122695</v>
      </c>
      <c r="CZ131" s="62">
        <f t="shared" si="96"/>
        <v>59.062335764177192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11.763483037760341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11.763483037760341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8.5265128291212022E-14</v>
      </c>
      <c r="DP131" s="18">
        <f>DO131*VLOOKUP('Données projet'!$B$14,Paramètres!$A$1:$I$89,3,0)*VLOOKUP('Données projet'!$B$14,Paramètres!$A$1:$I$89,5,0)</f>
        <v>7.7147888077888636E-14</v>
      </c>
      <c r="DQ131" s="14">
        <f t="shared" si="97"/>
        <v>1.19451494619564E-12</v>
      </c>
      <c r="DR131" s="22">
        <f t="shared" si="70"/>
        <v>2.2148127696930623E-12</v>
      </c>
      <c r="DS131" s="62">
        <f t="shared" si="71"/>
        <v>293.33333333333553</v>
      </c>
      <c r="DT131" s="62">
        <f ca="1">AVERAGE(OFFSET($DS$3,0,0,'Données projet'!$E$14+1,1))-AVERAGE(OFFSET($H$3,0,0,'Données projet'!$E$14+1,1))</f>
        <v>181.14126283600467</v>
      </c>
      <c r="DU131" s="62">
        <f t="shared" si="98"/>
        <v>348.75012088192597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5.2237221106635614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5.2237221106635614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-4.9658410716801891E-14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63.066358723927522</v>
      </c>
      <c r="T132" s="62">
        <f t="shared" si="88"/>
        <v>68.315893120570763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10.274140736758334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10.274140736758334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4.1677594708744434E-14</v>
      </c>
      <c r="AK132" s="14">
        <f t="shared" si="89"/>
        <v>6.9326303456159188E-13</v>
      </c>
      <c r="AL132" s="22">
        <f t="shared" ref="AL132:AL153" si="112">(AJ132+AK132)*0.475*44/12</f>
        <v>1.2800215959791691E-12</v>
      </c>
      <c r="AM132" s="62">
        <f t="shared" ref="AM132:AM195" si="113">AL132+(AD132+AE132)*44/12</f>
        <v>293.33333333333462</v>
      </c>
      <c r="AN132" s="62">
        <f ca="1">AVERAGE(OFFSET($AM$3,0,0,'Données projet'!$E$10+1,1))-AVERAGE(OFFSET($H$3,0,0,'Données projet'!$E$10+1,1))</f>
        <v>167.14929162269641</v>
      </c>
      <c r="AO132" s="62">
        <f t="shared" si="90"/>
        <v>138.89497526048916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9.4154137393438653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9.4154137393438653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378.17323480030268</v>
      </c>
      <c r="BJ132" s="62">
        <f t="shared" si="92"/>
        <v>471.89239871617241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77.860292501985342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1.7786263506503041E-9</v>
      </c>
      <c r="BS132" s="24">
        <f t="shared" ref="BS132:BS153" si="117">SUM(BP132:BR132)</f>
        <v>77.860292503763972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77.988163294809624</v>
      </c>
      <c r="CE132" s="62">
        <f t="shared" si="94"/>
        <v>118.59281525447091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21.09711789478137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21.09711789478137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-4.5224624045658861E-14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54.280673146122695</v>
      </c>
      <c r="CZ132" s="62">
        <f t="shared" si="96"/>
        <v>59.062335764177192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11.53280831040604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11.53280831040604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8.5265128291212022E-14</v>
      </c>
      <c r="DP132" s="18">
        <f>DO132*VLOOKUP('Données projet'!$B$14,Paramètres!$A$1:$I$89,3,0)*VLOOKUP('Données projet'!$B$14,Paramètres!$A$1:$I$89,5,0)</f>
        <v>7.7147888077888636E-14</v>
      </c>
      <c r="DQ132" s="14">
        <f t="shared" si="97"/>
        <v>1.19451494619564E-12</v>
      </c>
      <c r="DR132" s="22">
        <f t="shared" ref="DR132:DR153" si="124">(DP132+DQ132)*0.475*44/12</f>
        <v>2.2148127696930623E-12</v>
      </c>
      <c r="DS132" s="62">
        <f t="shared" ref="DS132:DS195" si="125">DR132+(DJ132+DK132)*44/12</f>
        <v>293.33333333333553</v>
      </c>
      <c r="DT132" s="62">
        <f ca="1">AVERAGE(OFFSET($DS$3,0,0,'Données projet'!$E$14+1,1))-AVERAGE(OFFSET($H$3,0,0,'Données projet'!$E$14+1,1))</f>
        <v>181.14126283600467</v>
      </c>
      <c r="DU132" s="62">
        <f t="shared" si="98"/>
        <v>348.75012088192597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5.1212881062293301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5.1212881062293301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63.066358723927522</v>
      </c>
      <c r="T133" s="62">
        <f t="shared" ref="T133:T196" si="142">$T$3</f>
        <v>68.315893120570763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10.072671103517576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10.072671103517576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4.1677594708744434E-14</v>
      </c>
      <c r="AK133" s="14">
        <f t="shared" ref="AK133:AK153" si="143">EXP(-1.0587+0.8836*LN(AJ133)+0.284)</f>
        <v>6.9326303456159188E-13</v>
      </c>
      <c r="AL133" s="22">
        <f t="shared" si="112"/>
        <v>1.2800215959791691E-12</v>
      </c>
      <c r="AM133" s="62">
        <f t="shared" si="113"/>
        <v>293.33333333333462</v>
      </c>
      <c r="AN133" s="62">
        <f ca="1">AVERAGE(OFFSET($AM$3,0,0,'Données projet'!$E$10+1,1))-AVERAGE(OFFSET($H$3,0,0,'Données projet'!$E$10+1,1))</f>
        <v>167.14929162269641</v>
      </c>
      <c r="AO133" s="62">
        <f t="shared" ref="AO133:AO196" si="144">$AO$3</f>
        <v>138.89497526048916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9.2307832187506555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9.2307832187506555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378.17323480030268</v>
      </c>
      <c r="BJ133" s="62">
        <f t="shared" ref="BJ133:BJ196" si="146">$BJ$3</f>
        <v>471.89239871617241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76.333499656110575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1.2576787537419121E-9</v>
      </c>
      <c r="BS133" s="24">
        <f t="shared" si="117"/>
        <v>76.33349965736825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77.988163294809624</v>
      </c>
      <c r="CE133" s="62">
        <f t="shared" ref="CE133:CE196" si="148">$CE$3</f>
        <v>118.59281525447091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20.683416280836017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20.683416280836017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-4.5224624045658861E-14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54.280673146122695</v>
      </c>
      <c r="CZ133" s="62">
        <f t="shared" ref="CZ133:CZ196" si="150">$CZ$3</f>
        <v>59.062335764177192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11.306656973757466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11.306656973757466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8.5265128291212022E-14</v>
      </c>
      <c r="DP133" s="18">
        <f>DO133*VLOOKUP('Données projet'!$B$14,Paramètres!$A$1:$I$89,3,0)*VLOOKUP('Données projet'!$B$14,Paramètres!$A$1:$I$89,5,0)</f>
        <v>7.7147888077888636E-14</v>
      </c>
      <c r="DQ133" s="14">
        <f t="shared" ref="DQ133:DQ153" si="151">EXP(-1.0587+0.8836*LN(DP133)+0.284)</f>
        <v>1.19451494619564E-12</v>
      </c>
      <c r="DR133" s="22">
        <f t="shared" si="124"/>
        <v>2.2148127696930623E-12</v>
      </c>
      <c r="DS133" s="62">
        <f t="shared" si="125"/>
        <v>293.33333333333553</v>
      </c>
      <c r="DT133" s="62">
        <f ca="1">AVERAGE(OFFSET($DS$3,0,0,'Données projet'!$E$14+1,1))-AVERAGE(OFFSET($H$3,0,0,'Données projet'!$E$14+1,1))</f>
        <v>181.14126283600467</v>
      </c>
      <c r="DU133" s="62">
        <f t="shared" ref="DU133:DU196" si="152">$DU$3</f>
        <v>348.75012088192597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5.0208627701434798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5.0208627701434798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63.066358723927522</v>
      </c>
      <c r="T134" s="62">
        <f t="shared" si="142"/>
        <v>68.315893120570763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9.8751521669003282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9.8751521669003282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4.1677594708744434E-14</v>
      </c>
      <c r="AK134" s="14">
        <f t="shared" si="143"/>
        <v>6.9326303456159188E-13</v>
      </c>
      <c r="AL134" s="22">
        <f t="shared" si="112"/>
        <v>1.2800215959791691E-12</v>
      </c>
      <c r="AM134" s="62">
        <f t="shared" si="113"/>
        <v>293.33333333333462</v>
      </c>
      <c r="AN134" s="62">
        <f ca="1">AVERAGE(OFFSET($AM$3,0,0,'Données projet'!$E$10+1,1))-AVERAGE(OFFSET($H$3,0,0,'Données projet'!$E$10+1,1))</f>
        <v>167.14929162269641</v>
      </c>
      <c r="AO134" s="62">
        <f t="shared" si="144"/>
        <v>138.89497526048916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9.0497731900527807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9.0497731900527807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378.17323480030268</v>
      </c>
      <c r="BJ134" s="62">
        <f t="shared" si="146"/>
        <v>471.89239871617241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74.836646286691732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8.8931317532515207E-10</v>
      </c>
      <c r="BS134" s="24">
        <f t="shared" si="117"/>
        <v>74.836646287581047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77.988163294809624</v>
      </c>
      <c r="CE134" s="62">
        <f t="shared" si="148"/>
        <v>118.59281525447091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20.277827103207063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20.277827103207063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-4.5224624045658861E-14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54.280673146122695</v>
      </c>
      <c r="CZ134" s="62">
        <f t="shared" si="150"/>
        <v>59.062335764177192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11.084940326881876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11.084940326881876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8.5265128291212022E-14</v>
      </c>
      <c r="DP134" s="18">
        <f>DO134*VLOOKUP('Données projet'!$B$14,Paramètres!$A$1:$I$89,3,0)*VLOOKUP('Données projet'!$B$14,Paramètres!$A$1:$I$89,5,0)</f>
        <v>7.7147888077888636E-14</v>
      </c>
      <c r="DQ134" s="14">
        <f t="shared" si="151"/>
        <v>1.19451494619564E-12</v>
      </c>
      <c r="DR134" s="22">
        <f t="shared" si="124"/>
        <v>2.2148127696930623E-12</v>
      </c>
      <c r="DS134" s="62">
        <f t="shared" si="125"/>
        <v>293.33333333333553</v>
      </c>
      <c r="DT134" s="62">
        <f ca="1">AVERAGE(OFFSET($DS$3,0,0,'Données projet'!$E$14+1,1))-AVERAGE(OFFSET($H$3,0,0,'Données projet'!$E$14+1,1))</f>
        <v>181.14126283600467</v>
      </c>
      <c r="DU134" s="62">
        <f t="shared" si="152"/>
        <v>348.75012088192597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4.9224067136448664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4.9224067136448664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63.066358723927522</v>
      </c>
      <c r="T135" s="62">
        <f t="shared" si="142"/>
        <v>68.315893120570763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9.6815064561554873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9.6815064561554873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4.1677594708744434E-14</v>
      </c>
      <c r="AK135" s="14">
        <f t="shared" si="143"/>
        <v>6.9326303456159188E-13</v>
      </c>
      <c r="AL135" s="22">
        <f t="shared" si="112"/>
        <v>1.2800215959791691E-12</v>
      </c>
      <c r="AM135" s="62">
        <f t="shared" si="113"/>
        <v>293.33333333333462</v>
      </c>
      <c r="AN135" s="62">
        <f ca="1">AVERAGE(OFFSET($AM$3,0,0,'Données projet'!$E$10+1,1))-AVERAGE(OFFSET($H$3,0,0,'Données projet'!$E$10+1,1))</f>
        <v>167.14929162269641</v>
      </c>
      <c r="AO135" s="62">
        <f t="shared" si="144"/>
        <v>138.89497526048916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8.8723126576124542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8.8723126576124542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378.17323480030268</v>
      </c>
      <c r="BJ135" s="62">
        <f t="shared" si="146"/>
        <v>471.89239871617241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73.369145298856793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6.2883937687095607E-10</v>
      </c>
      <c r="BS135" s="24">
        <f t="shared" si="117"/>
        <v>73.369145299485638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77.988163294809624</v>
      </c>
      <c r="CE135" s="62">
        <f t="shared" si="148"/>
        <v>118.59281525447091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19.880191281966443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19.880191281966443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-4.5224624045658861E-14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54.280673146122695</v>
      </c>
      <c r="CZ135" s="62">
        <f t="shared" si="150"/>
        <v>59.062335764177192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10.867571408217714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10.867571408217714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8.5265128291212022E-14</v>
      </c>
      <c r="DP135" s="18">
        <f>DO135*VLOOKUP('Données projet'!$B$14,Paramètres!$A$1:$I$89,3,0)*VLOOKUP('Données projet'!$B$14,Paramètres!$A$1:$I$89,5,0)</f>
        <v>7.7147888077888636E-14</v>
      </c>
      <c r="DQ135" s="14">
        <f t="shared" si="151"/>
        <v>1.19451494619564E-12</v>
      </c>
      <c r="DR135" s="22">
        <f t="shared" si="124"/>
        <v>2.2148127696930623E-12</v>
      </c>
      <c r="DS135" s="62">
        <f t="shared" si="125"/>
        <v>293.33333333333553</v>
      </c>
      <c r="DT135" s="62">
        <f ca="1">AVERAGE(OFFSET($DS$3,0,0,'Données projet'!$E$14+1,1))-AVERAGE(OFFSET($H$3,0,0,'Données projet'!$E$14+1,1))</f>
        <v>181.14126283600467</v>
      </c>
      <c r="DU135" s="62">
        <f t="shared" si="152"/>
        <v>348.75012088192597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4.8258813203619262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4.8258813203619262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63.066358723927522</v>
      </c>
      <c r="T136" s="62">
        <f t="shared" si="142"/>
        <v>68.315893120570763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9.4916580196861329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9.4916580196861329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4.1677594708744434E-14</v>
      </c>
      <c r="AK136" s="14">
        <f t="shared" si="143"/>
        <v>6.9326303456159188E-13</v>
      </c>
      <c r="AL136" s="22">
        <f t="shared" si="112"/>
        <v>1.2800215959791691E-12</v>
      </c>
      <c r="AM136" s="62">
        <f t="shared" si="113"/>
        <v>293.33333333333462</v>
      </c>
      <c r="AN136" s="62">
        <f ca="1">AVERAGE(OFFSET($AM$3,0,0,'Données projet'!$E$10+1,1))-AVERAGE(OFFSET($H$3,0,0,'Données projet'!$E$10+1,1))</f>
        <v>167.14929162269641</v>
      </c>
      <c r="AO136" s="62">
        <f t="shared" si="144"/>
        <v>138.89497526048916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8.6983320179730459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8.6983320179730459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378.17323480030268</v>
      </c>
      <c r="BJ136" s="62">
        <f t="shared" si="146"/>
        <v>471.89239871617241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71.930421110306071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4.4465658766257603E-10</v>
      </c>
      <c r="BS136" s="24">
        <f t="shared" si="117"/>
        <v>71.930421110750729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77.988163294809624</v>
      </c>
      <c r="CE136" s="62">
        <f t="shared" si="148"/>
        <v>118.59281525447091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19.490352856646449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19.490352856646449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-4.5224624045658861E-14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54.280673146122695</v>
      </c>
      <c r="CZ136" s="62">
        <f t="shared" si="150"/>
        <v>59.062335764177192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10.654464961466607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10.654464961466607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8.5265128291212022E-14</v>
      </c>
      <c r="DP136" s="18">
        <f>DO136*VLOOKUP('Données projet'!$B$14,Paramètres!$A$1:$I$89,3,0)*VLOOKUP('Données projet'!$B$14,Paramètres!$A$1:$I$89,5,0)</f>
        <v>7.7147888077888636E-14</v>
      </c>
      <c r="DQ136" s="14">
        <f t="shared" si="151"/>
        <v>1.19451494619564E-12</v>
      </c>
      <c r="DR136" s="22">
        <f t="shared" si="124"/>
        <v>2.2148127696930623E-12</v>
      </c>
      <c r="DS136" s="62">
        <f t="shared" si="125"/>
        <v>293.33333333333553</v>
      </c>
      <c r="DT136" s="62">
        <f ca="1">AVERAGE(OFFSET($DS$3,0,0,'Données projet'!$E$14+1,1))-AVERAGE(OFFSET($H$3,0,0,'Données projet'!$E$14+1,1))</f>
        <v>181.14126283600467</v>
      </c>
      <c r="DU136" s="62">
        <f t="shared" si="152"/>
        <v>348.75012088192597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4.7312487311665876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4.7312487311665876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63.066358723927522</v>
      </c>
      <c r="T137" s="62">
        <f t="shared" si="142"/>
        <v>68.315893120570763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9.3055323952598297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9.3055323952598297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4.1677594708744434E-14</v>
      </c>
      <c r="AK137" s="14">
        <f t="shared" si="143"/>
        <v>6.9326303456159188E-13</v>
      </c>
      <c r="AL137" s="22">
        <f t="shared" si="112"/>
        <v>1.2800215959791691E-12</v>
      </c>
      <c r="AM137" s="62">
        <f t="shared" si="113"/>
        <v>293.33333333333462</v>
      </c>
      <c r="AN137" s="62">
        <f ca="1">AVERAGE(OFFSET($AM$3,0,0,'Données projet'!$E$10+1,1))-AVERAGE(OFFSET($H$3,0,0,'Données projet'!$E$10+1,1))</f>
        <v>167.14929162269641</v>
      </c>
      <c r="AO137" s="62">
        <f t="shared" si="144"/>
        <v>138.89497526048916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8.5277630325592551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8.5277630325592551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378.17323480030268</v>
      </c>
      <c r="BJ137" s="62">
        <f t="shared" si="146"/>
        <v>471.89239871617241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70.519909425557728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3.1441968843547803E-10</v>
      </c>
      <c r="BS137" s="24">
        <f t="shared" si="117"/>
        <v>70.519909425872143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77.988163294809624</v>
      </c>
      <c r="CE137" s="62">
        <f t="shared" si="148"/>
        <v>118.59281525447091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19.10815892506902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19.10815892506902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-4.5224624045658861E-14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54.280673146122695</v>
      </c>
      <c r="CZ137" s="62">
        <f t="shared" si="150"/>
        <v>59.062335764177192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10.445537402154191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10.445537402154191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8.5265128291212022E-14</v>
      </c>
      <c r="DP137" s="18">
        <f>DO137*VLOOKUP('Données projet'!$B$14,Paramètres!$A$1:$I$89,3,0)*VLOOKUP('Données projet'!$B$14,Paramètres!$A$1:$I$89,5,0)</f>
        <v>7.7147888077888636E-14</v>
      </c>
      <c r="DQ137" s="14">
        <f t="shared" si="151"/>
        <v>1.19451494619564E-12</v>
      </c>
      <c r="DR137" s="22">
        <f t="shared" si="124"/>
        <v>2.2148127696930623E-12</v>
      </c>
      <c r="DS137" s="62">
        <f t="shared" si="125"/>
        <v>293.33333333333553</v>
      </c>
      <c r="DT137" s="62">
        <f ca="1">AVERAGE(OFFSET($DS$3,0,0,'Données projet'!$E$14+1,1))-AVERAGE(OFFSET($H$3,0,0,'Données projet'!$E$14+1,1))</f>
        <v>181.14126283600467</v>
      </c>
      <c r="DU137" s="62">
        <f t="shared" si="152"/>
        <v>348.75012088192597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4.6384718293251899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4.6384718293251899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63.066358723927522</v>
      </c>
      <c r="T138" s="62">
        <f t="shared" si="142"/>
        <v>68.315893120570763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9.1230565808031052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9.1230565808031052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4.1677594708744434E-14</v>
      </c>
      <c r="AK138" s="14">
        <f t="shared" si="143"/>
        <v>6.9326303456159188E-13</v>
      </c>
      <c r="AL138" s="22">
        <f t="shared" si="112"/>
        <v>1.2800215959791691E-12</v>
      </c>
      <c r="AM138" s="62">
        <f t="shared" si="113"/>
        <v>293.33333333333462</v>
      </c>
      <c r="AN138" s="62">
        <f ca="1">AVERAGE(OFFSET($AM$3,0,0,'Données projet'!$E$10+1,1))-AVERAGE(OFFSET($H$3,0,0,'Données projet'!$E$10+1,1))</f>
        <v>167.14929162269641</v>
      </c>
      <c r="AO138" s="62">
        <f t="shared" si="144"/>
        <v>138.89497526048916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8.3605388009126198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8.3605388009126198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378.17323480030268</v>
      </c>
      <c r="BJ138" s="62">
        <f t="shared" si="146"/>
        <v>471.89239871617241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69.137057014620126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2.2232829383128802E-10</v>
      </c>
      <c r="BS138" s="24">
        <f t="shared" si="117"/>
        <v>69.137057014842455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77.988163294809624</v>
      </c>
      <c r="CE138" s="62">
        <f t="shared" si="148"/>
        <v>118.59281525447091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18.733459583374543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18.733459583374543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-4.5224624045658861E-14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54.280673146122695</v>
      </c>
      <c r="CZ138" s="62">
        <f t="shared" si="150"/>
        <v>59.062335764177192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10.240706784846664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10.240706784846664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8.5265128291212022E-14</v>
      </c>
      <c r="DP138" s="18">
        <f>DO138*VLOOKUP('Données projet'!$B$14,Paramètres!$A$1:$I$89,3,0)*VLOOKUP('Données projet'!$B$14,Paramètres!$A$1:$I$89,5,0)</f>
        <v>7.7147888077888636E-14</v>
      </c>
      <c r="DQ138" s="14">
        <f t="shared" si="151"/>
        <v>1.19451494619564E-12</v>
      </c>
      <c r="DR138" s="22">
        <f t="shared" si="124"/>
        <v>2.2148127696930623E-12</v>
      </c>
      <c r="DS138" s="62">
        <f t="shared" si="125"/>
        <v>293.33333333333553</v>
      </c>
      <c r="DT138" s="62">
        <f ca="1">AVERAGE(OFFSET($DS$3,0,0,'Données projet'!$E$14+1,1))-AVERAGE(OFFSET($H$3,0,0,'Données projet'!$E$14+1,1))</f>
        <v>181.14126283600467</v>
      </c>
      <c r="DU138" s="62">
        <f t="shared" si="152"/>
        <v>348.75012088192597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4.5475142259405796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4.5475142259405796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63.066358723927522</v>
      </c>
      <c r="T139" s="62">
        <f t="shared" si="142"/>
        <v>68.315893120570763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8.9441590057686202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8.9441590057686202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4.1677594708744434E-14</v>
      </c>
      <c r="AK139" s="14">
        <f t="shared" si="143"/>
        <v>6.9326303456159188E-13</v>
      </c>
      <c r="AL139" s="22">
        <f t="shared" si="112"/>
        <v>1.2800215959791691E-12</v>
      </c>
      <c r="AM139" s="62">
        <f t="shared" si="113"/>
        <v>293.33333333333462</v>
      </c>
      <c r="AN139" s="62">
        <f ca="1">AVERAGE(OFFSET($AM$3,0,0,'Données projet'!$E$10+1,1))-AVERAGE(OFFSET($H$3,0,0,'Données projet'!$E$10+1,1))</f>
        <v>167.14929162269641</v>
      </c>
      <c r="AO139" s="62">
        <f t="shared" si="144"/>
        <v>138.89497526048916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8.1965937344518647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8.1965937344518647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378.17323480030268</v>
      </c>
      <c r="BJ139" s="62">
        <f t="shared" si="146"/>
        <v>471.89239871617241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67.781321496004324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1.5720984421773902E-10</v>
      </c>
      <c r="BS139" s="24">
        <f t="shared" si="117"/>
        <v>67.781321496161539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77.988163294809624</v>
      </c>
      <c r="CE139" s="62">
        <f t="shared" si="148"/>
        <v>118.59281525447091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18.366107867226663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18.366107867226663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-4.5224624045658861E-14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54.280673146122695</v>
      </c>
      <c r="CZ139" s="62">
        <f t="shared" si="150"/>
        <v>59.062335764177192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10.039892771010196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10.039892771010196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8.5265128291212022E-14</v>
      </c>
      <c r="DP139" s="18">
        <f>DO139*VLOOKUP('Données projet'!$B$14,Paramètres!$A$1:$I$89,3,0)*VLOOKUP('Données projet'!$B$14,Paramètres!$A$1:$I$89,5,0)</f>
        <v>7.7147888077888636E-14</v>
      </c>
      <c r="DQ139" s="14">
        <f t="shared" si="151"/>
        <v>1.19451494619564E-12</v>
      </c>
      <c r="DR139" s="22">
        <f t="shared" si="124"/>
        <v>2.2148127696930623E-12</v>
      </c>
      <c r="DS139" s="62">
        <f t="shared" si="125"/>
        <v>293.33333333333553</v>
      </c>
      <c r="DT139" s="62">
        <f ca="1">AVERAGE(OFFSET($DS$3,0,0,'Données projet'!$E$14+1,1))-AVERAGE(OFFSET($H$3,0,0,'Données projet'!$E$14+1,1))</f>
        <v>181.14126283600467</v>
      </c>
      <c r="DU139" s="62">
        <f t="shared" si="152"/>
        <v>348.75012088192597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4.4583402456796817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4.4583402456796817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63.066358723927522</v>
      </c>
      <c r="T140" s="62">
        <f t="shared" si="142"/>
        <v>68.315893120570763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8.7687695030638153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8.7687695030638153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4.1677594708744434E-14</v>
      </c>
      <c r="AK140" s="14">
        <f t="shared" si="143"/>
        <v>6.9326303456159188E-13</v>
      </c>
      <c r="AL140" s="22">
        <f t="shared" si="112"/>
        <v>1.2800215959791691E-12</v>
      </c>
      <c r="AM140" s="62">
        <f t="shared" si="113"/>
        <v>293.33333333333462</v>
      </c>
      <c r="AN140" s="62">
        <f ca="1">AVERAGE(OFFSET($AM$3,0,0,'Données projet'!$E$10+1,1))-AVERAGE(OFFSET($H$3,0,0,'Données projet'!$E$10+1,1))</f>
        <v>167.14929162269641</v>
      </c>
      <c r="AO140" s="62">
        <f t="shared" si="144"/>
        <v>138.89497526048916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8.0358635307477897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8.0358635307477897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378.17323480030268</v>
      </c>
      <c r="BJ140" s="62">
        <f t="shared" si="146"/>
        <v>471.89239871617241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66.452171123991562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1.1116414691564401E-10</v>
      </c>
      <c r="BS140" s="24">
        <f t="shared" si="117"/>
        <v>66.452171124102719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77.988163294809624</v>
      </c>
      <c r="CE140" s="62">
        <f t="shared" si="148"/>
        <v>118.59281525447091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18.00595969417002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18.00595969417002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-4.5224624045658861E-14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54.280673146122695</v>
      </c>
      <c r="CZ140" s="62">
        <f t="shared" si="150"/>
        <v>59.062335764177192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9.8430165975006076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9.8430165975006076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8.5265128291212022E-14</v>
      </c>
      <c r="DP140" s="18">
        <f>DO140*VLOOKUP('Données projet'!$B$14,Paramètres!$A$1:$I$89,3,0)*VLOOKUP('Données projet'!$B$14,Paramètres!$A$1:$I$89,5,0)</f>
        <v>7.7147888077888636E-14</v>
      </c>
      <c r="DQ140" s="14">
        <f t="shared" si="151"/>
        <v>1.19451494619564E-12</v>
      </c>
      <c r="DR140" s="22">
        <f t="shared" si="124"/>
        <v>2.2148127696930623E-12</v>
      </c>
      <c r="DS140" s="62">
        <f t="shared" si="125"/>
        <v>293.33333333333553</v>
      </c>
      <c r="DT140" s="62">
        <f ca="1">AVERAGE(OFFSET($DS$3,0,0,'Données projet'!$E$14+1,1))-AVERAGE(OFFSET($H$3,0,0,'Données projet'!$E$14+1,1))</f>
        <v>181.14126283600467</v>
      </c>
      <c r="DU140" s="62">
        <f t="shared" si="152"/>
        <v>348.75012088192597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4.3709149127809424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4.3709149127809424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63.066358723927522</v>
      </c>
      <c r="T141" s="62">
        <f t="shared" si="142"/>
        <v>68.315893120570763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8.5968192815300188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8.5968192815300188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4.1677594708744434E-14</v>
      </c>
      <c r="AK141" s="14">
        <f t="shared" si="143"/>
        <v>6.9326303456159188E-13</v>
      </c>
      <c r="AL141" s="22">
        <f t="shared" si="112"/>
        <v>1.2800215959791691E-12</v>
      </c>
      <c r="AM141" s="62">
        <f t="shared" si="113"/>
        <v>293.33333333333462</v>
      </c>
      <c r="AN141" s="62">
        <f ca="1">AVERAGE(OFFSET($AM$3,0,0,'Données projet'!$E$10+1,1))-AVERAGE(OFFSET($H$3,0,0,'Données projet'!$E$10+1,1))</f>
        <v>167.14929162269641</v>
      </c>
      <c r="AO141" s="62">
        <f t="shared" si="144"/>
        <v>138.89497526048916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7.8782851483026066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7.8782851483026066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378.17323480030268</v>
      </c>
      <c r="BJ141" s="62">
        <f t="shared" si="146"/>
        <v>471.89239871617241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65.149084580072284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7.8604922108869509E-11</v>
      </c>
      <c r="BS141" s="24">
        <f t="shared" si="117"/>
        <v>65.149084580150884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77.988163294809624</v>
      </c>
      <c r="CE141" s="62">
        <f t="shared" si="148"/>
        <v>118.59281525447091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17.652873807118322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17.652873807118322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-4.5224624045658861E-14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54.280673146122695</v>
      </c>
      <c r="CZ141" s="62">
        <f t="shared" si="150"/>
        <v>59.062335764177192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9.6500010456709351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9.6500010456709351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8.5265128291212022E-14</v>
      </c>
      <c r="DP141" s="18">
        <f>DO141*VLOOKUP('Données projet'!$B$14,Paramètres!$A$1:$I$89,3,0)*VLOOKUP('Données projet'!$B$14,Paramètres!$A$1:$I$89,5,0)</f>
        <v>7.7147888077888636E-14</v>
      </c>
      <c r="DQ141" s="14">
        <f t="shared" si="151"/>
        <v>1.19451494619564E-12</v>
      </c>
      <c r="DR141" s="22">
        <f t="shared" si="124"/>
        <v>2.2148127696930623E-12</v>
      </c>
      <c r="DS141" s="62">
        <f t="shared" si="125"/>
        <v>293.33333333333553</v>
      </c>
      <c r="DT141" s="62">
        <f ca="1">AVERAGE(OFFSET($DS$3,0,0,'Données projet'!$E$14+1,1))-AVERAGE(OFFSET($H$3,0,0,'Données projet'!$E$14+1,1))</f>
        <v>181.14126283600467</v>
      </c>
      <c r="DU141" s="62">
        <f t="shared" si="152"/>
        <v>348.75012088192597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4.2852039373361599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4.2852039373361599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63.066358723927522</v>
      </c>
      <c r="T142" s="62">
        <f t="shared" si="142"/>
        <v>68.315893120570763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8.4282408989612208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8.4282408989612208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4.1677594708744434E-14</v>
      </c>
      <c r="AK142" s="14">
        <f t="shared" si="143"/>
        <v>6.9326303456159188E-13</v>
      </c>
      <c r="AL142" s="22">
        <f t="shared" si="112"/>
        <v>1.2800215959791691E-12</v>
      </c>
      <c r="AM142" s="62">
        <f t="shared" si="113"/>
        <v>293.33333333333462</v>
      </c>
      <c r="AN142" s="62">
        <f ca="1">AVERAGE(OFFSET($AM$3,0,0,'Données projet'!$E$10+1,1))-AVERAGE(OFFSET($H$3,0,0,'Données projet'!$E$10+1,1))</f>
        <v>167.14929162269641</v>
      </c>
      <c r="AO142" s="62">
        <f t="shared" si="144"/>
        <v>138.89497526048916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7.7237967818238511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7.7237967818238511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378.17323480030268</v>
      </c>
      <c r="BJ142" s="62">
        <f t="shared" si="146"/>
        <v>471.89239871617241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63.871550768474954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5.5582073457822004E-11</v>
      </c>
      <c r="BS142" s="24">
        <f t="shared" si="117"/>
        <v>63.871550768530533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77.988163294809624</v>
      </c>
      <c r="CE142" s="62">
        <f t="shared" si="148"/>
        <v>118.59281525447091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17.306711718950581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17.306711718950581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-4.5224624045658861E-14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54.280673146122695</v>
      </c>
      <c r="CZ142" s="62">
        <f t="shared" si="150"/>
        <v>59.062335764177192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9.4607704110847788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9.4607704110847788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8.5265128291212022E-14</v>
      </c>
      <c r="DP142" s="18">
        <f>DO142*VLOOKUP('Données projet'!$B$14,Paramètres!$A$1:$I$89,3,0)*VLOOKUP('Données projet'!$B$14,Paramètres!$A$1:$I$89,5,0)</f>
        <v>7.7147888077888636E-14</v>
      </c>
      <c r="DQ142" s="14">
        <f t="shared" si="151"/>
        <v>1.19451494619564E-12</v>
      </c>
      <c r="DR142" s="22">
        <f t="shared" si="124"/>
        <v>2.2148127696930623E-12</v>
      </c>
      <c r="DS142" s="62">
        <f t="shared" si="125"/>
        <v>293.33333333333553</v>
      </c>
      <c r="DT142" s="62">
        <f ca="1">AVERAGE(OFFSET($DS$3,0,0,'Données projet'!$E$14+1,1))-AVERAGE(OFFSET($H$3,0,0,'Données projet'!$E$14+1,1))</f>
        <v>181.14126283600467</v>
      </c>
      <c r="DU142" s="62">
        <f t="shared" si="152"/>
        <v>348.75012088192597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4.2011737018413164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4.2011737018413164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63.066358723927522</v>
      </c>
      <c r="T143" s="62">
        <f t="shared" si="142"/>
        <v>68.315893120570763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8.2629682356519361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8.2629682356519361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4.1677594708744434E-14</v>
      </c>
      <c r="AK143" s="14">
        <f t="shared" si="143"/>
        <v>6.9326303456159188E-13</v>
      </c>
      <c r="AL143" s="22">
        <f t="shared" si="112"/>
        <v>1.2800215959791691E-12</v>
      </c>
      <c r="AM143" s="62">
        <f t="shared" si="113"/>
        <v>293.33333333333462</v>
      </c>
      <c r="AN143" s="62">
        <f ca="1">AVERAGE(OFFSET($AM$3,0,0,'Données projet'!$E$10+1,1))-AVERAGE(OFFSET($H$3,0,0,'Données projet'!$E$10+1,1))</f>
        <v>167.14929162269641</v>
      </c>
      <c r="AO143" s="62">
        <f t="shared" si="144"/>
        <v>138.89497526048916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7.5723378379831443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7.5723378379831443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378.17323480030268</v>
      </c>
      <c r="BJ143" s="62">
        <f t="shared" si="146"/>
        <v>471.89239871617241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62.619068615704364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3.9302461054434754E-11</v>
      </c>
      <c r="BS143" s="24">
        <f t="shared" si="117"/>
        <v>62.619068615743664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77.988163294809624</v>
      </c>
      <c r="CE143" s="62">
        <f t="shared" si="148"/>
        <v>118.59281525447091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16.967337658193784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16.967337658193784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-4.5224624045658861E-14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54.280673146122695</v>
      </c>
      <c r="CZ143" s="62">
        <f t="shared" si="150"/>
        <v>59.062335764177192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9.2752504738235668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9.2752504738235668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8.5265128291212022E-14</v>
      </c>
      <c r="DP143" s="18">
        <f>DO143*VLOOKUP('Données projet'!$B$14,Paramètres!$A$1:$I$89,3,0)*VLOOKUP('Données projet'!$B$14,Paramètres!$A$1:$I$89,5,0)</f>
        <v>7.7147888077888636E-14</v>
      </c>
      <c r="DQ143" s="14">
        <f t="shared" si="151"/>
        <v>1.19451494619564E-12</v>
      </c>
      <c r="DR143" s="22">
        <f t="shared" si="124"/>
        <v>2.2148127696930623E-12</v>
      </c>
      <c r="DS143" s="62">
        <f t="shared" si="125"/>
        <v>293.33333333333553</v>
      </c>
      <c r="DT143" s="62">
        <f ca="1">AVERAGE(OFFSET($DS$3,0,0,'Données projet'!$E$14+1,1))-AVERAGE(OFFSET($H$3,0,0,'Données projet'!$E$14+1,1))</f>
        <v>181.14126283600467</v>
      </c>
      <c r="DU143" s="62">
        <f t="shared" si="152"/>
        <v>348.75012088192597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4.1187912480111439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4.1187912480111439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63.066358723927522</v>
      </c>
      <c r="T144" s="62">
        <f t="shared" si="142"/>
        <v>68.315893120570763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8.1009364684637752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8.1009364684637752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4.1677594708744434E-14</v>
      </c>
      <c r="AK144" s="14">
        <f t="shared" si="143"/>
        <v>6.9326303456159188E-13</v>
      </c>
      <c r="AL144" s="22">
        <f t="shared" si="112"/>
        <v>1.2800215959791691E-12</v>
      </c>
      <c r="AM144" s="62">
        <f t="shared" si="113"/>
        <v>293.33333333333462</v>
      </c>
      <c r="AN144" s="62">
        <f ca="1">AVERAGE(OFFSET($AM$3,0,0,'Données projet'!$E$10+1,1))-AVERAGE(OFFSET($H$3,0,0,'Données projet'!$E$10+1,1))</f>
        <v>167.14929162269641</v>
      </c>
      <c r="AO144" s="62">
        <f t="shared" si="144"/>
        <v>138.89497526048916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7.4238489116503201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7.4238489116503201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378.17323480030268</v>
      </c>
      <c r="BJ144" s="62">
        <f t="shared" si="146"/>
        <v>471.89239871617241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61.391146874010929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2.7791036728911002E-11</v>
      </c>
      <c r="BS144" s="24">
        <f t="shared" si="117"/>
        <v>61.391146874038718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77.988163294809624</v>
      </c>
      <c r="CE144" s="62">
        <f t="shared" si="148"/>
        <v>118.59281525447091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16.634618515770693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16.634618515770693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-4.5224624045658861E-14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54.280673146122695</v>
      </c>
      <c r="CZ144" s="62">
        <f t="shared" si="150"/>
        <v>59.062335764177192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9.0933684693760597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9.0933684693760597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8.5265128291212022E-14</v>
      </c>
      <c r="DP144" s="18">
        <f>DO144*VLOOKUP('Données projet'!$B$14,Paramètres!$A$1:$I$89,3,0)*VLOOKUP('Données projet'!$B$14,Paramètres!$A$1:$I$89,5,0)</f>
        <v>7.7147888077888636E-14</v>
      </c>
      <c r="DQ144" s="14">
        <f t="shared" si="151"/>
        <v>1.19451494619564E-12</v>
      </c>
      <c r="DR144" s="22">
        <f t="shared" si="124"/>
        <v>2.2148127696930623E-12</v>
      </c>
      <c r="DS144" s="62">
        <f t="shared" si="125"/>
        <v>293.33333333333553</v>
      </c>
      <c r="DT144" s="62">
        <f ca="1">AVERAGE(OFFSET($DS$3,0,0,'Données projet'!$E$14+1,1))-AVERAGE(OFFSET($H$3,0,0,'Données projet'!$E$14+1,1))</f>
        <v>181.14126283600467</v>
      </c>
      <c r="DU144" s="62">
        <f t="shared" si="152"/>
        <v>348.75012088192597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4.0380242638522459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4.0380242638522459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63.066358723927522</v>
      </c>
      <c r="T145" s="62">
        <f t="shared" si="142"/>
        <v>68.315893120570763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7.9420820454005545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7.9420820454005545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4.1677594708744434E-14</v>
      </c>
      <c r="AK145" s="14">
        <f t="shared" si="143"/>
        <v>6.9326303456159188E-13</v>
      </c>
      <c r="AL145" s="22">
        <f t="shared" si="112"/>
        <v>1.2800215959791691E-12</v>
      </c>
      <c r="AM145" s="62">
        <f t="shared" si="113"/>
        <v>293.33333333333462</v>
      </c>
      <c r="AN145" s="62">
        <f ca="1">AVERAGE(OFFSET($AM$3,0,0,'Données projet'!$E$10+1,1))-AVERAGE(OFFSET($H$3,0,0,'Données projet'!$E$10+1,1))</f>
        <v>167.14929162269641</v>
      </c>
      <c r="AO145" s="62">
        <f t="shared" si="144"/>
        <v>138.89497526048916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7.2782717625935804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7.2782717625935804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378.17323480030268</v>
      </c>
      <c r="BJ145" s="62">
        <f t="shared" si="146"/>
        <v>471.89239871617241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60.187303928713789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1.9651230527217377E-11</v>
      </c>
      <c r="BS145" s="24">
        <f t="shared" si="117"/>
        <v>60.187303928733442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77.988163294809624</v>
      </c>
      <c r="CE145" s="62">
        <f t="shared" si="148"/>
        <v>118.59281525447091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16.308423792791878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16.308423792791878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-4.5224624045658861E-14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54.280673146122695</v>
      </c>
      <c r="CZ145" s="62">
        <f t="shared" si="150"/>
        <v>59.062335764177192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8.9150530600986997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8.9150530600986997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8.5265128291212022E-14</v>
      </c>
      <c r="DP145" s="18">
        <f>DO145*VLOOKUP('Données projet'!$B$14,Paramètres!$A$1:$I$89,3,0)*VLOOKUP('Données projet'!$B$14,Paramètres!$A$1:$I$89,5,0)</f>
        <v>7.7147888077888636E-14</v>
      </c>
      <c r="DQ145" s="14">
        <f t="shared" si="151"/>
        <v>1.19451494619564E-12</v>
      </c>
      <c r="DR145" s="22">
        <f t="shared" si="124"/>
        <v>2.2148127696930623E-12</v>
      </c>
      <c r="DS145" s="62">
        <f t="shared" si="125"/>
        <v>293.33333333333553</v>
      </c>
      <c r="DT145" s="62">
        <f ca="1">AVERAGE(OFFSET($DS$3,0,0,'Données projet'!$E$14+1,1))-AVERAGE(OFFSET($H$3,0,0,'Données projet'!$E$14+1,1))</f>
        <v>181.14126283600467</v>
      </c>
      <c r="DU145" s="62">
        <f t="shared" si="152"/>
        <v>348.75012088192597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3.9588410709897079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3.9588410709897079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63.066358723927522</v>
      </c>
      <c r="T146" s="62">
        <f t="shared" si="142"/>
        <v>68.315893120570763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7.7863426606819734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7.7863426606819734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4.1677594708744434E-14</v>
      </c>
      <c r="AK146" s="14">
        <f t="shared" si="143"/>
        <v>6.9326303456159188E-13</v>
      </c>
      <c r="AL146" s="22">
        <f t="shared" si="112"/>
        <v>1.2800215959791691E-12</v>
      </c>
      <c r="AM146" s="62">
        <f t="shared" si="113"/>
        <v>293.33333333333462</v>
      </c>
      <c r="AN146" s="62">
        <f ca="1">AVERAGE(OFFSET($AM$3,0,0,'Données projet'!$E$10+1,1))-AVERAGE(OFFSET($H$3,0,0,'Données projet'!$E$10+1,1))</f>
        <v>167.14929162269641</v>
      </c>
      <c r="AO146" s="62">
        <f t="shared" si="144"/>
        <v>138.89497526048916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7.1355492926365507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7.1355492926365507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378.17323480030268</v>
      </c>
      <c r="BJ146" s="62">
        <f t="shared" si="146"/>
        <v>471.89239871617241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59.007067609302233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1.3895518364455501E-11</v>
      </c>
      <c r="BS146" s="24">
        <f t="shared" si="117"/>
        <v>59.007067609316131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77.988163294809624</v>
      </c>
      <c r="CE146" s="62">
        <f t="shared" si="148"/>
        <v>118.59281525447091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15.988625549371543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15.988625549371543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-4.5224624045658861E-14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54.280673146122695</v>
      </c>
      <c r="CZ146" s="62">
        <f t="shared" si="150"/>
        <v>59.062335764177192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8.7402343072356086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8.7402343072356086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8.5265128291212022E-14</v>
      </c>
      <c r="DP146" s="18">
        <f>DO146*VLOOKUP('Données projet'!$B$14,Paramètres!$A$1:$I$89,3,0)*VLOOKUP('Données projet'!$B$14,Paramètres!$A$1:$I$89,5,0)</f>
        <v>7.7147888077888636E-14</v>
      </c>
      <c r="DQ146" s="14">
        <f t="shared" si="151"/>
        <v>1.19451494619564E-12</v>
      </c>
      <c r="DR146" s="22">
        <f t="shared" si="124"/>
        <v>2.2148127696930623E-12</v>
      </c>
      <c r="DS146" s="62">
        <f t="shared" si="125"/>
        <v>293.33333333333553</v>
      </c>
      <c r="DT146" s="62">
        <f ca="1">AVERAGE(OFFSET($DS$3,0,0,'Données projet'!$E$14+1,1))-AVERAGE(OFFSET($H$3,0,0,'Données projet'!$E$14+1,1))</f>
        <v>181.14126283600467</v>
      </c>
      <c r="DU146" s="62">
        <f t="shared" si="152"/>
        <v>348.75012088192597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3.8812106122422256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3.8812106122422256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63.066358723927522</v>
      </c>
      <c r="T147" s="62">
        <f t="shared" si="142"/>
        <v>68.315893120570763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7.6336572303060786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7.6336572303060786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4.1677594708744434E-14</v>
      </c>
      <c r="AK147" s="14">
        <f t="shared" si="143"/>
        <v>6.9326303456159188E-13</v>
      </c>
      <c r="AL147" s="22">
        <f t="shared" si="112"/>
        <v>1.2800215959791691E-12</v>
      </c>
      <c r="AM147" s="62">
        <f t="shared" si="113"/>
        <v>293.33333333333462</v>
      </c>
      <c r="AN147" s="62">
        <f ca="1">AVERAGE(OFFSET($AM$3,0,0,'Données projet'!$E$10+1,1))-AVERAGE(OFFSET($H$3,0,0,'Données projet'!$E$10+1,1))</f>
        <v>167.14929162269641</v>
      </c>
      <c r="AO147" s="62">
        <f t="shared" si="144"/>
        <v>138.89497526048916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6.9956255232632669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6.9956255232632669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378.17323480030268</v>
      </c>
      <c r="BJ147" s="62">
        <f t="shared" si="146"/>
        <v>471.89239871617241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57.849975004241266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9.8256152636086886E-12</v>
      </c>
      <c r="BS147" s="24">
        <f t="shared" si="117"/>
        <v>57.849975004251093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77.988163294809624</v>
      </c>
      <c r="CE147" s="62">
        <f t="shared" si="148"/>
        <v>118.59281525447091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15.675098354447012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15.675098354447012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-4.5224624045658861E-14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54.280673146122695</v>
      </c>
      <c r="CZ147" s="62">
        <f t="shared" si="150"/>
        <v>59.062335764177192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8.5688436434872521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8.5688436434872521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8.5265128291212022E-14</v>
      </c>
      <c r="DP147" s="18">
        <f>DO147*VLOOKUP('Données projet'!$B$14,Paramètres!$A$1:$I$89,3,0)*VLOOKUP('Données projet'!$B$14,Paramètres!$A$1:$I$89,5,0)</f>
        <v>7.7147888077888636E-14</v>
      </c>
      <c r="DQ147" s="14">
        <f t="shared" si="151"/>
        <v>1.19451494619564E-12</v>
      </c>
      <c r="DR147" s="22">
        <f t="shared" si="124"/>
        <v>2.2148127696930623E-12</v>
      </c>
      <c r="DS147" s="62">
        <f t="shared" si="125"/>
        <v>293.33333333333553</v>
      </c>
      <c r="DT147" s="62">
        <f ca="1">AVERAGE(OFFSET($DS$3,0,0,'Données projet'!$E$14+1,1))-AVERAGE(OFFSET($H$3,0,0,'Données projet'!$E$14+1,1))</f>
        <v>181.14126283600467</v>
      </c>
      <c r="DU147" s="62">
        <f t="shared" si="152"/>
        <v>348.75012088192597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3.8051024394408772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3.8051024394408772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63.066358723927522</v>
      </c>
      <c r="T148" s="62">
        <f t="shared" si="142"/>
        <v>68.315893120570763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7.4839658680909382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7.4839658680909382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4.1677594708744434E-14</v>
      </c>
      <c r="AK148" s="14">
        <f t="shared" si="143"/>
        <v>6.9326303456159188E-13</v>
      </c>
      <c r="AL148" s="22">
        <f t="shared" si="112"/>
        <v>1.2800215959791691E-12</v>
      </c>
      <c r="AM148" s="62">
        <f t="shared" si="113"/>
        <v>293.33333333333462</v>
      </c>
      <c r="AN148" s="62">
        <f ca="1">AVERAGE(OFFSET($AM$3,0,0,'Données projet'!$E$10+1,1))-AVERAGE(OFFSET($H$3,0,0,'Données projet'!$E$10+1,1))</f>
        <v>167.14929162269641</v>
      </c>
      <c r="AO148" s="62">
        <f t="shared" si="144"/>
        <v>138.89497526048916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6.8584455736623209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6.8584455736623209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378.17323480030268</v>
      </c>
      <c r="BJ148" s="62">
        <f t="shared" si="146"/>
        <v>471.89239871617241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56.71557227940874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6.9477591822277505E-12</v>
      </c>
      <c r="BS148" s="24">
        <f t="shared" si="117"/>
        <v>56.715572279415689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77.988163294809624</v>
      </c>
      <c r="CE148" s="62">
        <f t="shared" si="148"/>
        <v>118.59281525447091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15.367719236582246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15.367719236582246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-4.5224624045658861E-14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54.280673146122695</v>
      </c>
      <c r="CZ148" s="62">
        <f t="shared" si="150"/>
        <v>59.062335764177192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8.4008138461170176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8.4008138461170176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8.5265128291212022E-14</v>
      </c>
      <c r="DP148" s="18">
        <f>DO148*VLOOKUP('Données projet'!$B$14,Paramètres!$A$1:$I$89,3,0)*VLOOKUP('Données projet'!$B$14,Paramètres!$A$1:$I$89,5,0)</f>
        <v>7.7147888077888636E-14</v>
      </c>
      <c r="DQ148" s="14">
        <f t="shared" si="151"/>
        <v>1.19451494619564E-12</v>
      </c>
      <c r="DR148" s="22">
        <f t="shared" si="124"/>
        <v>2.2148127696930623E-12</v>
      </c>
      <c r="DS148" s="62">
        <f t="shared" si="125"/>
        <v>293.33333333333553</v>
      </c>
      <c r="DT148" s="62">
        <f ca="1">AVERAGE(OFFSET($DS$3,0,0,'Données projet'!$E$14+1,1))-AVERAGE(OFFSET($H$3,0,0,'Données projet'!$E$14+1,1))</f>
        <v>181.14126283600467</v>
      </c>
      <c r="DU148" s="62">
        <f t="shared" si="152"/>
        <v>348.75012088192597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3.7304867014867615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3.7304867014867615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63.066358723927522</v>
      </c>
      <c r="T149" s="62">
        <f t="shared" si="142"/>
        <v>68.315893120570763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7.3372098621861213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7.3372098621861213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4.1677594708744434E-14</v>
      </c>
      <c r="AK149" s="14">
        <f t="shared" si="143"/>
        <v>6.9326303456159188E-13</v>
      </c>
      <c r="AL149" s="22">
        <f t="shared" si="112"/>
        <v>1.2800215959791691E-12</v>
      </c>
      <c r="AM149" s="62">
        <f t="shared" si="113"/>
        <v>293.33333333333462</v>
      </c>
      <c r="AN149" s="62">
        <f ca="1">AVERAGE(OFFSET($AM$3,0,0,'Données projet'!$E$10+1,1))-AVERAGE(OFFSET($H$3,0,0,'Données projet'!$E$10+1,1))</f>
        <v>167.14929162269641</v>
      </c>
      <c r="AO149" s="62">
        <f t="shared" si="144"/>
        <v>138.89497526048916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6.7239556392015425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6.7239556392015425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378.17323480030268</v>
      </c>
      <c r="BJ149" s="62">
        <f t="shared" si="146"/>
        <v>471.89239871617241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55.603414500092839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4.9128076318043443E-12</v>
      </c>
      <c r="BS149" s="24">
        <f t="shared" si="117"/>
        <v>55.603414500097749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77.988163294809624</v>
      </c>
      <c r="CE149" s="62">
        <f t="shared" si="148"/>
        <v>118.59281525447091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15.066367635736059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15.066367635736059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-4.5224624045658861E-14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54.280673146122695</v>
      </c>
      <c r="CZ149" s="62">
        <f t="shared" si="150"/>
        <v>59.062335764177192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8.2360790105851578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8.2360790105851578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8.5265128291212022E-14</v>
      </c>
      <c r="DP149" s="18">
        <f>DO149*VLOOKUP('Données projet'!$B$14,Paramètres!$A$1:$I$89,3,0)*VLOOKUP('Données projet'!$B$14,Paramètres!$A$1:$I$89,5,0)</f>
        <v>7.7147888077888636E-14</v>
      </c>
      <c r="DQ149" s="14">
        <f t="shared" si="151"/>
        <v>1.19451494619564E-12</v>
      </c>
      <c r="DR149" s="22">
        <f t="shared" si="124"/>
        <v>2.2148127696930623E-12</v>
      </c>
      <c r="DS149" s="62">
        <f t="shared" si="125"/>
        <v>293.33333333333553</v>
      </c>
      <c r="DT149" s="62">
        <f ca="1">AVERAGE(OFFSET($DS$3,0,0,'Données projet'!$E$14+1,1))-AVERAGE(OFFSET($H$3,0,0,'Données projet'!$E$14+1,1))</f>
        <v>181.14126283600467</v>
      </c>
      <c r="DU149" s="62">
        <f t="shared" si="152"/>
        <v>348.75012088192597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3.6573341326428199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3.6573341326428199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63.066358723927522</v>
      </c>
      <c r="T150" s="62">
        <f t="shared" si="142"/>
        <v>68.315893120570763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7.1933316520447725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7.1933316520447725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4.1677594708744434E-14</v>
      </c>
      <c r="AK150" s="14">
        <f t="shared" si="143"/>
        <v>6.9326303456159188E-13</v>
      </c>
      <c r="AL150" s="22">
        <f t="shared" si="112"/>
        <v>1.2800215959791691E-12</v>
      </c>
      <c r="AM150" s="62">
        <f t="shared" si="113"/>
        <v>293.33333333333462</v>
      </c>
      <c r="AN150" s="62">
        <f ca="1">AVERAGE(OFFSET($AM$3,0,0,'Données projet'!$E$10+1,1))-AVERAGE(OFFSET($H$3,0,0,'Données projet'!$E$10+1,1))</f>
        <v>167.14929162269641</v>
      </c>
      <c r="AO150" s="62">
        <f t="shared" si="144"/>
        <v>138.89497526048916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6.5921029703247793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6.5921029703247793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378.17323480030268</v>
      </c>
      <c r="BJ150" s="62">
        <f t="shared" si="146"/>
        <v>471.89239871617241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54.513065456480064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3.4738795911138753E-12</v>
      </c>
      <c r="BS150" s="24">
        <f t="shared" si="117"/>
        <v>54.513065456483538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77.988163294809624</v>
      </c>
      <c r="CE150" s="62">
        <f t="shared" si="148"/>
        <v>118.59281525447091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14.770925355976138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14.770925355976138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-4.5224624045658861E-14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54.280673146122695</v>
      </c>
      <c r="CZ150" s="62">
        <f t="shared" si="150"/>
        <v>59.062335764177192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8.0745745246997487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8.0745745246997487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8.5265128291212022E-14</v>
      </c>
      <c r="DP150" s="18">
        <f>DO150*VLOOKUP('Données projet'!$B$14,Paramètres!$A$1:$I$89,3,0)*VLOOKUP('Données projet'!$B$14,Paramètres!$A$1:$I$89,5,0)</f>
        <v>7.7147888077888636E-14</v>
      </c>
      <c r="DQ150" s="14">
        <f t="shared" si="151"/>
        <v>1.19451494619564E-12</v>
      </c>
      <c r="DR150" s="22">
        <f t="shared" si="124"/>
        <v>2.2148127696930623E-12</v>
      </c>
      <c r="DS150" s="62">
        <f t="shared" si="125"/>
        <v>293.33333333333553</v>
      </c>
      <c r="DT150" s="62">
        <f ca="1">AVERAGE(OFFSET($DS$3,0,0,'Données projet'!$E$14+1,1))-AVERAGE(OFFSET($H$3,0,0,'Données projet'!$E$14+1,1))</f>
        <v>181.14126283600467</v>
      </c>
      <c r="DU150" s="62">
        <f t="shared" si="152"/>
        <v>348.75012088192597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3.5856160410552467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3.5856160410552467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63.066358723927522</v>
      </c>
      <c r="T151" s="62">
        <f t="shared" si="142"/>
        <v>68.315893120570763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7.0522748058472526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7.0522748058472526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4.1677594708744434E-14</v>
      </c>
      <c r="AK151" s="14">
        <f t="shared" si="143"/>
        <v>6.9326303456159188E-13</v>
      </c>
      <c r="AL151" s="22">
        <f t="shared" si="112"/>
        <v>1.2800215959791691E-12</v>
      </c>
      <c r="AM151" s="62">
        <f t="shared" si="113"/>
        <v>293.33333333333462</v>
      </c>
      <c r="AN151" s="62">
        <f ca="1">AVERAGE(OFFSET($AM$3,0,0,'Données projet'!$E$10+1,1))-AVERAGE(OFFSET($H$3,0,0,'Données projet'!$E$10+1,1))</f>
        <v>167.14929162269641</v>
      </c>
      <c r="AO151" s="62">
        <f t="shared" si="144"/>
        <v>138.89497526048916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6.4628358518625024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6.4628358518625024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378.17323480030268</v>
      </c>
      <c r="BJ151" s="62">
        <f t="shared" si="146"/>
        <v>471.89239871617241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53.444097492565284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2.4564038159021721E-12</v>
      </c>
      <c r="BS151" s="24">
        <f t="shared" si="117"/>
        <v>53.444097492567742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77.988163294809624</v>
      </c>
      <c r="CE151" s="62">
        <f t="shared" si="148"/>
        <v>118.59281525447091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14.481276519120311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14.481276519120311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-4.5224624045658861E-14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54.280673146122695</v>
      </c>
      <c r="CZ151" s="62">
        <f t="shared" si="150"/>
        <v>59.062335764177192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7.9162370432745428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7.9162370432745428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8.5265128291212022E-14</v>
      </c>
      <c r="DP151" s="18">
        <f>DO151*VLOOKUP('Données projet'!$B$14,Paramètres!$A$1:$I$89,3,0)*VLOOKUP('Données projet'!$B$14,Paramètres!$A$1:$I$89,5,0)</f>
        <v>7.7147888077888636E-14</v>
      </c>
      <c r="DQ151" s="14">
        <f t="shared" si="151"/>
        <v>1.19451494619564E-12</v>
      </c>
      <c r="DR151" s="22">
        <f t="shared" si="124"/>
        <v>2.2148127696930623E-12</v>
      </c>
      <c r="DS151" s="62">
        <f t="shared" si="125"/>
        <v>293.33333333333553</v>
      </c>
      <c r="DT151" s="62">
        <f ca="1">AVERAGE(OFFSET($DS$3,0,0,'Données projet'!$E$14+1,1))-AVERAGE(OFFSET($H$3,0,0,'Données projet'!$E$14+1,1))</f>
        <v>181.14126283600467</v>
      </c>
      <c r="DU151" s="62">
        <f t="shared" si="152"/>
        <v>348.75012088192597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3.5153042974999891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3.5153042974999891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63.066358723927522</v>
      </c>
      <c r="T152" s="62">
        <f t="shared" si="142"/>
        <v>68.315893120570763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6.9139839983674856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6.9139839983674856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4.1677594708744434E-14</v>
      </c>
      <c r="AK152" s="14">
        <f t="shared" si="143"/>
        <v>6.9326303456159188E-13</v>
      </c>
      <c r="AL152" s="22">
        <f t="shared" si="112"/>
        <v>1.2800215959791691E-12</v>
      </c>
      <c r="AM152" s="62">
        <f t="shared" si="113"/>
        <v>293.33333333333462</v>
      </c>
      <c r="AN152" s="62">
        <f ca="1">AVERAGE(OFFSET($AM$3,0,0,'Données projet'!$E$10+1,1))-AVERAGE(OFFSET($H$3,0,0,'Données projet'!$E$10+1,1))</f>
        <v>167.14929162269641</v>
      </c>
      <c r="AO152" s="62">
        <f t="shared" si="144"/>
        <v>138.89497526048916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6.3361035827481142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6.3361035827481142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378.17323480030268</v>
      </c>
      <c r="BJ152" s="62">
        <f t="shared" si="146"/>
        <v>471.89239871617241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52.396091338416795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1.7369397955569376E-12</v>
      </c>
      <c r="BS152" s="24">
        <f t="shared" si="117"/>
        <v>52.396091338418529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77.988163294809624</v>
      </c>
      <c r="CE152" s="62">
        <f t="shared" si="148"/>
        <v>118.59281525447091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14.197307519286881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14.197307519286881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-4.5224624045658861E-14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54.280673146122695</v>
      </c>
      <c r="CZ152" s="62">
        <f t="shared" si="150"/>
        <v>59.062335764177192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7.7610044632837578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7.7610044632837578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8.5265128291212022E-14</v>
      </c>
      <c r="DP152" s="18">
        <f>DO152*VLOOKUP('Données projet'!$B$14,Paramètres!$A$1:$I$89,3,0)*VLOOKUP('Données projet'!$B$14,Paramètres!$A$1:$I$89,5,0)</f>
        <v>7.7147888077888636E-14</v>
      </c>
      <c r="DQ152" s="14">
        <f t="shared" si="151"/>
        <v>1.19451494619564E-12</v>
      </c>
      <c r="DR152" s="22">
        <f t="shared" si="124"/>
        <v>2.2148127696930623E-12</v>
      </c>
      <c r="DS152" s="62">
        <f t="shared" si="125"/>
        <v>293.33333333333553</v>
      </c>
      <c r="DT152" s="62">
        <f ca="1">AVERAGE(OFFSET($DS$3,0,0,'Données projet'!$E$14+1,1))-AVERAGE(OFFSET($H$3,0,0,'Données projet'!$E$14+1,1))</f>
        <v>181.14126283600467</v>
      </c>
      <c r="DU152" s="62">
        <f t="shared" si="152"/>
        <v>348.75012088192597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3.4463713243499212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3.4463713243499212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63.066358723927522</v>
      </c>
      <c r="T153" s="62">
        <f t="shared" si="142"/>
        <v>68.315893120570763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6.7784049892733327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6.7784049892733327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4.1677594708744434E-14</v>
      </c>
      <c r="AK153" s="14">
        <f t="shared" si="143"/>
        <v>6.9326303456159188E-13</v>
      </c>
      <c r="AL153" s="22">
        <f t="shared" si="112"/>
        <v>1.2800215959791691E-12</v>
      </c>
      <c r="AM153" s="62">
        <f t="shared" si="113"/>
        <v>293.33333333333462</v>
      </c>
      <c r="AN153" s="62">
        <f ca="1">AVERAGE(OFFSET($AM$3,0,0,'Données projet'!$E$10+1,1))-AVERAGE(OFFSET($H$3,0,0,'Données projet'!$E$10+1,1))</f>
        <v>167.14929162269641</v>
      </c>
      <c r="AO153" s="62">
        <f t="shared" si="144"/>
        <v>138.89497526048916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6.2118564561320078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6.2118564561320078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378.17323480030268</v>
      </c>
      <c r="BJ153" s="62">
        <f t="shared" si="146"/>
        <v>471.89239871617241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51.368635945730524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1.2282019079510861E-12</v>
      </c>
      <c r="BS153" s="24">
        <f t="shared" si="117"/>
        <v>51.368635945731754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77.988163294809624</v>
      </c>
      <c r="CE153" s="62">
        <f t="shared" si="148"/>
        <v>118.59281525447091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13.918906978336196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13.918906978336196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-4.5224624045658861E-14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54.280673146122695</v>
      </c>
      <c r="CZ153" s="62">
        <f t="shared" si="150"/>
        <v>59.062335764177192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7.6088158995040676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7.6088158995040676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8.5265128291212022E-14</v>
      </c>
      <c r="DP153" s="18">
        <f>DO153*VLOOKUP('Données projet'!$B$14,Paramètres!$A$1:$I$89,3,0)*VLOOKUP('Données projet'!$B$14,Paramètres!$A$1:$I$89,5,0)</f>
        <v>7.7147888077888636E-14</v>
      </c>
      <c r="DQ153" s="14">
        <f t="shared" si="151"/>
        <v>1.19451494619564E-12</v>
      </c>
      <c r="DR153" s="22">
        <f t="shared" si="124"/>
        <v>2.2148127696930623E-12</v>
      </c>
      <c r="DS153" s="62">
        <f t="shared" si="125"/>
        <v>293.33333333333553</v>
      </c>
      <c r="DT153" s="62">
        <f ca="1">AVERAGE(OFFSET($DS$3,0,0,'Données projet'!$E$14+1,1))-AVERAGE(OFFSET($H$3,0,0,'Données projet'!$E$14+1,1))</f>
        <v>181.14126283600467</v>
      </c>
      <c r="DU153" s="62">
        <f t="shared" si="152"/>
        <v>348.75012088192597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3.3787900847583638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3.3787900847583638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63.066358723927522</v>
      </c>
      <c r="T154" s="62">
        <f t="shared" si="142"/>
        <v>68.315893120570763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6.6454846018524858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6.6454846018524858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4.1677594708744434E-14</v>
      </c>
      <c r="AK154" s="14">
        <f t="shared" ref="AK154:AK203" si="164">EXP(-1.0587+0.8836*LN(AJ154)+0.284)</f>
        <v>6.9326303456159188E-13</v>
      </c>
      <c r="AL154" s="22">
        <f t="shared" ref="AL154:AL203" si="165">(AJ154+AK154)*0.475*44/12</f>
        <v>1.2800215959791691E-12</v>
      </c>
      <c r="AM154" s="62">
        <f t="shared" si="113"/>
        <v>293.33333333333462</v>
      </c>
      <c r="AN154" s="62">
        <f ca="1">AVERAGE(OFFSET($AM$3,0,0,'Données projet'!$E$10+1,1))-AVERAGE(OFFSET($H$3,0,0,'Données projet'!$E$10+1,1))</f>
        <v>167.14929162269641</v>
      </c>
      <c r="AO154" s="62">
        <f t="shared" si="144"/>
        <v>138.89497526048916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6.0900457398855785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6.0900457398855785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378.17323480030268</v>
      </c>
      <c r="BJ154" s="62">
        <f t="shared" si="146"/>
        <v>471.89239871617241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50.36132832660892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8.6846989777846881E-13</v>
      </c>
      <c r="BS154" s="24">
        <f t="shared" ref="BS154:BS203" si="169">SUM(BP154:BR154)</f>
        <v>50.361328326609787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77.988163294809624</v>
      </c>
      <c r="CE154" s="62">
        <f t="shared" si="148"/>
        <v>118.59281525447091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13.645965702185991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13.645965702185991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-4.5224624045658861E-14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54.280673146122695</v>
      </c>
      <c r="CZ154" s="62">
        <f t="shared" si="150"/>
        <v>59.062335764177192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7.4596116606342386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7.4596116606342386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8.5265128291212022E-14</v>
      </c>
      <c r="DP154" s="18">
        <f>DO154*VLOOKUP('Données projet'!$B$14,Paramètres!$A$1:$I$89,3,0)*VLOOKUP('Données projet'!$B$14,Paramètres!$A$1:$I$89,5,0)</f>
        <v>7.7147888077888636E-14</v>
      </c>
      <c r="DQ154" s="14">
        <f t="shared" ref="DQ154:DQ203" si="176">EXP(-1.0587+0.8836*LN(DP154)+0.284)</f>
        <v>1.19451494619564E-12</v>
      </c>
      <c r="DR154" s="22">
        <f t="shared" ref="DR154:DR203" si="177">(DP154+DQ154)*0.475*44/12</f>
        <v>2.2148127696930623E-12</v>
      </c>
      <c r="DS154" s="62">
        <f t="shared" si="125"/>
        <v>293.33333333333553</v>
      </c>
      <c r="DT154" s="62">
        <f ca="1">AVERAGE(OFFSET($DS$3,0,0,'Données projet'!$E$14+1,1))-AVERAGE(OFFSET($H$3,0,0,'Données projet'!$E$14+1,1))</f>
        <v>181.14126283600467</v>
      </c>
      <c r="DU154" s="62">
        <f t="shared" si="152"/>
        <v>348.75012088192597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3.312534072054711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3.312534072054711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63.066358723927522</v>
      </c>
      <c r="T155" s="62">
        <f t="shared" si="142"/>
        <v>68.315893120570763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6.5151707021555314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6.5151707021555314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4.1677594708744434E-14</v>
      </c>
      <c r="AK155" s="14">
        <f t="shared" si="164"/>
        <v>6.9326303456159188E-13</v>
      </c>
      <c r="AL155" s="22">
        <f t="shared" si="165"/>
        <v>1.2800215959791691E-12</v>
      </c>
      <c r="AM155" s="62">
        <f t="shared" si="113"/>
        <v>293.33333333333462</v>
      </c>
      <c r="AN155" s="62">
        <f ca="1">AVERAGE(OFFSET($AM$3,0,0,'Données projet'!$E$10+1,1))-AVERAGE(OFFSET($H$3,0,0,'Données projet'!$E$10+1,1))</f>
        <v>167.14929162269641</v>
      </c>
      <c r="AO155" s="62">
        <f t="shared" si="144"/>
        <v>138.89497526048916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5.9706236574875415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5.9706236574875415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378.17323480030268</v>
      </c>
      <c r="BJ155" s="62">
        <f t="shared" si="146"/>
        <v>471.89239871617241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49.37377339550131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6.1410095397554304E-13</v>
      </c>
      <c r="BS155" s="24">
        <f t="shared" si="169"/>
        <v>49.373773395501921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77.988163294809624</v>
      </c>
      <c r="CE155" s="62">
        <f t="shared" si="148"/>
        <v>118.59281525447091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13.378376637983353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13.378376637983353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-4.5224624045658861E-14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54.280673146122695</v>
      </c>
      <c r="CZ155" s="62">
        <f t="shared" si="150"/>
        <v>59.062335764177192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7.3133332258830475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7.3133332258830475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8.5265128291212022E-14</v>
      </c>
      <c r="DP155" s="18">
        <f>DO155*VLOOKUP('Données projet'!$B$14,Paramètres!$A$1:$I$89,3,0)*VLOOKUP('Données projet'!$B$14,Paramètres!$A$1:$I$89,5,0)</f>
        <v>7.7147888077888636E-14</v>
      </c>
      <c r="DQ155" s="14">
        <f t="shared" si="176"/>
        <v>1.19451494619564E-12</v>
      </c>
      <c r="DR155" s="22">
        <f t="shared" si="177"/>
        <v>2.2148127696930623E-12</v>
      </c>
      <c r="DS155" s="62">
        <f t="shared" si="125"/>
        <v>293.33333333333553</v>
      </c>
      <c r="DT155" s="62">
        <f ca="1">AVERAGE(OFFSET($DS$3,0,0,'Données projet'!$E$14+1,1))-AVERAGE(OFFSET($H$3,0,0,'Données projet'!$E$14+1,1))</f>
        <v>181.14126283600467</v>
      </c>
      <c r="DU155" s="62">
        <f t="shared" si="152"/>
        <v>348.75012088192597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3.2475772993479994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3.2475772993479994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63.066358723927522</v>
      </c>
      <c r="T156" s="62">
        <f t="shared" si="142"/>
        <v>68.315893120570763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6.3874121785480034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6.3874121785480034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4.1677594708744434E-14</v>
      </c>
      <c r="AK156" s="14">
        <f t="shared" si="164"/>
        <v>6.9326303456159188E-13</v>
      </c>
      <c r="AL156" s="22">
        <f t="shared" si="165"/>
        <v>1.2800215959791691E-12</v>
      </c>
      <c r="AM156" s="62">
        <f t="shared" si="113"/>
        <v>293.33333333333462</v>
      </c>
      <c r="AN156" s="62">
        <f ca="1">AVERAGE(OFFSET($AM$3,0,0,'Données projet'!$E$10+1,1))-AVERAGE(OFFSET($H$3,0,0,'Données projet'!$E$10+1,1))</f>
        <v>167.14929162269641</v>
      </c>
      <c r="AO156" s="62">
        <f t="shared" si="144"/>
        <v>138.89497526048916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5.8535433692850516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5.8535433692850516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378.17323480030268</v>
      </c>
      <c r="BJ156" s="62">
        <f t="shared" si="146"/>
        <v>471.89239871617241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48.405583814243691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4.3423494888923441E-13</v>
      </c>
      <c r="BS156" s="24">
        <f t="shared" si="169"/>
        <v>48.405583814244125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77.988163294809624</v>
      </c>
      <c r="CE156" s="62">
        <f t="shared" si="148"/>
        <v>118.59281525447091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13.116034832116515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13.116034832116515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-4.5224624045658861E-14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54.280673146122695</v>
      </c>
      <c r="CZ156" s="62">
        <f t="shared" si="150"/>
        <v>59.062335764177192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7.1699232220162923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7.1699232220162923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8.5265128291212022E-14</v>
      </c>
      <c r="DP156" s="18">
        <f>DO156*VLOOKUP('Données projet'!$B$14,Paramètres!$A$1:$I$89,3,0)*VLOOKUP('Données projet'!$B$14,Paramètres!$A$1:$I$89,5,0)</f>
        <v>7.7147888077888636E-14</v>
      </c>
      <c r="DQ156" s="14">
        <f t="shared" si="176"/>
        <v>1.19451494619564E-12</v>
      </c>
      <c r="DR156" s="22">
        <f t="shared" si="177"/>
        <v>2.2148127696930623E-12</v>
      </c>
      <c r="DS156" s="62">
        <f t="shared" si="125"/>
        <v>293.33333333333553</v>
      </c>
      <c r="DT156" s="62">
        <f ca="1">AVERAGE(OFFSET($DS$3,0,0,'Données projet'!$E$14+1,1))-AVERAGE(OFFSET($H$3,0,0,'Données projet'!$E$14+1,1))</f>
        <v>181.14126283600467</v>
      </c>
      <c r="DU156" s="62">
        <f t="shared" si="152"/>
        <v>348.75012088192597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3.1838942893343476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3.1838942893343476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63.066358723927522</v>
      </c>
      <c r="T157" s="62">
        <f t="shared" si="142"/>
        <v>68.315893120570763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6.2621589216634144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6.2621589216634144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4.1677594708744434E-14</v>
      </c>
      <c r="AK157" s="14">
        <f t="shared" si="164"/>
        <v>6.9326303456159188E-13</v>
      </c>
      <c r="AL157" s="22">
        <f t="shared" si="165"/>
        <v>1.2800215959791691E-12</v>
      </c>
      <c r="AM157" s="62">
        <f t="shared" si="113"/>
        <v>293.33333333333462</v>
      </c>
      <c r="AN157" s="62">
        <f ca="1">AVERAGE(OFFSET($AM$3,0,0,'Données projet'!$E$10+1,1))-AVERAGE(OFFSET($H$3,0,0,'Données projet'!$E$10+1,1))</f>
        <v>167.14929162269641</v>
      </c>
      <c r="AO157" s="62">
        <f t="shared" si="144"/>
        <v>138.89497526048916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5.7387589541222885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5.7387589541222885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378.17323480030268</v>
      </c>
      <c r="BJ157" s="62">
        <f t="shared" si="146"/>
        <v>471.89239871617241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47.456379840137195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3.0705047698777152E-13</v>
      </c>
      <c r="BS157" s="24">
        <f t="shared" si="169"/>
        <v>47.456379840137501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77.988163294809624</v>
      </c>
      <c r="CE157" s="62">
        <f t="shared" si="148"/>
        <v>118.59281525447091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12.858837389050024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12.858837389050024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-4.5224624045658861E-14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54.280673146122695</v>
      </c>
      <c r="CZ157" s="62">
        <f t="shared" si="150"/>
        <v>59.062335764177192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7.0293254008538986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7.0293254008538986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8.5265128291212022E-14</v>
      </c>
      <c r="DP157" s="18">
        <f>DO157*VLOOKUP('Données projet'!$B$14,Paramètres!$A$1:$I$89,3,0)*VLOOKUP('Données projet'!$B$14,Paramètres!$A$1:$I$89,5,0)</f>
        <v>7.7147888077888636E-14</v>
      </c>
      <c r="DQ157" s="14">
        <f t="shared" si="176"/>
        <v>1.19451494619564E-12</v>
      </c>
      <c r="DR157" s="22">
        <f t="shared" si="177"/>
        <v>2.2148127696930623E-12</v>
      </c>
      <c r="DS157" s="62">
        <f t="shared" si="125"/>
        <v>293.33333333333553</v>
      </c>
      <c r="DT157" s="62">
        <f ca="1">AVERAGE(OFFSET($DS$3,0,0,'Données projet'!$E$14+1,1))-AVERAGE(OFFSET($H$3,0,0,'Données projet'!$E$14+1,1))</f>
        <v>181.14126283600467</v>
      </c>
      <c r="DU157" s="62">
        <f t="shared" si="152"/>
        <v>348.75012088192597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3.1214600643042627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3.1214600643042627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63.066358723927522</v>
      </c>
      <c r="T158" s="62">
        <f t="shared" si="142"/>
        <v>68.315893120570763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6.139361804749389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6.139361804749389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4.1677594708744434E-14</v>
      </c>
      <c r="AK158" s="14">
        <f t="shared" si="164"/>
        <v>6.9326303456159188E-13</v>
      </c>
      <c r="AL158" s="22">
        <f t="shared" si="165"/>
        <v>1.2800215959791691E-12</v>
      </c>
      <c r="AM158" s="62">
        <f t="shared" si="113"/>
        <v>293.33333333333462</v>
      </c>
      <c r="AN158" s="62">
        <f ca="1">AVERAGE(OFFSET($AM$3,0,0,'Données projet'!$E$10+1,1))-AVERAGE(OFFSET($H$3,0,0,'Données projet'!$E$10+1,1))</f>
        <v>167.14929162269641</v>
      </c>
      <c r="AO158" s="62">
        <f t="shared" si="144"/>
        <v>138.89497526048916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5.626225391329287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5.626225391329287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378.17323480030268</v>
      </c>
      <c r="BJ158" s="62">
        <f t="shared" si="146"/>
        <v>471.89239871617241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46.52578917700567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2.171174744446172E-13</v>
      </c>
      <c r="BS158" s="24">
        <f t="shared" si="169"/>
        <v>46.52578917700589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77.988163294809624</v>
      </c>
      <c r="CE158" s="62">
        <f t="shared" si="148"/>
        <v>118.59281525447091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12.606683430967117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12.606683430967117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-4.5224624045658861E-14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54.280673146122695</v>
      </c>
      <c r="CZ158" s="62">
        <f t="shared" si="150"/>
        <v>59.062335764177192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6.8914846172082962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6.8914846172082962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8.5265128291212022E-14</v>
      </c>
      <c r="DP158" s="18">
        <f>DO158*VLOOKUP('Données projet'!$B$14,Paramètres!$A$1:$I$89,3,0)*VLOOKUP('Données projet'!$B$14,Paramètres!$A$1:$I$89,5,0)</f>
        <v>7.7147888077888636E-14</v>
      </c>
      <c r="DQ158" s="14">
        <f t="shared" si="176"/>
        <v>1.19451494619564E-12</v>
      </c>
      <c r="DR158" s="22">
        <f t="shared" si="177"/>
        <v>2.2148127696930623E-12</v>
      </c>
      <c r="DS158" s="62">
        <f t="shared" si="125"/>
        <v>293.33333333333553</v>
      </c>
      <c r="DT158" s="62">
        <f ca="1">AVERAGE(OFFSET($DS$3,0,0,'Données projet'!$E$14+1,1))-AVERAGE(OFFSET($H$3,0,0,'Données projet'!$E$14+1,1))</f>
        <v>181.14126283600467</v>
      </c>
      <c r="DU158" s="62">
        <f t="shared" si="152"/>
        <v>348.75012088192597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3.0602501363459007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3.0602501363459007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63.066358723927522</v>
      </c>
      <c r="T159" s="62">
        <f t="shared" si="142"/>
        <v>68.315893120570763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6.0189726643992021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6.0189726643992021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4.1677594708744434E-14</v>
      </c>
      <c r="AK159" s="14">
        <f t="shared" si="164"/>
        <v>6.9326303456159188E-13</v>
      </c>
      <c r="AL159" s="22">
        <f t="shared" si="165"/>
        <v>1.2800215959791691E-12</v>
      </c>
      <c r="AM159" s="62">
        <f t="shared" si="113"/>
        <v>293.33333333333462</v>
      </c>
      <c r="AN159" s="62">
        <f ca="1">AVERAGE(OFFSET($AM$3,0,0,'Données projet'!$E$10+1,1))-AVERAGE(OFFSET($H$3,0,0,'Données projet'!$E$10+1,1))</f>
        <v>167.14929162269641</v>
      </c>
      <c r="AO159" s="62">
        <f t="shared" si="144"/>
        <v>138.89497526048916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5.51589854306396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5.51589854306396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378.17323480030268</v>
      </c>
      <c r="BJ159" s="62">
        <f t="shared" si="146"/>
        <v>471.89239871617241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45.613446829173903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1.5352523849388576E-13</v>
      </c>
      <c r="BS159" s="24">
        <f t="shared" si="169"/>
        <v>45.613446829174059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77.988163294809624</v>
      </c>
      <c r="CE159" s="62">
        <f t="shared" si="148"/>
        <v>118.59281525447091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12.359474058203487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12.359474058203487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-4.5224624045658861E-14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54.280673146122695</v>
      </c>
      <c r="CZ159" s="62">
        <f t="shared" si="150"/>
        <v>59.062335764177192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6.756346807255408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6.756346807255408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8.5265128291212022E-14</v>
      </c>
      <c r="DP159" s="18">
        <f>DO159*VLOOKUP('Données projet'!$B$14,Paramètres!$A$1:$I$89,3,0)*VLOOKUP('Données projet'!$B$14,Paramètres!$A$1:$I$89,5,0)</f>
        <v>7.7147888077888636E-14</v>
      </c>
      <c r="DQ159" s="14">
        <f t="shared" si="176"/>
        <v>1.19451494619564E-12</v>
      </c>
      <c r="DR159" s="22">
        <f t="shared" si="177"/>
        <v>2.2148127696930623E-12</v>
      </c>
      <c r="DS159" s="62">
        <f t="shared" si="125"/>
        <v>293.33333333333553</v>
      </c>
      <c r="DT159" s="62">
        <f ca="1">AVERAGE(OFFSET($DS$3,0,0,'Données projet'!$E$14+1,1))-AVERAGE(OFFSET($H$3,0,0,'Données projet'!$E$14+1,1))</f>
        <v>181.14126283600467</v>
      </c>
      <c r="DU159" s="62">
        <f t="shared" si="152"/>
        <v>348.75012088192597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3.0002404977404327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3.0002404977404327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63.066358723927522</v>
      </c>
      <c r="T160" s="62">
        <f t="shared" si="142"/>
        <v>68.315893120570763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5.9009442816611575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5.9009442816611575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4.1677594708744434E-14</v>
      </c>
      <c r="AK160" s="14">
        <f t="shared" si="164"/>
        <v>6.9326303456159188E-13</v>
      </c>
      <c r="AL160" s="22">
        <f t="shared" si="165"/>
        <v>1.2800215959791691E-12</v>
      </c>
      <c r="AM160" s="62">
        <f t="shared" si="113"/>
        <v>293.33333333333462</v>
      </c>
      <c r="AN160" s="62">
        <f ca="1">AVERAGE(OFFSET($AM$3,0,0,'Données projet'!$E$10+1,1))-AVERAGE(OFFSET($H$3,0,0,'Données projet'!$E$10+1,1))</f>
        <v>167.14929162269641</v>
      </c>
      <c r="AO160" s="62">
        <f t="shared" si="144"/>
        <v>138.89497526048916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5.4077351370003832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5.4077351370003832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378.17323480030268</v>
      </c>
      <c r="BJ160" s="62">
        <f t="shared" si="146"/>
        <v>471.89239871617241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44.718994958309224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1.085587372223086E-13</v>
      </c>
      <c r="BS160" s="24">
        <f t="shared" si="169"/>
        <v>44.718994958309331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77.988163294809624</v>
      </c>
      <c r="CE160" s="62">
        <f t="shared" si="148"/>
        <v>118.59281525447091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12.117112310456923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12.117112310456923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-4.5224624045658861E-14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54.280673146122695</v>
      </c>
      <c r="CZ160" s="62">
        <f t="shared" si="150"/>
        <v>59.062335764177192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6.6238589673297703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6.6238589673297703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8.5265128291212022E-14</v>
      </c>
      <c r="DP160" s="18">
        <f>DO160*VLOOKUP('Données projet'!$B$14,Paramètres!$A$1:$I$89,3,0)*VLOOKUP('Données projet'!$B$14,Paramètres!$A$1:$I$89,5,0)</f>
        <v>7.7147888077888636E-14</v>
      </c>
      <c r="DQ160" s="14">
        <f t="shared" si="176"/>
        <v>1.19451494619564E-12</v>
      </c>
      <c r="DR160" s="22">
        <f t="shared" si="177"/>
        <v>2.2148127696930623E-12</v>
      </c>
      <c r="DS160" s="62">
        <f t="shared" si="125"/>
        <v>293.33333333333553</v>
      </c>
      <c r="DT160" s="62">
        <f ca="1">AVERAGE(OFFSET($DS$3,0,0,'Données projet'!$E$14+1,1))-AVERAGE(OFFSET($H$3,0,0,'Données projet'!$E$14+1,1))</f>
        <v>181.14126283600467</v>
      </c>
      <c r="DU160" s="62">
        <f t="shared" si="152"/>
        <v>348.75012088192597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2.9414076115457521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2.9414076115457521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63.066358723927522</v>
      </c>
      <c r="T161" s="62">
        <f t="shared" si="142"/>
        <v>68.315893120570763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5.7852303635184006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5.7852303635184006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4.1677594708744434E-14</v>
      </c>
      <c r="AK161" s="14">
        <f t="shared" si="164"/>
        <v>6.9326303456159188E-13</v>
      </c>
      <c r="AL161" s="22">
        <f t="shared" si="165"/>
        <v>1.2800215959791691E-12</v>
      </c>
      <c r="AM161" s="62">
        <f t="shared" si="113"/>
        <v>293.33333333333462</v>
      </c>
      <c r="AN161" s="62">
        <f ca="1">AVERAGE(OFFSET($AM$3,0,0,'Données projet'!$E$10+1,1))-AVERAGE(OFFSET($H$3,0,0,'Données projet'!$E$10+1,1))</f>
        <v>167.14929162269641</v>
      </c>
      <c r="AO161" s="62">
        <f t="shared" si="144"/>
        <v>138.89497526048916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5.3016927493565502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5.3016927493565502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378.17323480030268</v>
      </c>
      <c r="BJ161" s="62">
        <f t="shared" si="146"/>
        <v>471.89239871617241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43.842082743070435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7.6762619246942879E-14</v>
      </c>
      <c r="BS161" s="24">
        <f t="shared" si="169"/>
        <v>43.842082743070513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77.988163294809624</v>
      </c>
      <c r="CE161" s="62">
        <f t="shared" si="148"/>
        <v>118.59281525447091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11.8795031287576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11.8795031287576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-4.5224624045658861E-14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54.280673146122695</v>
      </c>
      <c r="CZ161" s="62">
        <f t="shared" si="150"/>
        <v>59.062335764177192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6.4939691331354714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6.4939691331354714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8.5265128291212022E-14</v>
      </c>
      <c r="DP161" s="18">
        <f>DO161*VLOOKUP('Données projet'!$B$14,Paramètres!$A$1:$I$89,3,0)*VLOOKUP('Données projet'!$B$14,Paramètres!$A$1:$I$89,5,0)</f>
        <v>7.7147888077888636E-14</v>
      </c>
      <c r="DQ161" s="14">
        <f t="shared" si="176"/>
        <v>1.19451494619564E-12</v>
      </c>
      <c r="DR161" s="22">
        <f t="shared" si="177"/>
        <v>2.2148127696930623E-12</v>
      </c>
      <c r="DS161" s="62">
        <f t="shared" si="125"/>
        <v>293.33333333333553</v>
      </c>
      <c r="DT161" s="62">
        <f ca="1">AVERAGE(OFFSET($DS$3,0,0,'Données projet'!$E$14+1,1))-AVERAGE(OFFSET($H$3,0,0,'Données projet'!$E$14+1,1))</f>
        <v>181.14126283600467</v>
      </c>
      <c r="DU161" s="62">
        <f t="shared" si="152"/>
        <v>348.75012088192597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2.8837284023648322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2.8837284023648322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63.066358723927522</v>
      </c>
      <c r="T162" s="62">
        <f t="shared" si="142"/>
        <v>68.315893120570763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5.6717855247319022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5.6717855247319022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4.1677594708744434E-14</v>
      </c>
      <c r="AK162" s="14">
        <f t="shared" si="164"/>
        <v>6.9326303456159188E-13</v>
      </c>
      <c r="AL162" s="22">
        <f t="shared" si="165"/>
        <v>1.2800215959791691E-12</v>
      </c>
      <c r="AM162" s="62">
        <f t="shared" si="113"/>
        <v>293.33333333333462</v>
      </c>
      <c r="AN162" s="62">
        <f ca="1">AVERAGE(OFFSET($AM$3,0,0,'Données projet'!$E$10+1,1))-AVERAGE(OFFSET($H$3,0,0,'Données projet'!$E$10+1,1))</f>
        <v>167.14929162269641</v>
      </c>
      <c r="AO162" s="62">
        <f t="shared" si="144"/>
        <v>138.89497526048916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5.1977297882549429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5.1977297882549429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378.17323480030268</v>
      </c>
      <c r="BJ162" s="62">
        <f t="shared" si="146"/>
        <v>471.89239871617241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42.982366241508842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5.4279368611154301E-14</v>
      </c>
      <c r="BS162" s="24">
        <f t="shared" si="169"/>
        <v>42.982366241508899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77.988163294809624</v>
      </c>
      <c r="CE162" s="62">
        <f t="shared" si="148"/>
        <v>118.59281525447091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11.646553318184111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11.646553318184111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-4.5224624045658861E-14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54.280673146122695</v>
      </c>
      <c r="CZ162" s="62">
        <f t="shared" si="150"/>
        <v>59.062335764177192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6.366626359364747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6.366626359364747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8.5265128291212022E-14</v>
      </c>
      <c r="DP162" s="18">
        <f>DO162*VLOOKUP('Données projet'!$B$14,Paramètres!$A$1:$I$89,3,0)*VLOOKUP('Données projet'!$B$14,Paramètres!$A$1:$I$89,5,0)</f>
        <v>7.7147888077888636E-14</v>
      </c>
      <c r="DQ162" s="14">
        <f t="shared" si="176"/>
        <v>1.19451494619564E-12</v>
      </c>
      <c r="DR162" s="22">
        <f t="shared" si="177"/>
        <v>2.2148127696930623E-12</v>
      </c>
      <c r="DS162" s="62">
        <f t="shared" si="125"/>
        <v>293.33333333333553</v>
      </c>
      <c r="DT162" s="62">
        <f ca="1">AVERAGE(OFFSET($DS$3,0,0,'Données projet'!$E$14+1,1))-AVERAGE(OFFSET($H$3,0,0,'Données projet'!$E$14+1,1))</f>
        <v>181.14126283600467</v>
      </c>
      <c r="DU162" s="62">
        <f t="shared" si="152"/>
        <v>348.75012088192597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2.8271802472951064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2.8271802472951064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63.066358723927522</v>
      </c>
      <c r="T163" s="62">
        <f t="shared" si="142"/>
        <v>68.315893120570763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5.5605652700394872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5.5605652700394872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4.1677594708744434E-14</v>
      </c>
      <c r="AK163" s="14">
        <f t="shared" si="164"/>
        <v>6.9326303456159188E-13</v>
      </c>
      <c r="AL163" s="22">
        <f t="shared" si="165"/>
        <v>1.2800215959791691E-12</v>
      </c>
      <c r="AM163" s="62">
        <f t="shared" si="113"/>
        <v>293.33333333333462</v>
      </c>
      <c r="AN163" s="62">
        <f ca="1">AVERAGE(OFFSET($AM$3,0,0,'Données projet'!$E$10+1,1))-AVERAGE(OFFSET($H$3,0,0,'Données projet'!$E$10+1,1))</f>
        <v>167.14929162269641</v>
      </c>
      <c r="AO163" s="62">
        <f t="shared" si="144"/>
        <v>138.89497526048916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5.0958054774093933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5.0958054774093933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378.17323480030268</v>
      </c>
      <c r="BJ163" s="62">
        <f t="shared" si="146"/>
        <v>471.89239871617241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42.139508256167581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3.838130962347144E-14</v>
      </c>
      <c r="BS163" s="24">
        <f t="shared" si="169"/>
        <v>42.139508256167616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77.988163294809624</v>
      </c>
      <c r="CE163" s="62">
        <f t="shared" si="148"/>
        <v>118.59281525447091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11.418171511310613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11.418171511310613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-4.5224624045658861E-14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54.280673146122695</v>
      </c>
      <c r="CZ163" s="62">
        <f t="shared" si="150"/>
        <v>59.062335764177192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6.2417806997162435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6.2417806997162435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8.5265128291212022E-14</v>
      </c>
      <c r="DP163" s="18">
        <f>DO163*VLOOKUP('Données projet'!$B$14,Paramètres!$A$1:$I$89,3,0)*VLOOKUP('Données projet'!$B$14,Paramètres!$A$1:$I$89,5,0)</f>
        <v>7.7147888077888636E-14</v>
      </c>
      <c r="DQ163" s="14">
        <f t="shared" si="176"/>
        <v>1.19451494619564E-12</v>
      </c>
      <c r="DR163" s="22">
        <f t="shared" si="177"/>
        <v>2.2148127696930623E-12</v>
      </c>
      <c r="DS163" s="62">
        <f t="shared" si="125"/>
        <v>293.33333333333553</v>
      </c>
      <c r="DT163" s="62">
        <f ca="1">AVERAGE(OFFSET($DS$3,0,0,'Données projet'!$E$14+1,1))-AVERAGE(OFFSET($H$3,0,0,'Données projet'!$E$14+1,1))</f>
        <v>181.14126283600467</v>
      </c>
      <c r="DU163" s="62">
        <f t="shared" si="152"/>
        <v>348.75012088192597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2.771740967055329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2.771740967055329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63.066358723927522</v>
      </c>
      <c r="T164" s="62">
        <f t="shared" si="142"/>
        <v>68.315893120570763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5.4515259767039339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5.4515259767039339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4.1677594708744434E-14</v>
      </c>
      <c r="AK164" s="14">
        <f t="shared" si="164"/>
        <v>6.9326303456159188E-13</v>
      </c>
      <c r="AL164" s="22">
        <f t="shared" si="165"/>
        <v>1.2800215959791691E-12</v>
      </c>
      <c r="AM164" s="62">
        <f t="shared" si="113"/>
        <v>293.33333333333462</v>
      </c>
      <c r="AN164" s="62">
        <f ca="1">AVERAGE(OFFSET($AM$3,0,0,'Données projet'!$E$10+1,1))-AVERAGE(OFFSET($H$3,0,0,'Données projet'!$E$10+1,1))</f>
        <v>167.14929162269641</v>
      </c>
      <c r="AO164" s="62">
        <f t="shared" si="144"/>
        <v>138.89497526048916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4.9958798401318338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4.9958798401318338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378.17323480030268</v>
      </c>
      <c r="BJ164" s="62">
        <f t="shared" si="146"/>
        <v>471.89239871617241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41.313178201826254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2.713968430557715E-14</v>
      </c>
      <c r="BS164" s="24">
        <f t="shared" si="169"/>
        <v>41.313178201826283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77.988163294809624</v>
      </c>
      <c r="CE164" s="62">
        <f t="shared" si="148"/>
        <v>118.59281525447091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11.194268132370757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11.194268132370757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-4.5224624045658861E-14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54.280673146122695</v>
      </c>
      <c r="CZ164" s="62">
        <f t="shared" si="150"/>
        <v>59.062335764177192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6.1193831873051137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6.1193831873051137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8.5265128291212022E-14</v>
      </c>
      <c r="DP164" s="18">
        <f>DO164*VLOOKUP('Données projet'!$B$14,Paramètres!$A$1:$I$89,3,0)*VLOOKUP('Données projet'!$B$14,Paramètres!$A$1:$I$89,5,0)</f>
        <v>7.7147888077888636E-14</v>
      </c>
      <c r="DQ164" s="14">
        <f t="shared" si="176"/>
        <v>1.19451494619564E-12</v>
      </c>
      <c r="DR164" s="22">
        <f t="shared" si="177"/>
        <v>2.2148127696930623E-12</v>
      </c>
      <c r="DS164" s="62">
        <f t="shared" si="125"/>
        <v>293.33333333333553</v>
      </c>
      <c r="DT164" s="62">
        <f ca="1">AVERAGE(OFFSET($DS$3,0,0,'Données projet'!$E$14+1,1))-AVERAGE(OFFSET($H$3,0,0,'Données projet'!$E$14+1,1))</f>
        <v>181.14126283600467</v>
      </c>
      <c r="DU164" s="62">
        <f t="shared" si="152"/>
        <v>348.75012088192597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2.7173888172864316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2.7173888172864316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63.066358723927522</v>
      </c>
      <c r="T165" s="62">
        <f t="shared" si="142"/>
        <v>68.315893120570763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5.3446248774032892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5.3446248774032892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4.1677594708744434E-14</v>
      </c>
      <c r="AK165" s="14">
        <f t="shared" si="164"/>
        <v>6.9326303456159188E-13</v>
      </c>
      <c r="AL165" s="22">
        <f t="shared" si="165"/>
        <v>1.2800215959791691E-12</v>
      </c>
      <c r="AM165" s="62">
        <f t="shared" si="113"/>
        <v>293.33333333333462</v>
      </c>
      <c r="AN165" s="62">
        <f ca="1">AVERAGE(OFFSET($AM$3,0,0,'Données projet'!$E$10+1,1))-AVERAGE(OFFSET($H$3,0,0,'Données projet'!$E$10+1,1))</f>
        <v>167.14929162269641</v>
      </c>
      <c r="AO165" s="62">
        <f t="shared" si="144"/>
        <v>138.89497526048916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4.8979136836526669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4.8979136836526669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378.17323480030268</v>
      </c>
      <c r="BJ165" s="62">
        <f t="shared" si="146"/>
        <v>471.89239871617241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40.503051975838993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1.919065481173572E-14</v>
      </c>
      <c r="BS165" s="24">
        <f t="shared" si="169"/>
        <v>40.503051975839014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77.988163294809624</v>
      </c>
      <c r="CE165" s="62">
        <f t="shared" si="148"/>
        <v>118.59281525447091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10.974755362124336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10.974755362124336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-4.5224624045658861E-14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54.280673146122695</v>
      </c>
      <c r="CZ165" s="62">
        <f t="shared" si="150"/>
        <v>59.062335764177192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5.9993858154572557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5.9993858154572557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8.5265128291212022E-14</v>
      </c>
      <c r="DP165" s="18">
        <f>DO165*VLOOKUP('Données projet'!$B$14,Paramètres!$A$1:$I$89,3,0)*VLOOKUP('Données projet'!$B$14,Paramètres!$A$1:$I$89,5,0)</f>
        <v>7.7147888077888636E-14</v>
      </c>
      <c r="DQ165" s="14">
        <f t="shared" si="176"/>
        <v>1.19451494619564E-12</v>
      </c>
      <c r="DR165" s="22">
        <f t="shared" si="177"/>
        <v>2.2148127696930623E-12</v>
      </c>
      <c r="DS165" s="62">
        <f t="shared" si="125"/>
        <v>293.33333333333553</v>
      </c>
      <c r="DT165" s="62">
        <f ca="1">AVERAGE(OFFSET($DS$3,0,0,'Données projet'!$E$14+1,1))-AVERAGE(OFFSET($H$3,0,0,'Données projet'!$E$14+1,1))</f>
        <v>181.14126283600467</v>
      </c>
      <c r="DU165" s="62">
        <f t="shared" si="152"/>
        <v>348.75012088192597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2.6641024800229642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2.6641024800229642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63.066358723927522</v>
      </c>
      <c r="T166" s="62">
        <f t="shared" si="142"/>
        <v>68.315893120570763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5.2398200434566977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5.2398200434566977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4.1677594708744434E-14</v>
      </c>
      <c r="AK166" s="14">
        <f t="shared" si="164"/>
        <v>6.9326303456159188E-13</v>
      </c>
      <c r="AL166" s="22">
        <f t="shared" si="165"/>
        <v>1.2800215959791691E-12</v>
      </c>
      <c r="AM166" s="62">
        <f t="shared" si="113"/>
        <v>293.33333333333462</v>
      </c>
      <c r="AN166" s="62">
        <f ca="1">AVERAGE(OFFSET($AM$3,0,0,'Données projet'!$E$10+1,1))-AVERAGE(OFFSET($H$3,0,0,'Données projet'!$E$10+1,1))</f>
        <v>167.14929162269641</v>
      </c>
      <c r="AO166" s="62">
        <f t="shared" si="144"/>
        <v>138.89497526048916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4.8018685837486004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4.8018685837486004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378.17323480030268</v>
      </c>
      <c r="BJ166" s="62">
        <f t="shared" si="146"/>
        <v>471.89239871617241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39.708811831015133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1.3569842152788575E-14</v>
      </c>
      <c r="BS166" s="24">
        <f t="shared" si="169"/>
        <v>39.708811831015147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77.988163294809624</v>
      </c>
      <c r="CE166" s="62">
        <f t="shared" si="148"/>
        <v>118.59281525447091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10.759547103412878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10.759547103412878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-4.5224624045658861E-14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54.280673146122695</v>
      </c>
      <c r="CZ166" s="62">
        <f t="shared" si="150"/>
        <v>59.062335764177192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5.8817415188801636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5.8817415188801636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8.5265128291212022E-14</v>
      </c>
      <c r="DP166" s="18">
        <f>DO166*VLOOKUP('Données projet'!$B$14,Paramètres!$A$1:$I$89,3,0)*VLOOKUP('Données projet'!$B$14,Paramètres!$A$1:$I$89,5,0)</f>
        <v>7.7147888077888636E-14</v>
      </c>
      <c r="DQ166" s="14">
        <f t="shared" si="176"/>
        <v>1.19451494619564E-12</v>
      </c>
      <c r="DR166" s="22">
        <f t="shared" si="177"/>
        <v>2.2148127696930623E-12</v>
      </c>
      <c r="DS166" s="62">
        <f t="shared" si="125"/>
        <v>293.33333333333553</v>
      </c>
      <c r="DT166" s="62">
        <f ca="1">AVERAGE(OFFSET($DS$3,0,0,'Données projet'!$E$14+1,1))-AVERAGE(OFFSET($H$3,0,0,'Données projet'!$E$14+1,1))</f>
        <v>181.14126283600467</v>
      </c>
      <c r="DU166" s="62">
        <f t="shared" si="152"/>
        <v>348.75012088192597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2.6118610553317771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2.6118610553317771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63.066358723927522</v>
      </c>
      <c r="T167" s="62">
        <f t="shared" si="142"/>
        <v>68.315893120570763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5.1370703683791623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5.1370703683791623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4.1677594708744434E-14</v>
      </c>
      <c r="AK167" s="14">
        <f t="shared" si="164"/>
        <v>6.9326303456159188E-13</v>
      </c>
      <c r="AL167" s="22">
        <f t="shared" si="165"/>
        <v>1.2800215959791691E-12</v>
      </c>
      <c r="AM167" s="62">
        <f t="shared" si="113"/>
        <v>293.33333333333462</v>
      </c>
      <c r="AN167" s="62">
        <f ca="1">AVERAGE(OFFSET($AM$3,0,0,'Données projet'!$E$10+1,1))-AVERAGE(OFFSET($H$3,0,0,'Données projet'!$E$10+1,1))</f>
        <v>167.14929162269641</v>
      </c>
      <c r="AO167" s="62">
        <f t="shared" si="144"/>
        <v>138.89497526048916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4.7077068696719264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4.7077068696719264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378.17323480030268</v>
      </c>
      <c r="BJ167" s="62">
        <f t="shared" si="146"/>
        <v>471.89239871617241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38.930146250992621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9.5953274058678599E-15</v>
      </c>
      <c r="BS167" s="24">
        <f t="shared" si="169"/>
        <v>38.930146250992628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77.988163294809624</v>
      </c>
      <c r="CE167" s="62">
        <f t="shared" si="148"/>
        <v>118.59281525447091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10.548558947390674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10.548558947390674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-4.5224624045658861E-14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54.280673146122695</v>
      </c>
      <c r="CZ167" s="62">
        <f t="shared" si="150"/>
        <v>59.062335764177192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5.7664041552030127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5.7664041552030127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8.5265128291212022E-14</v>
      </c>
      <c r="DP167" s="18">
        <f>DO167*VLOOKUP('Données projet'!$B$14,Paramètres!$A$1:$I$89,3,0)*VLOOKUP('Données projet'!$B$14,Paramètres!$A$1:$I$89,5,0)</f>
        <v>7.7147888077888636E-14</v>
      </c>
      <c r="DQ167" s="14">
        <f t="shared" si="176"/>
        <v>1.19451494619564E-12</v>
      </c>
      <c r="DR167" s="22">
        <f t="shared" si="177"/>
        <v>2.2148127696930623E-12</v>
      </c>
      <c r="DS167" s="62">
        <f t="shared" si="125"/>
        <v>293.33333333333553</v>
      </c>
      <c r="DT167" s="62">
        <f ca="1">AVERAGE(OFFSET($DS$3,0,0,'Données projet'!$E$14+1,1))-AVERAGE(OFFSET($H$3,0,0,'Données projet'!$E$14+1,1))</f>
        <v>181.14126283600467</v>
      </c>
      <c r="DU167" s="62">
        <f t="shared" si="152"/>
        <v>348.75012088192597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2.5606440531146615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2.5606440531146615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63.066358723927522</v>
      </c>
      <c r="T168" s="62">
        <f t="shared" si="142"/>
        <v>68.315893120570763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5.0363355517587838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5.0363355517587838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4.1677594708744434E-14</v>
      </c>
      <c r="AK168" s="14">
        <f t="shared" si="164"/>
        <v>6.9326303456159188E-13</v>
      </c>
      <c r="AL168" s="22">
        <f t="shared" si="165"/>
        <v>1.2800215959791691E-12</v>
      </c>
      <c r="AM168" s="62">
        <f t="shared" si="113"/>
        <v>293.33333333333462</v>
      </c>
      <c r="AN168" s="62">
        <f ca="1">AVERAGE(OFFSET($AM$3,0,0,'Données projet'!$E$10+1,1))-AVERAGE(OFFSET($H$3,0,0,'Données projet'!$E$10+1,1))</f>
        <v>167.14929162269641</v>
      </c>
      <c r="AO168" s="62">
        <f t="shared" si="144"/>
        <v>138.89497526048916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4.6153916093753216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4.6153916093753216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378.17323480030268</v>
      </c>
      <c r="BJ168" s="62">
        <f t="shared" si="146"/>
        <v>471.89239871617241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38.166749828055238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6.7849210763942876E-15</v>
      </c>
      <c r="BS168" s="24">
        <f t="shared" si="169"/>
        <v>38.166749828055245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77.988163294809624</v>
      </c>
      <c r="CE168" s="62">
        <f t="shared" si="148"/>
        <v>118.59281525447091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10.341708140417998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10.341708140417998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-4.5224624045658861E-14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54.280673146122695</v>
      </c>
      <c r="CZ168" s="62">
        <f t="shared" si="150"/>
        <v>59.062335764177192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5.6533284868787259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5.6533284868787259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8.5265128291212022E-14</v>
      </c>
      <c r="DP168" s="18">
        <f>DO168*VLOOKUP('Données projet'!$B$14,Paramètres!$A$1:$I$89,3,0)*VLOOKUP('Données projet'!$B$14,Paramètres!$A$1:$I$89,5,0)</f>
        <v>7.7147888077888636E-14</v>
      </c>
      <c r="DQ168" s="14">
        <f t="shared" si="176"/>
        <v>1.19451494619564E-12</v>
      </c>
      <c r="DR168" s="22">
        <f t="shared" si="177"/>
        <v>2.2148127696930623E-12</v>
      </c>
      <c r="DS168" s="62">
        <f t="shared" si="125"/>
        <v>293.33333333333553</v>
      </c>
      <c r="DT168" s="62">
        <f ca="1">AVERAGE(OFFSET($DS$3,0,0,'Données projet'!$E$14+1,1))-AVERAGE(OFFSET($H$3,0,0,'Données projet'!$E$14+1,1))</f>
        <v>181.14126283600467</v>
      </c>
      <c r="DU168" s="62">
        <f t="shared" si="152"/>
        <v>348.75012088192597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2.5104313850717368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2.5104313850717368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63.066358723927522</v>
      </c>
      <c r="T169" s="62">
        <f t="shared" si="142"/>
        <v>68.315893120570763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4.9375760834501596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4.9375760834501596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4.1677594708744434E-14</v>
      </c>
      <c r="AK169" s="14">
        <f t="shared" si="164"/>
        <v>6.9326303456159188E-13</v>
      </c>
      <c r="AL169" s="22">
        <f t="shared" si="165"/>
        <v>1.2800215959791691E-12</v>
      </c>
      <c r="AM169" s="62">
        <f t="shared" si="113"/>
        <v>293.33333333333462</v>
      </c>
      <c r="AN169" s="62">
        <f ca="1">AVERAGE(OFFSET($AM$3,0,0,'Données projet'!$E$10+1,1))-AVERAGE(OFFSET($H$3,0,0,'Données projet'!$E$10+1,1))</f>
        <v>167.14929162269641</v>
      </c>
      <c r="AO169" s="62">
        <f t="shared" si="144"/>
        <v>138.89497526048916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4.5248865950263841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4.5248865950263841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378.17323480030268</v>
      </c>
      <c r="BJ169" s="62">
        <f t="shared" si="146"/>
        <v>471.89239871617241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37.418323143345816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4.79766370293393E-15</v>
      </c>
      <c r="BS169" s="24">
        <f t="shared" si="169"/>
        <v>37.418323143345823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77.988163294809624</v>
      </c>
      <c r="CE169" s="62">
        <f t="shared" si="148"/>
        <v>118.59281525447091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10.138913551603521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10.138913551603521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-4.5224624045658861E-14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54.280673146122695</v>
      </c>
      <c r="CZ169" s="62">
        <f t="shared" si="150"/>
        <v>59.062335764177192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5.5424701634409308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5.5424701634409308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8.5265128291212022E-14</v>
      </c>
      <c r="DP169" s="18">
        <f>DO169*VLOOKUP('Données projet'!$B$14,Paramètres!$A$1:$I$89,3,0)*VLOOKUP('Données projet'!$B$14,Paramètres!$A$1:$I$89,5,0)</f>
        <v>7.7147888077888636E-14</v>
      </c>
      <c r="DQ169" s="14">
        <f t="shared" si="176"/>
        <v>1.19451494619564E-12</v>
      </c>
      <c r="DR169" s="22">
        <f t="shared" si="177"/>
        <v>2.2148127696930623E-12</v>
      </c>
      <c r="DS169" s="62">
        <f t="shared" si="125"/>
        <v>293.33333333333553</v>
      </c>
      <c r="DT169" s="62">
        <f ca="1">AVERAGE(OFFSET($DS$3,0,0,'Données projet'!$E$14+1,1))-AVERAGE(OFFSET($H$3,0,0,'Données projet'!$E$14+1,1))</f>
        <v>181.14126283600467</v>
      </c>
      <c r="DU169" s="62">
        <f t="shared" si="152"/>
        <v>348.75012088192597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2.4612033568224305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2.4612033568224305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63.066358723927522</v>
      </c>
      <c r="T170" s="62">
        <f t="shared" si="142"/>
        <v>68.315893120570763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4.8407532280777401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4.8407532280777401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4.1677594708744434E-14</v>
      </c>
      <c r="AK170" s="14">
        <f t="shared" si="164"/>
        <v>6.9326303456159188E-13</v>
      </c>
      <c r="AL170" s="22">
        <f t="shared" si="165"/>
        <v>1.2800215959791691E-12</v>
      </c>
      <c r="AM170" s="62">
        <f t="shared" si="113"/>
        <v>293.33333333333462</v>
      </c>
      <c r="AN170" s="62">
        <f ca="1">AVERAGE(OFFSET($AM$3,0,0,'Données projet'!$E$10+1,1))-AVERAGE(OFFSET($H$3,0,0,'Données projet'!$E$10+1,1))</f>
        <v>167.14929162269641</v>
      </c>
      <c r="AO170" s="62">
        <f t="shared" si="144"/>
        <v>138.89497526048916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4.4361563288062218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4.4361563288062218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378.17323480030268</v>
      </c>
      <c r="BJ170" s="62">
        <f t="shared" si="146"/>
        <v>471.89239871617241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36.684572649428347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3.3924605381971438E-15</v>
      </c>
      <c r="BS170" s="24">
        <f t="shared" si="169"/>
        <v>36.684572649428347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77.988163294809624</v>
      </c>
      <c r="CE170" s="62">
        <f t="shared" si="148"/>
        <v>118.59281525447091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9.9400956409832109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9.9400956409832109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-4.5224624045658861E-14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54.280673146122695</v>
      </c>
      <c r="CZ170" s="62">
        <f t="shared" si="150"/>
        <v>59.062335764177192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5.4337857041088498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5.4337857041088498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8.5265128291212022E-14</v>
      </c>
      <c r="DP170" s="18">
        <f>DO170*VLOOKUP('Données projet'!$B$14,Paramètres!$A$1:$I$89,3,0)*VLOOKUP('Données projet'!$B$14,Paramètres!$A$1:$I$89,5,0)</f>
        <v>7.7147888077888636E-14</v>
      </c>
      <c r="DQ170" s="14">
        <f t="shared" si="176"/>
        <v>1.19451494619564E-12</v>
      </c>
      <c r="DR170" s="22">
        <f t="shared" si="177"/>
        <v>2.2148127696930623E-12</v>
      </c>
      <c r="DS170" s="62">
        <f t="shared" si="125"/>
        <v>293.33333333333553</v>
      </c>
      <c r="DT170" s="62">
        <f ca="1">AVERAGE(OFFSET($DS$3,0,0,'Données projet'!$E$14+1,1))-AVERAGE(OFFSET($H$3,0,0,'Données projet'!$E$14+1,1))</f>
        <v>181.14126283600467</v>
      </c>
      <c r="DU170" s="62">
        <f t="shared" si="152"/>
        <v>348.75012088192597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2.4129406601809604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2.4129406601809604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63.066358723927522</v>
      </c>
      <c r="T171" s="62">
        <f t="shared" si="142"/>
        <v>68.315893120570763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4.7458290098430629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4.7458290098430629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4.1677594708744434E-14</v>
      </c>
      <c r="AK171" s="14">
        <f t="shared" si="164"/>
        <v>6.9326303456159188E-13</v>
      </c>
      <c r="AL171" s="22">
        <f t="shared" si="165"/>
        <v>1.2800215959791691E-12</v>
      </c>
      <c r="AM171" s="62">
        <f t="shared" si="113"/>
        <v>293.33333333333462</v>
      </c>
      <c r="AN171" s="62">
        <f ca="1">AVERAGE(OFFSET($AM$3,0,0,'Données projet'!$E$10+1,1))-AVERAGE(OFFSET($H$3,0,0,'Données projet'!$E$10+1,1))</f>
        <v>167.14929162269641</v>
      </c>
      <c r="AO171" s="62">
        <f t="shared" si="144"/>
        <v>138.89497526048916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4.3491660089865176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4.3491660089865176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378.17323480030268</v>
      </c>
      <c r="BJ171" s="62">
        <f t="shared" si="146"/>
        <v>471.89239871617241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35.965210555152986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2.398831851466965E-15</v>
      </c>
      <c r="BS171" s="24">
        <f t="shared" si="169"/>
        <v>35.965210555152986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77.988163294809624</v>
      </c>
      <c r="CE171" s="62">
        <f t="shared" si="148"/>
        <v>118.59281525447091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9.7451764283232141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9.7451764283232141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-4.5224624045658861E-14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54.280673146122695</v>
      </c>
      <c r="CZ171" s="62">
        <f t="shared" si="150"/>
        <v>59.062335764177192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5.3272324807332962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5.3272324807332962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8.5265128291212022E-14</v>
      </c>
      <c r="DP171" s="18">
        <f>DO171*VLOOKUP('Données projet'!$B$14,Paramètres!$A$1:$I$89,3,0)*VLOOKUP('Données projet'!$B$14,Paramètres!$A$1:$I$89,5,0)</f>
        <v>7.7147888077888636E-14</v>
      </c>
      <c r="DQ171" s="14">
        <f t="shared" si="176"/>
        <v>1.19451494619564E-12</v>
      </c>
      <c r="DR171" s="22">
        <f t="shared" si="177"/>
        <v>2.2148127696930623E-12</v>
      </c>
      <c r="DS171" s="62">
        <f t="shared" si="125"/>
        <v>293.33333333333553</v>
      </c>
      <c r="DT171" s="62">
        <f ca="1">AVERAGE(OFFSET($DS$3,0,0,'Données projet'!$E$14+1,1))-AVERAGE(OFFSET($H$3,0,0,'Données projet'!$E$14+1,1))</f>
        <v>181.14126283600467</v>
      </c>
      <c r="DU171" s="62">
        <f t="shared" si="152"/>
        <v>348.75012088192597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2.3656243655832916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2.3656243655832916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63.066358723927522</v>
      </c>
      <c r="T172" s="62">
        <f t="shared" si="142"/>
        <v>68.315893120570763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4.6527661976299113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4.6527661976299113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4.1677594708744434E-14</v>
      </c>
      <c r="AK172" s="14">
        <f t="shared" si="164"/>
        <v>6.9326303456159188E-13</v>
      </c>
      <c r="AL172" s="22">
        <f t="shared" si="165"/>
        <v>1.2800215959791691E-12</v>
      </c>
      <c r="AM172" s="62">
        <f t="shared" si="113"/>
        <v>293.33333333333462</v>
      </c>
      <c r="AN172" s="62">
        <f ca="1">AVERAGE(OFFSET($AM$3,0,0,'Données projet'!$E$10+1,1))-AVERAGE(OFFSET($H$3,0,0,'Données projet'!$E$10+1,1))</f>
        <v>167.14929162269641</v>
      </c>
      <c r="AO172" s="62">
        <f t="shared" si="144"/>
        <v>138.89497526048916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4.2638815162796222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4.2638815162796222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378.17323480030268</v>
      </c>
      <c r="BJ172" s="62">
        <f t="shared" si="146"/>
        <v>471.89239871617241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35.259954712778814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1.6962302690985719E-15</v>
      </c>
      <c r="BS172" s="24">
        <f t="shared" si="169"/>
        <v>35.259954712778814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77.988163294809624</v>
      </c>
      <c r="CE172" s="62">
        <f t="shared" si="148"/>
        <v>118.59281525447091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9.5540794625344994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9.5540794625344994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-4.5224624045658861E-14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54.280673146122695</v>
      </c>
      <c r="CZ172" s="62">
        <f t="shared" si="150"/>
        <v>59.062335764177192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5.2227687010770891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5.2227687010770891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8.5265128291212022E-14</v>
      </c>
      <c r="DP172" s="18">
        <f>DO172*VLOOKUP('Données projet'!$B$14,Paramètres!$A$1:$I$89,3,0)*VLOOKUP('Données projet'!$B$14,Paramètres!$A$1:$I$89,5,0)</f>
        <v>7.7147888077888636E-14</v>
      </c>
      <c r="DQ172" s="14">
        <f t="shared" si="176"/>
        <v>1.19451494619564E-12</v>
      </c>
      <c r="DR172" s="22">
        <f t="shared" si="177"/>
        <v>2.2148127696930623E-12</v>
      </c>
      <c r="DS172" s="62">
        <f t="shared" si="125"/>
        <v>293.33333333333553</v>
      </c>
      <c r="DT172" s="62">
        <f ca="1">AVERAGE(OFFSET($DS$3,0,0,'Données projet'!$E$14+1,1))-AVERAGE(OFFSET($H$3,0,0,'Données projet'!$E$14+1,1))</f>
        <v>181.14126283600467</v>
      </c>
      <c r="DU172" s="62">
        <f t="shared" si="152"/>
        <v>348.75012088192597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2.3192359146625927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2.3192359146625927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63.066358723927522</v>
      </c>
      <c r="T173" s="62">
        <f t="shared" si="142"/>
        <v>68.315893120570763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4.5615282904015491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4.5615282904015491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4.1677594708744434E-14</v>
      </c>
      <c r="AK173" s="14">
        <f t="shared" si="164"/>
        <v>6.9326303456159188E-13</v>
      </c>
      <c r="AL173" s="22">
        <f t="shared" si="165"/>
        <v>1.2800215959791691E-12</v>
      </c>
      <c r="AM173" s="62">
        <f t="shared" si="113"/>
        <v>293.33333333333462</v>
      </c>
      <c r="AN173" s="62">
        <f ca="1">AVERAGE(OFFSET($AM$3,0,0,'Données projet'!$E$10+1,1))-AVERAGE(OFFSET($H$3,0,0,'Données projet'!$E$10+1,1))</f>
        <v>167.14929162269641</v>
      </c>
      <c r="AO173" s="62">
        <f t="shared" si="144"/>
        <v>138.89497526048916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4.1802694004563046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4.1802694004563046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378.17323480030268</v>
      </c>
      <c r="BJ173" s="62">
        <f t="shared" si="146"/>
        <v>471.89239871617241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34.568528507310013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1.1994159257334825E-15</v>
      </c>
      <c r="BS173" s="24">
        <f t="shared" si="169"/>
        <v>34.568528507310013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77.988163294809624</v>
      </c>
      <c r="CE173" s="62">
        <f t="shared" si="148"/>
        <v>118.59281525447091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9.3667297916872609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9.3667297916872609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-4.5224624045658861E-14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54.280673146122695</v>
      </c>
      <c r="CZ173" s="62">
        <f t="shared" si="150"/>
        <v>59.062335764177192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5.1203533924233255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5.1203533924233255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8.5265128291212022E-14</v>
      </c>
      <c r="DP173" s="18">
        <f>DO173*VLOOKUP('Données projet'!$B$14,Paramètres!$A$1:$I$89,3,0)*VLOOKUP('Données projet'!$B$14,Paramètres!$A$1:$I$89,5,0)</f>
        <v>7.7147888077888636E-14</v>
      </c>
      <c r="DQ173" s="14">
        <f t="shared" si="176"/>
        <v>1.19451494619564E-12</v>
      </c>
      <c r="DR173" s="22">
        <f t="shared" si="177"/>
        <v>2.2148127696930623E-12</v>
      </c>
      <c r="DS173" s="62">
        <f t="shared" si="125"/>
        <v>293.33333333333553</v>
      </c>
      <c r="DT173" s="62">
        <f ca="1">AVERAGE(OFFSET($DS$3,0,0,'Données projet'!$E$14+1,1))-AVERAGE(OFFSET($H$3,0,0,'Données projet'!$E$14+1,1))</f>
        <v>181.14126283600467</v>
      </c>
      <c r="DU173" s="62">
        <f t="shared" si="152"/>
        <v>348.75012088192597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2.2737571129702876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2.2737571129702876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63.066358723927522</v>
      </c>
      <c r="T174" s="62">
        <f t="shared" si="142"/>
        <v>68.315893120570763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4.4720795028843066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4.4720795028843066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4.1677594708744434E-14</v>
      </c>
      <c r="AK174" s="14">
        <f t="shared" si="164"/>
        <v>6.9326303456159188E-13</v>
      </c>
      <c r="AL174" s="22">
        <f t="shared" si="165"/>
        <v>1.2800215959791691E-12</v>
      </c>
      <c r="AM174" s="62">
        <f t="shared" si="113"/>
        <v>293.33333333333462</v>
      </c>
      <c r="AN174" s="62">
        <f ca="1">AVERAGE(OFFSET($AM$3,0,0,'Données projet'!$E$10+1,1))-AVERAGE(OFFSET($H$3,0,0,'Données projet'!$E$10+1,1))</f>
        <v>167.14929162269641</v>
      </c>
      <c r="AO174" s="62">
        <f t="shared" si="144"/>
        <v>138.89497526048916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4.0982968672259279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4.0982968672259279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378.17323480030268</v>
      </c>
      <c r="BJ174" s="62">
        <f t="shared" si="146"/>
        <v>471.89239871617241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33.890660748002112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8.4811513454928595E-16</v>
      </c>
      <c r="BS174" s="24">
        <f t="shared" si="169"/>
        <v>33.890660748002112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77.988163294809624</v>
      </c>
      <c r="CE174" s="62">
        <f t="shared" si="148"/>
        <v>118.59281525447091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9.183053933613321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9.183053933613321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-4.5224624045658861E-14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54.280673146122695</v>
      </c>
      <c r="CZ174" s="62">
        <f t="shared" si="150"/>
        <v>59.062335764177192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5.0199463855050919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5.0199463855050919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8.5265128291212022E-14</v>
      </c>
      <c r="DP174" s="18">
        <f>DO174*VLOOKUP('Données projet'!$B$14,Paramètres!$A$1:$I$89,3,0)*VLOOKUP('Données projet'!$B$14,Paramètres!$A$1:$I$89,5,0)</f>
        <v>7.7147888077888636E-14</v>
      </c>
      <c r="DQ174" s="14">
        <f t="shared" si="176"/>
        <v>1.19451494619564E-12</v>
      </c>
      <c r="DR174" s="22">
        <f t="shared" si="177"/>
        <v>2.2148127696930623E-12</v>
      </c>
      <c r="DS174" s="62">
        <f t="shared" si="125"/>
        <v>293.33333333333553</v>
      </c>
      <c r="DT174" s="62">
        <f ca="1">AVERAGE(OFFSET($DS$3,0,0,'Données projet'!$E$14+1,1))-AVERAGE(OFFSET($H$3,0,0,'Données projet'!$E$14+1,1))</f>
        <v>181.14126283600467</v>
      </c>
      <c r="DU174" s="62">
        <f t="shared" si="152"/>
        <v>348.75012088192597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2.2291701228398386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2.2291701228398386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63.066358723927522</v>
      </c>
      <c r="T175" s="62">
        <f t="shared" si="142"/>
        <v>68.315893120570763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4.3843847515319041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4.3843847515319041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4.1677594708744434E-14</v>
      </c>
      <c r="AK175" s="14">
        <f t="shared" si="164"/>
        <v>6.9326303456159188E-13</v>
      </c>
      <c r="AL175" s="22">
        <f t="shared" si="165"/>
        <v>1.2800215959791691E-12</v>
      </c>
      <c r="AM175" s="62">
        <f t="shared" si="113"/>
        <v>293.33333333333462</v>
      </c>
      <c r="AN175" s="62">
        <f ca="1">AVERAGE(OFFSET($AM$3,0,0,'Données projet'!$E$10+1,1))-AVERAGE(OFFSET($H$3,0,0,'Données projet'!$E$10+1,1))</f>
        <v>167.14929162269641</v>
      </c>
      <c r="AO175" s="62">
        <f t="shared" si="144"/>
        <v>138.89497526048916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4.0179317653738904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4.0179317653738904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378.17323480030268</v>
      </c>
      <c r="BJ175" s="62">
        <f t="shared" si="146"/>
        <v>471.89239871617241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33.226085561995731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5.9970796286674125E-16</v>
      </c>
      <c r="BS175" s="24">
        <f t="shared" si="169"/>
        <v>33.226085561995731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77.988163294809624</v>
      </c>
      <c r="CE175" s="62">
        <f t="shared" si="148"/>
        <v>118.59281525447091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9.0029798470849993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9.0029798470849993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-4.5224624045658861E-14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54.280673146122695</v>
      </c>
      <c r="CZ175" s="62">
        <f t="shared" si="150"/>
        <v>59.062335764177192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4.9215082987502985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4.9215082987502985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8.5265128291212022E-14</v>
      </c>
      <c r="DP175" s="18">
        <f>DO175*VLOOKUP('Données projet'!$B$14,Paramètres!$A$1:$I$89,3,0)*VLOOKUP('Données projet'!$B$14,Paramètres!$A$1:$I$89,5,0)</f>
        <v>7.7147888077888636E-14</v>
      </c>
      <c r="DQ175" s="14">
        <f t="shared" si="176"/>
        <v>1.19451494619564E-12</v>
      </c>
      <c r="DR175" s="22">
        <f t="shared" si="177"/>
        <v>2.2148127696930623E-12</v>
      </c>
      <c r="DS175" s="62">
        <f t="shared" si="125"/>
        <v>293.33333333333553</v>
      </c>
      <c r="DT175" s="62">
        <f ca="1">AVERAGE(OFFSET($DS$3,0,0,'Données projet'!$E$14+1,1))-AVERAGE(OFFSET($H$3,0,0,'Données projet'!$E$14+1,1))</f>
        <v>181.14126283600467</v>
      </c>
      <c r="DU175" s="62">
        <f t="shared" si="152"/>
        <v>348.75012088192597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2.185457456390469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2.185457456390469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63.066358723927522</v>
      </c>
      <c r="T176" s="62">
        <f t="shared" si="142"/>
        <v>68.315893120570763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4.2984096407650059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4.2984096407650059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4.1677594708744434E-14</v>
      </c>
      <c r="AK176" s="14">
        <f t="shared" si="164"/>
        <v>6.9326303456159188E-13</v>
      </c>
      <c r="AL176" s="22">
        <f t="shared" si="165"/>
        <v>1.2800215959791691E-12</v>
      </c>
      <c r="AM176" s="62">
        <f t="shared" si="113"/>
        <v>293.33333333333462</v>
      </c>
      <c r="AN176" s="62">
        <f ca="1">AVERAGE(OFFSET($AM$3,0,0,'Données projet'!$E$10+1,1))-AVERAGE(OFFSET($H$3,0,0,'Données projet'!$E$10+1,1))</f>
        <v>167.14929162269641</v>
      </c>
      <c r="AO176" s="62">
        <f t="shared" si="144"/>
        <v>138.89497526048916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3.9391425741512993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3.9391425741512993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378.17323480030268</v>
      </c>
      <c r="BJ176" s="62">
        <f t="shared" si="146"/>
        <v>471.89239871617241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32.574542290036092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4.2405756727464298E-16</v>
      </c>
      <c r="BS176" s="24">
        <f t="shared" si="169"/>
        <v>32.574542290036092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77.988163294809624</v>
      </c>
      <c r="CE176" s="62">
        <f t="shared" si="148"/>
        <v>118.59281525447091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8.8264369035591503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8.8264369035591503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-4.5224624045658861E-14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54.280673146122695</v>
      </c>
      <c r="CZ176" s="62">
        <f t="shared" si="150"/>
        <v>59.062335764177192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4.8250005228354622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4.8250005228354622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8.5265128291212022E-14</v>
      </c>
      <c r="DP176" s="18">
        <f>DO176*VLOOKUP('Données projet'!$B$14,Paramètres!$A$1:$I$89,3,0)*VLOOKUP('Données projet'!$B$14,Paramètres!$A$1:$I$89,5,0)</f>
        <v>7.7147888077888636E-14</v>
      </c>
      <c r="DQ176" s="14">
        <f t="shared" si="176"/>
        <v>1.19451494619564E-12</v>
      </c>
      <c r="DR176" s="22">
        <f t="shared" si="177"/>
        <v>2.2148127696930623E-12</v>
      </c>
      <c r="DS176" s="62">
        <f t="shared" si="125"/>
        <v>293.33333333333553</v>
      </c>
      <c r="DT176" s="62">
        <f ca="1">AVERAGE(OFFSET($DS$3,0,0,'Données projet'!$E$14+1,1))-AVERAGE(OFFSET($H$3,0,0,'Données projet'!$E$14+1,1))</f>
        <v>181.14126283600467</v>
      </c>
      <c r="DU176" s="62">
        <f t="shared" si="152"/>
        <v>348.75012088192597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2.1426019686680777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2.1426019686680777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63.066358723927522</v>
      </c>
      <c r="T177" s="62">
        <f t="shared" si="142"/>
        <v>68.315893120570763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4.2141204494806068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4.2141204494806068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4.1677594708744434E-14</v>
      </c>
      <c r="AK177" s="14">
        <f t="shared" si="164"/>
        <v>6.9326303456159188E-13</v>
      </c>
      <c r="AL177" s="22">
        <f t="shared" si="165"/>
        <v>1.2800215959791691E-12</v>
      </c>
      <c r="AM177" s="62">
        <f t="shared" si="113"/>
        <v>293.33333333333462</v>
      </c>
      <c r="AN177" s="62">
        <f ca="1">AVERAGE(OFFSET($AM$3,0,0,'Données projet'!$E$10+1,1))-AVERAGE(OFFSET($H$3,0,0,'Données projet'!$E$10+1,1))</f>
        <v>167.14929162269641</v>
      </c>
      <c r="AO177" s="62">
        <f t="shared" si="144"/>
        <v>138.89497526048916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3.8618983909119216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3.8618983909119216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378.17323480030268</v>
      </c>
      <c r="BJ177" s="62">
        <f t="shared" si="146"/>
        <v>471.89239871617241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31.935775384237427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2.9985398143337062E-16</v>
      </c>
      <c r="BS177" s="24">
        <f t="shared" si="169"/>
        <v>31.935775384237427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77.988163294809624</v>
      </c>
      <c r="CE177" s="62">
        <f t="shared" si="148"/>
        <v>118.59281525447091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8.6533558594752815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8.6533558594752815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-4.5224624045658861E-14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54.280673146122695</v>
      </c>
      <c r="CZ177" s="62">
        <f t="shared" si="150"/>
        <v>59.062335764177192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4.730385205542385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4.730385205542385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8.5265128291212022E-14</v>
      </c>
      <c r="DP177" s="18">
        <f>DO177*VLOOKUP('Données projet'!$B$14,Paramètres!$A$1:$I$89,3,0)*VLOOKUP('Données projet'!$B$14,Paramètres!$A$1:$I$89,5,0)</f>
        <v>7.7147888077888636E-14</v>
      </c>
      <c r="DQ177" s="14">
        <f t="shared" si="176"/>
        <v>1.19451494619564E-12</v>
      </c>
      <c r="DR177" s="22">
        <f t="shared" si="177"/>
        <v>2.2148127696930623E-12</v>
      </c>
      <c r="DS177" s="62">
        <f t="shared" si="125"/>
        <v>293.33333333333553</v>
      </c>
      <c r="DT177" s="62">
        <f ca="1">AVERAGE(OFFSET($DS$3,0,0,'Données projet'!$E$14+1,1))-AVERAGE(OFFSET($H$3,0,0,'Données projet'!$E$14+1,1))</f>
        <v>181.14126283600467</v>
      </c>
      <c r="DU177" s="62">
        <f t="shared" si="152"/>
        <v>348.75012088192597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2.100586850920656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2.100586850920656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63.066358723927522</v>
      </c>
      <c r="T178" s="62">
        <f t="shared" si="142"/>
        <v>68.315893120570763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4.1314841178259645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4.1314841178259645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4.1677594708744434E-14</v>
      </c>
      <c r="AK178" s="14">
        <f t="shared" si="164"/>
        <v>6.9326303456159188E-13</v>
      </c>
      <c r="AL178" s="22">
        <f t="shared" si="165"/>
        <v>1.2800215959791691E-12</v>
      </c>
      <c r="AM178" s="62">
        <f t="shared" si="113"/>
        <v>293.33333333333462</v>
      </c>
      <c r="AN178" s="62">
        <f ca="1">AVERAGE(OFFSET($AM$3,0,0,'Données projet'!$E$10+1,1))-AVERAGE(OFFSET($H$3,0,0,'Données projet'!$E$10+1,1))</f>
        <v>167.14929162269641</v>
      </c>
      <c r="AO178" s="62">
        <f t="shared" si="144"/>
        <v>138.89497526048916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3.7861689189915686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3.7861689189915686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378.17323480030268</v>
      </c>
      <c r="BJ178" s="62">
        <f t="shared" si="146"/>
        <v>471.89239871617241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31.309534307852132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2.1202878363732149E-16</v>
      </c>
      <c r="BS178" s="24">
        <f t="shared" si="169"/>
        <v>31.309534307852132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77.988163294809624</v>
      </c>
      <c r="CE178" s="62">
        <f t="shared" si="148"/>
        <v>118.59281525447091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8.4836688290968834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8.4836688290968834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-4.5224624045658861E-14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54.280673146122695</v>
      </c>
      <c r="CZ178" s="62">
        <f t="shared" si="150"/>
        <v>59.062335764177192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4.637625236911779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4.637625236911779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8.5265128291212022E-14</v>
      </c>
      <c r="DP178" s="18">
        <f>DO178*VLOOKUP('Données projet'!$B$14,Paramètres!$A$1:$I$89,3,0)*VLOOKUP('Données projet'!$B$14,Paramètres!$A$1:$I$89,5,0)</f>
        <v>7.7147888077888636E-14</v>
      </c>
      <c r="DQ178" s="14">
        <f t="shared" si="176"/>
        <v>1.19451494619564E-12</v>
      </c>
      <c r="DR178" s="22">
        <f t="shared" si="177"/>
        <v>2.2148127696930623E-12</v>
      </c>
      <c r="DS178" s="62">
        <f t="shared" si="125"/>
        <v>293.33333333333553</v>
      </c>
      <c r="DT178" s="62">
        <f ca="1">AVERAGE(OFFSET($DS$3,0,0,'Données projet'!$E$14+1,1))-AVERAGE(OFFSET($H$3,0,0,'Données projet'!$E$14+1,1))</f>
        <v>181.14126283600467</v>
      </c>
      <c r="DU178" s="62">
        <f t="shared" si="152"/>
        <v>348.75012088192597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2.0593956240055697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2.0593956240055697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63.066358723927522</v>
      </c>
      <c r="T179" s="62">
        <f t="shared" si="142"/>
        <v>68.315893120570763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4.0504682342318841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4.0504682342318841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4.1677594708744434E-14</v>
      </c>
      <c r="AK179" s="14">
        <f t="shared" si="164"/>
        <v>6.9326303456159188E-13</v>
      </c>
      <c r="AL179" s="22">
        <f t="shared" si="165"/>
        <v>1.2800215959791691E-12</v>
      </c>
      <c r="AM179" s="62">
        <f t="shared" si="113"/>
        <v>293.33333333333462</v>
      </c>
      <c r="AN179" s="62">
        <f ca="1">AVERAGE(OFFSET($AM$3,0,0,'Données projet'!$E$10+1,1))-AVERAGE(OFFSET($H$3,0,0,'Données projet'!$E$10+1,1))</f>
        <v>167.14929162269641</v>
      </c>
      <c r="AO179" s="62">
        <f t="shared" si="144"/>
        <v>138.89497526048916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3.7119244558251565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3.7119244558251565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378.17323480030268</v>
      </c>
      <c r="BJ179" s="62">
        <f t="shared" si="146"/>
        <v>471.89239871617241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30.695573437005415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1.4992699071668531E-16</v>
      </c>
      <c r="BS179" s="24">
        <f t="shared" si="169"/>
        <v>30.695573437005415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77.988163294809624</v>
      </c>
      <c r="CE179" s="62">
        <f t="shared" si="148"/>
        <v>118.59281525447091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8.3173092578853378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8.3173092578853378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-4.5224624045658861E-14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54.280673146122695</v>
      </c>
      <c r="CZ179" s="62">
        <f t="shared" si="150"/>
        <v>59.062335764177192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4.5466842346880254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4.5466842346880254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8.5265128291212022E-14</v>
      </c>
      <c r="DP179" s="18">
        <f>DO179*VLOOKUP('Données projet'!$B$14,Paramètres!$A$1:$I$89,3,0)*VLOOKUP('Données projet'!$B$14,Paramètres!$A$1:$I$89,5,0)</f>
        <v>7.7147888077888636E-14</v>
      </c>
      <c r="DQ179" s="14">
        <f t="shared" si="176"/>
        <v>1.19451494619564E-12</v>
      </c>
      <c r="DR179" s="22">
        <f t="shared" si="177"/>
        <v>2.2148127696930623E-12</v>
      </c>
      <c r="DS179" s="62">
        <f t="shared" si="125"/>
        <v>293.33333333333553</v>
      </c>
      <c r="DT179" s="62">
        <f ca="1">AVERAGE(OFFSET($DS$3,0,0,'Données projet'!$E$14+1,1))-AVERAGE(OFFSET($H$3,0,0,'Données projet'!$E$14+1,1))</f>
        <v>181.14126283600467</v>
      </c>
      <c r="DU179" s="62">
        <f t="shared" si="152"/>
        <v>348.75012088192597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2.0190121319261207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2.0190121319261207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63.066358723927522</v>
      </c>
      <c r="T180" s="62">
        <f t="shared" si="142"/>
        <v>68.315893120570763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3.9710410227002741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3.9710410227002741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4.1677594708744434E-14</v>
      </c>
      <c r="AK180" s="14">
        <f t="shared" si="164"/>
        <v>6.9326303456159188E-13</v>
      </c>
      <c r="AL180" s="22">
        <f t="shared" si="165"/>
        <v>1.2800215959791691E-12</v>
      </c>
      <c r="AM180" s="62">
        <f t="shared" si="113"/>
        <v>293.33333333333462</v>
      </c>
      <c r="AN180" s="62">
        <f ca="1">AVERAGE(OFFSET($AM$3,0,0,'Données projet'!$E$10+1,1))-AVERAGE(OFFSET($H$3,0,0,'Données projet'!$E$10+1,1))</f>
        <v>167.14929162269641</v>
      </c>
      <c r="AO180" s="62">
        <f t="shared" si="144"/>
        <v>138.89497526048916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3.6391358812967867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3.6391358812967867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378.17323480030268</v>
      </c>
      <c r="BJ180" s="62">
        <f t="shared" si="146"/>
        <v>471.89239871617241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30.093651964356848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1.0601439181866074E-16</v>
      </c>
      <c r="BS180" s="24">
        <f t="shared" si="169"/>
        <v>30.093651964356848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77.988163294809624</v>
      </c>
      <c r="CE180" s="62">
        <f t="shared" si="148"/>
        <v>118.59281525447091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8.15421189639593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8.15421189639593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-4.5224624045658861E-14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54.280673146122695</v>
      </c>
      <c r="CZ180" s="62">
        <f t="shared" si="150"/>
        <v>59.062335764177192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4.4575265300493454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4.4575265300493454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8.5265128291212022E-14</v>
      </c>
      <c r="DP180" s="18">
        <f>DO180*VLOOKUP('Données projet'!$B$14,Paramètres!$A$1:$I$89,3,0)*VLOOKUP('Données projet'!$B$14,Paramètres!$A$1:$I$89,5,0)</f>
        <v>7.7147888077888636E-14</v>
      </c>
      <c r="DQ180" s="14">
        <f t="shared" si="176"/>
        <v>1.19451494619564E-12</v>
      </c>
      <c r="DR180" s="22">
        <f t="shared" si="177"/>
        <v>2.2148127696930623E-12</v>
      </c>
      <c r="DS180" s="62">
        <f t="shared" si="125"/>
        <v>293.33333333333553</v>
      </c>
      <c r="DT180" s="62">
        <f ca="1">AVERAGE(OFFSET($DS$3,0,0,'Données projet'!$E$14+1,1))-AVERAGE(OFFSET($H$3,0,0,'Données projet'!$E$14+1,1))</f>
        <v>181.14126283600467</v>
      </c>
      <c r="DU180" s="62">
        <f t="shared" si="152"/>
        <v>348.75012088192597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1.9794205354948518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1.9794205354948518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63.066358723927522</v>
      </c>
      <c r="T181" s="62">
        <f t="shared" si="142"/>
        <v>68.315893120570763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3.8931713303409836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3.8931713303409836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4.1677594708744434E-14</v>
      </c>
      <c r="AK181" s="14">
        <f t="shared" si="164"/>
        <v>6.9326303456159188E-13</v>
      </c>
      <c r="AL181" s="22">
        <f t="shared" si="165"/>
        <v>1.2800215959791691E-12</v>
      </c>
      <c r="AM181" s="62">
        <f t="shared" si="113"/>
        <v>293.33333333333462</v>
      </c>
      <c r="AN181" s="62">
        <f ca="1">AVERAGE(OFFSET($AM$3,0,0,'Données projet'!$E$10+1,1))-AVERAGE(OFFSET($H$3,0,0,'Données projet'!$E$10+1,1))</f>
        <v>167.14929162269641</v>
      </c>
      <c r="AO181" s="62">
        <f t="shared" si="144"/>
        <v>138.89497526048916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3.5677746463182718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3.5677746463182718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378.17323480030268</v>
      </c>
      <c r="BJ181" s="62">
        <f t="shared" si="146"/>
        <v>471.89239871617241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29.50353380465107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7.4963495358342656E-17</v>
      </c>
      <c r="BS181" s="24">
        <f t="shared" si="169"/>
        <v>29.50353380465107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77.988163294809624</v>
      </c>
      <c r="CE181" s="62">
        <f t="shared" si="148"/>
        <v>118.59281525447091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7.9943127746857625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7.9943127746857625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-4.5224624045658861E-14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54.280673146122695</v>
      </c>
      <c r="CZ181" s="62">
        <f t="shared" si="150"/>
        <v>59.062335764177192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4.3701171536177998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4.3701171536177998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8.5265128291212022E-14</v>
      </c>
      <c r="DP181" s="18">
        <f>DO181*VLOOKUP('Données projet'!$B$14,Paramètres!$A$1:$I$89,3,0)*VLOOKUP('Données projet'!$B$14,Paramètres!$A$1:$I$89,5,0)</f>
        <v>7.7147888077888636E-14</v>
      </c>
      <c r="DQ181" s="14">
        <f t="shared" si="176"/>
        <v>1.19451494619564E-12</v>
      </c>
      <c r="DR181" s="22">
        <f t="shared" si="177"/>
        <v>2.2148127696930623E-12</v>
      </c>
      <c r="DS181" s="62">
        <f t="shared" si="125"/>
        <v>293.33333333333553</v>
      </c>
      <c r="DT181" s="62">
        <f ca="1">AVERAGE(OFFSET($DS$3,0,0,'Données projet'!$E$14+1,1))-AVERAGE(OFFSET($H$3,0,0,'Données projet'!$E$14+1,1))</f>
        <v>181.14126283600467</v>
      </c>
      <c r="DU181" s="62">
        <f t="shared" si="152"/>
        <v>348.75012088192597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1.9406053061211106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1.9406053061211106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63.066358723927522</v>
      </c>
      <c r="T182" s="62">
        <f t="shared" si="142"/>
        <v>68.315893120570763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3.8168286151530362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3.8168286151530362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4.1677594708744434E-14</v>
      </c>
      <c r="AK182" s="14">
        <f t="shared" si="164"/>
        <v>6.9326303456159188E-13</v>
      </c>
      <c r="AL182" s="22">
        <f t="shared" si="165"/>
        <v>1.2800215959791691E-12</v>
      </c>
      <c r="AM182" s="62">
        <f t="shared" si="113"/>
        <v>293.33333333333462</v>
      </c>
      <c r="AN182" s="62">
        <f ca="1">AVERAGE(OFFSET($AM$3,0,0,'Données projet'!$E$10+1,1))-AVERAGE(OFFSET($H$3,0,0,'Données projet'!$E$10+1,1))</f>
        <v>167.14929162269641</v>
      </c>
      <c r="AO182" s="62">
        <f t="shared" si="144"/>
        <v>138.89497526048916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3.4978127616316299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3.4978127616316299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378.17323480030268</v>
      </c>
      <c r="BJ182" s="62">
        <f t="shared" si="146"/>
        <v>471.89239871617241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28.924987502120587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5.3007195909330372E-17</v>
      </c>
      <c r="BS182" s="24">
        <f t="shared" si="169"/>
        <v>28.924987502120587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77.988163294809624</v>
      </c>
      <c r="CE182" s="62">
        <f t="shared" si="148"/>
        <v>118.59281525447091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7.8375491772234973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7.8375491772234973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-4.5224624045658861E-14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54.280673146122695</v>
      </c>
      <c r="CZ182" s="62">
        <f t="shared" si="150"/>
        <v>59.062335764177192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4.2844218217436216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4.2844218217436216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8.5265128291212022E-14</v>
      </c>
      <c r="DP182" s="18">
        <f>DO182*VLOOKUP('Données projet'!$B$14,Paramètres!$A$1:$I$89,3,0)*VLOOKUP('Données projet'!$B$14,Paramètres!$A$1:$I$89,5,0)</f>
        <v>7.7147888077888636E-14</v>
      </c>
      <c r="DQ182" s="14">
        <f t="shared" si="176"/>
        <v>1.19451494619564E-12</v>
      </c>
      <c r="DR182" s="22">
        <f t="shared" si="177"/>
        <v>2.2148127696930623E-12</v>
      </c>
      <c r="DS182" s="62">
        <f t="shared" si="125"/>
        <v>293.33333333333553</v>
      </c>
      <c r="DT182" s="62">
        <f ca="1">AVERAGE(OFFSET($DS$3,0,0,'Données projet'!$E$14+1,1))-AVERAGE(OFFSET($H$3,0,0,'Données projet'!$E$14+1,1))</f>
        <v>181.14126283600467</v>
      </c>
      <c r="DU182" s="62">
        <f t="shared" si="152"/>
        <v>348.75012088192597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1.9025512197204364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1.9025512197204364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63.066358723927522</v>
      </c>
      <c r="T183" s="62">
        <f t="shared" si="142"/>
        <v>68.315893120570763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3.741982934045466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3.741982934045466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4.1677594708744434E-14</v>
      </c>
      <c r="AK183" s="14">
        <f t="shared" si="164"/>
        <v>6.9326303456159188E-13</v>
      </c>
      <c r="AL183" s="22">
        <f t="shared" si="165"/>
        <v>1.2800215959791691E-12</v>
      </c>
      <c r="AM183" s="62">
        <f t="shared" si="113"/>
        <v>293.33333333333462</v>
      </c>
      <c r="AN183" s="62">
        <f ca="1">AVERAGE(OFFSET($AM$3,0,0,'Données projet'!$E$10+1,1))-AVERAGE(OFFSET($H$3,0,0,'Données projet'!$E$10+1,1))</f>
        <v>167.14929162269641</v>
      </c>
      <c r="AO183" s="62">
        <f t="shared" si="144"/>
        <v>138.89497526048916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3.4292227868311569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3.4292227868311569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378.17323480030268</v>
      </c>
      <c r="BJ183" s="62">
        <f t="shared" si="146"/>
        <v>471.89239871617241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28.357786139704327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3.7481747679171328E-17</v>
      </c>
      <c r="BS183" s="24">
        <f t="shared" si="169"/>
        <v>28.357786139704327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77.988163294809624</v>
      </c>
      <c r="CE183" s="62">
        <f t="shared" si="148"/>
        <v>118.59281525447091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7.6838596182911143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7.6838596182911143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-4.5224624045658861E-14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54.280673146122695</v>
      </c>
      <c r="CZ183" s="62">
        <f t="shared" si="150"/>
        <v>59.062335764177192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4.2004069230585044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4.2004069230585044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8.5265128291212022E-14</v>
      </c>
      <c r="DP183" s="18">
        <f>DO183*VLOOKUP('Données projet'!$B$14,Paramètres!$A$1:$I$89,3,0)*VLOOKUP('Données projet'!$B$14,Paramètres!$A$1:$I$89,5,0)</f>
        <v>7.7147888077888636E-14</v>
      </c>
      <c r="DQ183" s="14">
        <f t="shared" si="176"/>
        <v>1.19451494619564E-12</v>
      </c>
      <c r="DR183" s="22">
        <f t="shared" si="177"/>
        <v>2.2148127696930623E-12</v>
      </c>
      <c r="DS183" s="62">
        <f t="shared" si="125"/>
        <v>293.33333333333553</v>
      </c>
      <c r="DT183" s="62">
        <f ca="1">AVERAGE(OFFSET($DS$3,0,0,'Données projet'!$E$14+1,1))-AVERAGE(OFFSET($H$3,0,0,'Données projet'!$E$14+1,1))</f>
        <v>181.14126283600467</v>
      </c>
      <c r="DU183" s="62">
        <f t="shared" si="152"/>
        <v>348.75012088192597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1.8652433507433785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1.8652433507433785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63.066358723927522</v>
      </c>
      <c r="T184" s="62">
        <f t="shared" si="142"/>
        <v>68.315893120570763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3.6686049310930575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3.6686049310930575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4.1677594708744434E-14</v>
      </c>
      <c r="AK184" s="14">
        <f t="shared" si="164"/>
        <v>6.9326303456159188E-13</v>
      </c>
      <c r="AL184" s="22">
        <f t="shared" si="165"/>
        <v>1.2800215959791691E-12</v>
      </c>
      <c r="AM184" s="62">
        <f t="shared" si="113"/>
        <v>293.33333333333462</v>
      </c>
      <c r="AN184" s="62">
        <f ca="1">AVERAGE(OFFSET($AM$3,0,0,'Données projet'!$E$10+1,1))-AVERAGE(OFFSET($H$3,0,0,'Données projet'!$E$10+1,1))</f>
        <v>167.14929162269641</v>
      </c>
      <c r="AO184" s="62">
        <f t="shared" si="144"/>
        <v>138.89497526048916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3.3619778196007677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3.3619778196007677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378.17323480030268</v>
      </c>
      <c r="BJ184" s="62">
        <f t="shared" si="146"/>
        <v>471.89239871617241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27.80170725004638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2.6503597954665186E-17</v>
      </c>
      <c r="BS184" s="24">
        <f t="shared" si="169"/>
        <v>27.80170725004638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77.988163294809624</v>
      </c>
      <c r="CE184" s="62">
        <f t="shared" si="148"/>
        <v>118.59281525447091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7.5331838178680206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7.5331838178680206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-4.5224624045658861E-14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54.280673146122695</v>
      </c>
      <c r="CZ184" s="62">
        <f t="shared" si="150"/>
        <v>59.062335764177192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4.1180395052925745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4.1180395052925745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8.5265128291212022E-14</v>
      </c>
      <c r="DP184" s="18">
        <f>DO184*VLOOKUP('Données projet'!$B$14,Paramètres!$A$1:$I$89,3,0)*VLOOKUP('Données projet'!$B$14,Paramètres!$A$1:$I$89,5,0)</f>
        <v>7.7147888077888636E-14</v>
      </c>
      <c r="DQ184" s="14">
        <f t="shared" si="176"/>
        <v>1.19451494619564E-12</v>
      </c>
      <c r="DR184" s="22">
        <f t="shared" si="177"/>
        <v>2.2148127696930623E-12</v>
      </c>
      <c r="DS184" s="62">
        <f t="shared" si="125"/>
        <v>293.33333333333553</v>
      </c>
      <c r="DT184" s="62">
        <f ca="1">AVERAGE(OFFSET($DS$3,0,0,'Données projet'!$E$14+1,1))-AVERAGE(OFFSET($H$3,0,0,'Données projet'!$E$14+1,1))</f>
        <v>181.14126283600467</v>
      </c>
      <c r="DU184" s="62">
        <f t="shared" si="152"/>
        <v>348.75012088192597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1.8286670663214077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1.8286670663214077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63.066358723927522</v>
      </c>
      <c r="T185" s="62">
        <f t="shared" si="142"/>
        <v>68.315893120570763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3.5966658260223832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3.5966658260223832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4.1677594708744434E-14</v>
      </c>
      <c r="AK185" s="14">
        <f t="shared" si="164"/>
        <v>6.9326303456159188E-13</v>
      </c>
      <c r="AL185" s="22">
        <f t="shared" si="165"/>
        <v>1.2800215959791691E-12</v>
      </c>
      <c r="AM185" s="62">
        <f t="shared" si="113"/>
        <v>293.33333333333462</v>
      </c>
      <c r="AN185" s="62">
        <f ca="1">AVERAGE(OFFSET($AM$3,0,0,'Données projet'!$E$10+1,1))-AVERAGE(OFFSET($H$3,0,0,'Données projet'!$E$10+1,1))</f>
        <v>167.14929162269641</v>
      </c>
      <c r="AO185" s="62">
        <f t="shared" si="144"/>
        <v>138.89497526048916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3.2960514851623861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3.2960514851623861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378.17323480030268</v>
      </c>
      <c r="BJ185" s="62">
        <f t="shared" si="146"/>
        <v>471.89239871617241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27.256532728239993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1.8740873839585664E-17</v>
      </c>
      <c r="BS185" s="24">
        <f t="shared" si="169"/>
        <v>27.256532728239993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77.988163294809624</v>
      </c>
      <c r="CE185" s="62">
        <f t="shared" si="148"/>
        <v>118.59281525447091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7.3854626779880599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7.3854626779880599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-4.5224624045658861E-14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54.280673146122695</v>
      </c>
      <c r="CZ185" s="62">
        <f t="shared" si="150"/>
        <v>59.062335764177192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4.0372872623498699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4.0372872623498699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8.5265128291212022E-14</v>
      </c>
      <c r="DP185" s="18">
        <f>DO185*VLOOKUP('Données projet'!$B$14,Paramètres!$A$1:$I$89,3,0)*VLOOKUP('Données projet'!$B$14,Paramètres!$A$1:$I$89,5,0)</f>
        <v>7.7147888077888636E-14</v>
      </c>
      <c r="DQ185" s="14">
        <f t="shared" si="176"/>
        <v>1.19451494619564E-12</v>
      </c>
      <c r="DR185" s="22">
        <f t="shared" si="177"/>
        <v>2.2148127696930623E-12</v>
      </c>
      <c r="DS185" s="62">
        <f t="shared" si="125"/>
        <v>293.33333333333553</v>
      </c>
      <c r="DT185" s="62">
        <f ca="1">AVERAGE(OFFSET($DS$3,0,0,'Données projet'!$E$14+1,1))-AVERAGE(OFFSET($H$3,0,0,'Données projet'!$E$14+1,1))</f>
        <v>181.14126283600467</v>
      </c>
      <c r="DU185" s="62">
        <f t="shared" si="152"/>
        <v>348.75012088192597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1.7928080205276211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1.7928080205276211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63.066358723927522</v>
      </c>
      <c r="T186" s="62">
        <f t="shared" si="142"/>
        <v>68.315893120570763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3.5261374029236232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3.5261374029236232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4.1677594708744434E-14</v>
      </c>
      <c r="AK186" s="14">
        <f t="shared" si="164"/>
        <v>6.9326303456159188E-13</v>
      </c>
      <c r="AL186" s="22">
        <f t="shared" si="165"/>
        <v>1.2800215959791691E-12</v>
      </c>
      <c r="AM186" s="62">
        <f t="shared" si="113"/>
        <v>293.33333333333462</v>
      </c>
      <c r="AN186" s="62">
        <f ca="1">AVERAGE(OFFSET($AM$3,0,0,'Données projet'!$E$10+1,1))-AVERAGE(OFFSET($H$3,0,0,'Données projet'!$E$10+1,1))</f>
        <v>167.14929162269641</v>
      </c>
      <c r="AO186" s="62">
        <f t="shared" si="144"/>
        <v>138.89497526048916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3.2314179259312477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3.2314179259312477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378.17323480030268</v>
      </c>
      <c r="BJ186" s="62">
        <f t="shared" si="146"/>
        <v>471.89239871617241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26.722048746282603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1.3251798977332593E-17</v>
      </c>
      <c r="BS186" s="24">
        <f t="shared" si="169"/>
        <v>26.722048746282603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77.988163294809624</v>
      </c>
      <c r="CE186" s="62">
        <f t="shared" si="148"/>
        <v>118.59281525447091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7.2406382595601464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7.2406382595601464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-4.5224624045658861E-14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54.280673146122695</v>
      </c>
      <c r="CZ186" s="62">
        <f t="shared" si="150"/>
        <v>59.062335764177192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3.958118521637267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3.958118521637267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8.5265128291212022E-14</v>
      </c>
      <c r="DP186" s="18">
        <f>DO186*VLOOKUP('Données projet'!$B$14,Paramètres!$A$1:$I$89,3,0)*VLOOKUP('Données projet'!$B$14,Paramètres!$A$1:$I$89,5,0)</f>
        <v>7.7147888077888636E-14</v>
      </c>
      <c r="DQ186" s="14">
        <f t="shared" si="176"/>
        <v>1.19451494619564E-12</v>
      </c>
      <c r="DR186" s="22">
        <f t="shared" si="177"/>
        <v>2.2148127696930623E-12</v>
      </c>
      <c r="DS186" s="62">
        <f t="shared" si="125"/>
        <v>293.33333333333553</v>
      </c>
      <c r="DT186" s="62">
        <f ca="1">AVERAGE(OFFSET($DS$3,0,0,'Données projet'!$E$14+1,1))-AVERAGE(OFFSET($H$3,0,0,'Données projet'!$E$14+1,1))</f>
        <v>181.14126283600467</v>
      </c>
      <c r="DU186" s="62">
        <f t="shared" si="152"/>
        <v>348.75012088192597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1.7576521487499923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1.7576521487499923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63.066358723927522</v>
      </c>
      <c r="T187" s="62">
        <f t="shared" si="142"/>
        <v>68.315893120570763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3.4569919991837397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3.4569919991837397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4.1677594708744434E-14</v>
      </c>
      <c r="AK187" s="14">
        <f t="shared" si="164"/>
        <v>6.9326303456159188E-13</v>
      </c>
      <c r="AL187" s="22">
        <f t="shared" si="165"/>
        <v>1.2800215959791691E-12</v>
      </c>
      <c r="AM187" s="62">
        <f t="shared" si="113"/>
        <v>293.33333333333462</v>
      </c>
      <c r="AN187" s="62">
        <f ca="1">AVERAGE(OFFSET($AM$3,0,0,'Données projet'!$E$10+1,1))-AVERAGE(OFFSET($H$3,0,0,'Données projet'!$E$10+1,1))</f>
        <v>167.14929162269641</v>
      </c>
      <c r="AO187" s="62">
        <f t="shared" si="144"/>
        <v>138.89497526048916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3.1680517913740536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3.1680517913740536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378.17323480030268</v>
      </c>
      <c r="BJ187" s="62">
        <f t="shared" si="146"/>
        <v>471.89239871617241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26.198045669208359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9.370436919792832E-18</v>
      </c>
      <c r="BS187" s="24">
        <f t="shared" si="169"/>
        <v>26.198045669208359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77.988163294809624</v>
      </c>
      <c r="CE187" s="62">
        <f t="shared" si="148"/>
        <v>118.59281525447091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7.0986537596434314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7.0986537596434314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-4.5224624045658861E-14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54.280673146122695</v>
      </c>
      <c r="CZ187" s="62">
        <f t="shared" si="150"/>
        <v>59.062335764177192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3.8805022316418745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3.8805022316418745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8.5265128291212022E-14</v>
      </c>
      <c r="DP187" s="18">
        <f>DO187*VLOOKUP('Données projet'!$B$14,Paramètres!$A$1:$I$89,3,0)*VLOOKUP('Données projet'!$B$14,Paramètres!$A$1:$I$89,5,0)</f>
        <v>7.7147888077888636E-14</v>
      </c>
      <c r="DQ187" s="14">
        <f t="shared" si="176"/>
        <v>1.19451494619564E-12</v>
      </c>
      <c r="DR187" s="22">
        <f t="shared" si="177"/>
        <v>2.2148127696930623E-12</v>
      </c>
      <c r="DS187" s="62">
        <f t="shared" si="125"/>
        <v>293.33333333333553</v>
      </c>
      <c r="DT187" s="62">
        <f ca="1">AVERAGE(OFFSET($DS$3,0,0,'Données projet'!$E$14+1,1))-AVERAGE(OFFSET($H$3,0,0,'Données projet'!$E$14+1,1))</f>
        <v>181.14126283600467</v>
      </c>
      <c r="DU187" s="62">
        <f t="shared" si="152"/>
        <v>348.75012088192597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1.7231856621749584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1.7231856621749584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63.066358723927522</v>
      </c>
      <c r="T188" s="62">
        <f t="shared" si="142"/>
        <v>68.315893120570763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3.3892024946366632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3.3892024946366632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4.1677594708744434E-14</v>
      </c>
      <c r="AK188" s="14">
        <f t="shared" si="164"/>
        <v>6.9326303456159188E-13</v>
      </c>
      <c r="AL188" s="22">
        <f t="shared" si="165"/>
        <v>1.2800215959791691E-12</v>
      </c>
      <c r="AM188" s="62">
        <f t="shared" si="113"/>
        <v>293.33333333333462</v>
      </c>
      <c r="AN188" s="62">
        <f ca="1">AVERAGE(OFFSET($AM$3,0,0,'Données projet'!$E$10+1,1))-AVERAGE(OFFSET($H$3,0,0,'Données projet'!$E$10+1,1))</f>
        <v>167.14929162269641</v>
      </c>
      <c r="AO188" s="62">
        <f t="shared" si="144"/>
        <v>138.89497526048916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3.1059282280660003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3.1059282280660003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378.17323480030268</v>
      </c>
      <c r="BJ188" s="62">
        <f t="shared" si="146"/>
        <v>471.89239871617241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25.684317972865223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6.6258994886662965E-18</v>
      </c>
      <c r="BS188" s="24">
        <f t="shared" si="169"/>
        <v>25.684317972865223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77.988163294809624</v>
      </c>
      <c r="CE188" s="62">
        <f t="shared" si="148"/>
        <v>118.59281525447091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6.9594534891680899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6.9594534891680899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-4.5224624045658861E-14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54.280673146122695</v>
      </c>
      <c r="CZ188" s="62">
        <f t="shared" si="150"/>
        <v>59.062335764177192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3.8044079497520293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3.8044079497520293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8.5265128291212022E-14</v>
      </c>
      <c r="DP188" s="18">
        <f>DO188*VLOOKUP('Données projet'!$B$14,Paramètres!$A$1:$I$89,3,0)*VLOOKUP('Données projet'!$B$14,Paramètres!$A$1:$I$89,5,0)</f>
        <v>7.7147888077888636E-14</v>
      </c>
      <c r="DQ188" s="14">
        <f t="shared" si="176"/>
        <v>1.19451494619564E-12</v>
      </c>
      <c r="DR188" s="22">
        <f t="shared" si="177"/>
        <v>2.2148127696930623E-12</v>
      </c>
      <c r="DS188" s="62">
        <f t="shared" si="125"/>
        <v>293.33333333333553</v>
      </c>
      <c r="DT188" s="62">
        <f ca="1">AVERAGE(OFFSET($DS$3,0,0,'Données projet'!$E$14+1,1))-AVERAGE(OFFSET($H$3,0,0,'Données projet'!$E$14+1,1))</f>
        <v>181.14126283600467</v>
      </c>
      <c r="DU188" s="62">
        <f t="shared" si="152"/>
        <v>348.75012088192597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1.6893950423791799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1.6893950423791799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63.066358723927522</v>
      </c>
      <c r="T189" s="62">
        <f t="shared" si="142"/>
        <v>68.315893120570763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3.3227423009262402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3.3227423009262402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4.1677594708744434E-14</v>
      </c>
      <c r="AK189" s="14">
        <f t="shared" si="164"/>
        <v>6.9326303456159188E-13</v>
      </c>
      <c r="AL189" s="22">
        <f t="shared" si="165"/>
        <v>1.2800215959791691E-12</v>
      </c>
      <c r="AM189" s="62">
        <f t="shared" si="113"/>
        <v>293.33333333333462</v>
      </c>
      <c r="AN189" s="62">
        <f ca="1">AVERAGE(OFFSET($AM$3,0,0,'Données projet'!$E$10+1,1))-AVERAGE(OFFSET($H$3,0,0,'Données projet'!$E$10+1,1))</f>
        <v>167.14929162269641</v>
      </c>
      <c r="AO189" s="62">
        <f t="shared" si="144"/>
        <v>138.89497526048916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3.0450228699427857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3.0450228699427857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378.17323480030268</v>
      </c>
      <c r="BJ189" s="62">
        <f t="shared" si="146"/>
        <v>471.89239871617241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25.180664163304421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4.685218459896416E-18</v>
      </c>
      <c r="BS189" s="24">
        <f t="shared" si="169"/>
        <v>25.180664163304421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77.988163294809624</v>
      </c>
      <c r="CE189" s="62">
        <f t="shared" si="148"/>
        <v>118.59281525447091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6.8229828510929886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6.8229828510929886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-4.5224624045658861E-14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54.280673146122695</v>
      </c>
      <c r="CZ189" s="62">
        <f t="shared" si="150"/>
        <v>59.062335764177192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3.7298058303171149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3.7298058303171149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8.5265128291212022E-14</v>
      </c>
      <c r="DP189" s="18">
        <f>DO189*VLOOKUP('Données projet'!$B$14,Paramètres!$A$1:$I$89,3,0)*VLOOKUP('Données projet'!$B$14,Paramètres!$A$1:$I$89,5,0)</f>
        <v>7.7147888077888636E-14</v>
      </c>
      <c r="DQ189" s="14">
        <f t="shared" si="176"/>
        <v>1.19451494619564E-12</v>
      </c>
      <c r="DR189" s="22">
        <f t="shared" si="177"/>
        <v>2.2148127696930623E-12</v>
      </c>
      <c r="DS189" s="62">
        <f t="shared" si="125"/>
        <v>293.33333333333553</v>
      </c>
      <c r="DT189" s="62">
        <f ca="1">AVERAGE(OFFSET($DS$3,0,0,'Données projet'!$E$14+1,1))-AVERAGE(OFFSET($H$3,0,0,'Données projet'!$E$14+1,1))</f>
        <v>181.14126283600467</v>
      </c>
      <c r="DU189" s="62">
        <f t="shared" si="152"/>
        <v>348.75012088192597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1.6562670360273537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1.6562670360273537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63.066358723927522</v>
      </c>
      <c r="T190" s="62">
        <f t="shared" si="142"/>
        <v>68.315893120570763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3.257585351077763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3.257585351077763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4.1677594708744434E-14</v>
      </c>
      <c r="AK190" s="14">
        <f t="shared" si="164"/>
        <v>6.9326303456159188E-13</v>
      </c>
      <c r="AL190" s="22">
        <f t="shared" si="165"/>
        <v>1.2800215959791691E-12</v>
      </c>
      <c r="AM190" s="62">
        <f t="shared" si="113"/>
        <v>293.33333333333462</v>
      </c>
      <c r="AN190" s="62">
        <f ca="1">AVERAGE(OFFSET($AM$3,0,0,'Données projet'!$E$10+1,1))-AVERAGE(OFFSET($H$3,0,0,'Données projet'!$E$10+1,1))</f>
        <v>167.14929162269641</v>
      </c>
      <c r="AO190" s="62">
        <f t="shared" si="144"/>
        <v>138.89497526048916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2.9853118287437672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2.9853118287437672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378.17323480030268</v>
      </c>
      <c r="BJ190" s="62">
        <f t="shared" si="146"/>
        <v>471.89239871617241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24.686886697750616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3.3129497443331482E-18</v>
      </c>
      <c r="BS190" s="24">
        <f t="shared" si="169"/>
        <v>24.686886697750616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77.988163294809624</v>
      </c>
      <c r="CE190" s="62">
        <f t="shared" si="148"/>
        <v>118.59281525447091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6.6891883189916692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6.6891883189916692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-4.5224624045658861E-14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54.280673146122695</v>
      </c>
      <c r="CZ190" s="62">
        <f t="shared" si="150"/>
        <v>59.062335764177192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3.6566666129415193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3.6566666129415193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8.5265128291212022E-14</v>
      </c>
      <c r="DP190" s="18">
        <f>DO190*VLOOKUP('Données projet'!$B$14,Paramètres!$A$1:$I$89,3,0)*VLOOKUP('Données projet'!$B$14,Paramètres!$A$1:$I$89,5,0)</f>
        <v>7.7147888077888636E-14</v>
      </c>
      <c r="DQ190" s="14">
        <f t="shared" si="176"/>
        <v>1.19451494619564E-12</v>
      </c>
      <c r="DR190" s="22">
        <f t="shared" si="177"/>
        <v>2.2148127696930623E-12</v>
      </c>
      <c r="DS190" s="62">
        <f t="shared" si="125"/>
        <v>293.33333333333553</v>
      </c>
      <c r="DT190" s="62">
        <f ca="1">AVERAGE(OFFSET($DS$3,0,0,'Données projet'!$E$14+1,1))-AVERAGE(OFFSET($H$3,0,0,'Données projet'!$E$14+1,1))</f>
        <v>181.14126283600467</v>
      </c>
      <c r="DU190" s="62">
        <f t="shared" si="152"/>
        <v>348.75012088192597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1.6237886496739979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1.6237886496739979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63.066358723927522</v>
      </c>
      <c r="T191" s="62">
        <f t="shared" si="142"/>
        <v>68.315893120570763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3.193706089273999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3.193706089273999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4.1677594708744434E-14</v>
      </c>
      <c r="AK191" s="14">
        <f t="shared" si="164"/>
        <v>6.9326303456159188E-13</v>
      </c>
      <c r="AL191" s="22">
        <f t="shared" si="165"/>
        <v>1.2800215959791691E-12</v>
      </c>
      <c r="AM191" s="62">
        <f t="shared" si="113"/>
        <v>293.33333333333462</v>
      </c>
      <c r="AN191" s="62">
        <f ca="1">AVERAGE(OFFSET($AM$3,0,0,'Données projet'!$E$10+1,1))-AVERAGE(OFFSET($H$3,0,0,'Données projet'!$E$10+1,1))</f>
        <v>167.14929162269641</v>
      </c>
      <c r="AO191" s="62">
        <f t="shared" si="144"/>
        <v>138.89497526048916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2.9267716846425222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2.9267716846425222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378.17323480030268</v>
      </c>
      <c r="BJ191" s="62">
        <f t="shared" si="146"/>
        <v>471.89239871617241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24.202791907121807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2.342609229948208E-18</v>
      </c>
      <c r="BS191" s="24">
        <f t="shared" si="169"/>
        <v>24.202791907121807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77.988163294809624</v>
      </c>
      <c r="CE191" s="62">
        <f t="shared" si="148"/>
        <v>118.59281525447091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6.5580174160582505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6.5580174160582505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-4.5224624045658861E-14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54.280673146122695</v>
      </c>
      <c r="CZ191" s="62">
        <f t="shared" si="150"/>
        <v>59.062335764177192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3.5849616110081417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3.5849616110081417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8.5265128291212022E-14</v>
      </c>
      <c r="DP191" s="18">
        <f>DO191*VLOOKUP('Données projet'!$B$14,Paramètres!$A$1:$I$89,3,0)*VLOOKUP('Données projet'!$B$14,Paramètres!$A$1:$I$89,5,0)</f>
        <v>7.7147888077888636E-14</v>
      </c>
      <c r="DQ191" s="14">
        <f t="shared" si="176"/>
        <v>1.19451494619564E-12</v>
      </c>
      <c r="DR191" s="22">
        <f t="shared" si="177"/>
        <v>2.2148127696930623E-12</v>
      </c>
      <c r="DS191" s="62">
        <f t="shared" si="125"/>
        <v>293.33333333333553</v>
      </c>
      <c r="DT191" s="62">
        <f ca="1">AVERAGE(OFFSET($DS$3,0,0,'Données projet'!$E$14+1,1))-AVERAGE(OFFSET($H$3,0,0,'Données projet'!$E$14+1,1))</f>
        <v>181.14126283600467</v>
      </c>
      <c r="DU191" s="62">
        <f t="shared" si="152"/>
        <v>348.75012088192597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1.591947144667172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1.591947144667172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63.066358723927522</v>
      </c>
      <c r="T192" s="62">
        <f t="shared" si="142"/>
        <v>68.315893120570763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3.1310794608317045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3.1310794608317045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4.1677594708744434E-14</v>
      </c>
      <c r="AK192" s="14">
        <f t="shared" si="164"/>
        <v>6.9326303456159188E-13</v>
      </c>
      <c r="AL192" s="22">
        <f t="shared" si="165"/>
        <v>1.2800215959791691E-12</v>
      </c>
      <c r="AM192" s="62">
        <f t="shared" si="113"/>
        <v>293.33333333333462</v>
      </c>
      <c r="AN192" s="62">
        <f ca="1">AVERAGE(OFFSET($AM$3,0,0,'Données projet'!$E$10+1,1))-AVERAGE(OFFSET($H$3,0,0,'Données projet'!$E$10+1,1))</f>
        <v>167.14929162269641</v>
      </c>
      <c r="AO192" s="62">
        <f t="shared" si="144"/>
        <v>138.89497526048916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2.8693794770611407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2.8693794770611407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378.17323480030268</v>
      </c>
      <c r="BJ192" s="62">
        <f t="shared" si="146"/>
        <v>471.89239871617241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23.728189920068562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1.6564748721665741E-18</v>
      </c>
      <c r="BS192" s="24">
        <f t="shared" si="169"/>
        <v>23.728189920068562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77.988163294809624</v>
      </c>
      <c r="CE192" s="62">
        <f t="shared" si="148"/>
        <v>118.59281525447091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6.4294186945250056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6.4294186945250056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-4.5224624045658861E-14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54.280673146122695</v>
      </c>
      <c r="CZ192" s="62">
        <f t="shared" si="150"/>
        <v>59.062335764177192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3.5146627004269448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3.5146627004269448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8.5265128291212022E-14</v>
      </c>
      <c r="DP192" s="18">
        <f>DO192*VLOOKUP('Données projet'!$B$14,Paramètres!$A$1:$I$89,3,0)*VLOOKUP('Données projet'!$B$14,Paramètres!$A$1:$I$89,5,0)</f>
        <v>7.7147888077888636E-14</v>
      </c>
      <c r="DQ192" s="14">
        <f t="shared" si="176"/>
        <v>1.19451494619564E-12</v>
      </c>
      <c r="DR192" s="22">
        <f t="shared" si="177"/>
        <v>2.2148127696930623E-12</v>
      </c>
      <c r="DS192" s="62">
        <f t="shared" si="125"/>
        <v>293.33333333333553</v>
      </c>
      <c r="DT192" s="62">
        <f ca="1">AVERAGE(OFFSET($DS$3,0,0,'Données projet'!$E$14+1,1))-AVERAGE(OFFSET($H$3,0,0,'Données projet'!$E$14+1,1))</f>
        <v>181.14126283600467</v>
      </c>
      <c r="DU192" s="62">
        <f t="shared" si="152"/>
        <v>348.75012088192597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1.5607300321521296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1.5607300321521296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63.066358723927522</v>
      </c>
      <c r="T193" s="62">
        <f t="shared" si="142"/>
        <v>68.315893120570763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3.0696809023746918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3.0696809023746918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4.1677594708744434E-14</v>
      </c>
      <c r="AK193" s="14">
        <f t="shared" si="164"/>
        <v>6.9326303456159188E-13</v>
      </c>
      <c r="AL193" s="22">
        <f t="shared" si="165"/>
        <v>1.2800215959791691E-12</v>
      </c>
      <c r="AM193" s="62">
        <f t="shared" si="113"/>
        <v>293.33333333333462</v>
      </c>
      <c r="AN193" s="62">
        <f ca="1">AVERAGE(OFFSET($AM$3,0,0,'Données projet'!$E$10+1,1))-AVERAGE(OFFSET($H$3,0,0,'Données projet'!$E$10+1,1))</f>
        <v>167.14929162269641</v>
      </c>
      <c r="AO193" s="62">
        <f t="shared" si="144"/>
        <v>138.89497526048916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2.81311269566464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2.81311269566464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378.17323480030268</v>
      </c>
      <c r="BJ193" s="62">
        <f t="shared" si="146"/>
        <v>471.89239871617241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23.262894588502803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1.171304614974104E-18</v>
      </c>
      <c r="BS193" s="24">
        <f t="shared" si="169"/>
        <v>23.262894588502803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77.988163294809624</v>
      </c>
      <c r="CE193" s="62">
        <f t="shared" si="148"/>
        <v>118.59281525447091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6.303341715483552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6.303341715483552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-4.5224624045658861E-14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54.280673146122695</v>
      </c>
      <c r="CZ193" s="62">
        <f t="shared" si="150"/>
        <v>59.062335764177192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3.4457423086041437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3.4457423086041437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8.5265128291212022E-14</v>
      </c>
      <c r="DP193" s="18">
        <f>DO193*VLOOKUP('Données projet'!$B$14,Paramètres!$A$1:$I$89,3,0)*VLOOKUP('Données projet'!$B$14,Paramètres!$A$1:$I$89,5,0)</f>
        <v>7.7147888077888636E-14</v>
      </c>
      <c r="DQ193" s="14">
        <f t="shared" si="176"/>
        <v>1.19451494619564E-12</v>
      </c>
      <c r="DR193" s="22">
        <f t="shared" si="177"/>
        <v>2.2148127696930623E-12</v>
      </c>
      <c r="DS193" s="62">
        <f t="shared" si="125"/>
        <v>293.33333333333553</v>
      </c>
      <c r="DT193" s="62">
        <f ca="1">AVERAGE(OFFSET($DS$3,0,0,'Données projet'!$E$14+1,1))-AVERAGE(OFFSET($H$3,0,0,'Données projet'!$E$14+1,1))</f>
        <v>181.14126283600467</v>
      </c>
      <c r="DU193" s="62">
        <f t="shared" si="152"/>
        <v>348.75012088192597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1.5301250681729486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1.5301250681729486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63.066358723927522</v>
      </c>
      <c r="T194" s="62">
        <f t="shared" si="142"/>
        <v>68.315893120570763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3.0094863321995984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3.0094863321995984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4.1677594708744434E-14</v>
      </c>
      <c r="AK194" s="14">
        <f t="shared" si="164"/>
        <v>6.9326303456159188E-13</v>
      </c>
      <c r="AL194" s="22">
        <f t="shared" si="165"/>
        <v>1.2800215959791691E-12</v>
      </c>
      <c r="AM194" s="62">
        <f t="shared" si="113"/>
        <v>293.33333333333462</v>
      </c>
      <c r="AN194" s="62">
        <f ca="1">AVERAGE(OFFSET($AM$3,0,0,'Données projet'!$E$10+1,1))-AVERAGE(OFFSET($H$3,0,0,'Données projet'!$E$10+1,1))</f>
        <v>167.14929162269641</v>
      </c>
      <c r="AO194" s="62">
        <f t="shared" si="144"/>
        <v>138.89497526048916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2.7579492715319764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2.7579492715319764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378.17323480030268</v>
      </c>
      <c r="BJ194" s="62">
        <f t="shared" si="146"/>
        <v>471.89239871617241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22.806723414586919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8.2823743608328706E-19</v>
      </c>
      <c r="BS194" s="24">
        <f t="shared" si="169"/>
        <v>22.806723414586919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77.988163294809624</v>
      </c>
      <c r="CE194" s="62">
        <f t="shared" si="148"/>
        <v>118.59281525447091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6.1797370291017373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6.1797370291017373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-4.5224624045658861E-14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54.280673146122695</v>
      </c>
      <c r="CZ194" s="62">
        <f t="shared" si="150"/>
        <v>59.062335764177192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3.3781734036276996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3.3781734036276996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8.5265128291212022E-14</v>
      </c>
      <c r="DP194" s="18">
        <f>DO194*VLOOKUP('Données projet'!$B$14,Paramètres!$A$1:$I$89,3,0)*VLOOKUP('Données projet'!$B$14,Paramètres!$A$1:$I$89,5,0)</f>
        <v>7.7147888077888636E-14</v>
      </c>
      <c r="DQ194" s="14">
        <f t="shared" si="176"/>
        <v>1.19451494619564E-12</v>
      </c>
      <c r="DR194" s="22">
        <f t="shared" si="177"/>
        <v>2.2148127696930623E-12</v>
      </c>
      <c r="DS194" s="62">
        <f t="shared" si="125"/>
        <v>293.33333333333553</v>
      </c>
      <c r="DT194" s="62">
        <f ca="1">AVERAGE(OFFSET($DS$3,0,0,'Données projet'!$E$14+1,1))-AVERAGE(OFFSET($H$3,0,0,'Données projet'!$E$14+1,1))</f>
        <v>181.14126283600467</v>
      </c>
      <c r="DU194" s="62">
        <f t="shared" si="152"/>
        <v>348.75012088192597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1.5001202488702146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1.5001202488702146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63.066358723927522</v>
      </c>
      <c r="T195" s="62">
        <f t="shared" si="142"/>
        <v>68.315893120570763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2.9504721408305761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2.9504721408305761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4.1677594708744434E-14</v>
      </c>
      <c r="AK195" s="14">
        <f t="shared" si="164"/>
        <v>6.9326303456159188E-13</v>
      </c>
      <c r="AL195" s="22">
        <f t="shared" si="165"/>
        <v>1.2800215959791691E-12</v>
      </c>
      <c r="AM195" s="62">
        <f t="shared" si="113"/>
        <v>293.33333333333462</v>
      </c>
      <c r="AN195" s="62">
        <f ca="1">AVERAGE(OFFSET($AM$3,0,0,'Données projet'!$E$10+1,1))-AVERAGE(OFFSET($H$3,0,0,'Données projet'!$E$10+1,1))</f>
        <v>167.14929162269641</v>
      </c>
      <c r="AO195" s="62">
        <f t="shared" si="144"/>
        <v>138.89497526048916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2.7038675685001881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2.7038675685001881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378.17323480030268</v>
      </c>
      <c r="BJ195" s="62">
        <f t="shared" si="146"/>
        <v>471.89239871617241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22.359497479154584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5.85652307487052E-19</v>
      </c>
      <c r="BS195" s="24">
        <f t="shared" si="169"/>
        <v>22.359497479154584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77.988163294809624</v>
      </c>
      <c r="CE195" s="62">
        <f t="shared" si="148"/>
        <v>118.59281525447091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6.0585561552284561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6.0585561552284561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-4.5224624045658861E-14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54.280673146122695</v>
      </c>
      <c r="CZ195" s="62">
        <f t="shared" si="150"/>
        <v>59.062335764177192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3.3119294836648807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3.3119294836648807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8.5265128291212022E-14</v>
      </c>
      <c r="DP195" s="18">
        <f>DO195*VLOOKUP('Données projet'!$B$14,Paramètres!$A$1:$I$89,3,0)*VLOOKUP('Données projet'!$B$14,Paramètres!$A$1:$I$89,5,0)</f>
        <v>7.7147888077888636E-14</v>
      </c>
      <c r="DQ195" s="14">
        <f t="shared" si="176"/>
        <v>1.19451494619564E-12</v>
      </c>
      <c r="DR195" s="22">
        <f t="shared" si="177"/>
        <v>2.2148127696930623E-12</v>
      </c>
      <c r="DS195" s="62">
        <f t="shared" si="125"/>
        <v>293.33333333333553</v>
      </c>
      <c r="DT195" s="62">
        <f ca="1">AVERAGE(OFFSET($DS$3,0,0,'Données projet'!$E$14+1,1))-AVERAGE(OFFSET($H$3,0,0,'Données projet'!$E$14+1,1))</f>
        <v>181.14126283600467</v>
      </c>
      <c r="DU195" s="62">
        <f t="shared" si="152"/>
        <v>348.75012088192597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1.4707038057728743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1.4707038057728743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63.066358723927522</v>
      </c>
      <c r="T196" s="62">
        <f t="shared" si="142"/>
        <v>68.315893120570763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2.8926151817591976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2.8926151817591976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4.1677594708744434E-14</v>
      </c>
      <c r="AK196" s="14">
        <f t="shared" si="164"/>
        <v>6.9326303456159188E-13</v>
      </c>
      <c r="AL196" s="22">
        <f t="shared" si="165"/>
        <v>1.2800215959791691E-12</v>
      </c>
      <c r="AM196" s="62">
        <f t="shared" ref="AM196:AM203" si="193">AL196+(AD196+AE196)*44/12</f>
        <v>293.33333333333462</v>
      </c>
      <c r="AN196" s="62">
        <f ca="1">AVERAGE(OFFSET($AM$3,0,0,'Données projet'!$E$10+1,1))-AVERAGE(OFFSET($H$3,0,0,'Données projet'!$E$10+1,1))</f>
        <v>167.14929162269641</v>
      </c>
      <c r="AO196" s="62">
        <f t="shared" si="144"/>
        <v>138.89497526048916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2.6508463746782716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2.6508463746782716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378.17323480030268</v>
      </c>
      <c r="BJ196" s="62">
        <f t="shared" si="146"/>
        <v>471.89239871617241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21.921041371535189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4.1411871804164353E-19</v>
      </c>
      <c r="BS196" s="24">
        <f t="shared" si="169"/>
        <v>21.921041371535189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77.988163294809624</v>
      </c>
      <c r="CE196" s="62">
        <f t="shared" si="148"/>
        <v>118.59281525447091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5.9397515643787946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5.9397515643787946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-4.5224624045658861E-14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54.280673146122695</v>
      </c>
      <c r="CZ196" s="62">
        <f t="shared" si="150"/>
        <v>59.062335764177192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3.2469845665677313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3.2469845665677313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8.5265128291212022E-14</v>
      </c>
      <c r="DP196" s="18">
        <f>DO196*VLOOKUP('Données projet'!$B$14,Paramètres!$A$1:$I$89,3,0)*VLOOKUP('Données projet'!$B$14,Paramètres!$A$1:$I$89,5,0)</f>
        <v>7.7147888077888636E-14</v>
      </c>
      <c r="DQ196" s="14">
        <f t="shared" si="176"/>
        <v>1.19451494619564E-12</v>
      </c>
      <c r="DR196" s="22">
        <f t="shared" si="177"/>
        <v>2.2148127696930623E-12</v>
      </c>
      <c r="DS196" s="62">
        <f t="shared" ref="DS196:DS203" si="197">DR196+(DJ196+DK196)*44/12</f>
        <v>293.33333333333553</v>
      </c>
      <c r="DT196" s="62">
        <f ca="1">AVERAGE(OFFSET($DS$3,0,0,'Données projet'!$E$14+1,1))-AVERAGE(OFFSET($H$3,0,0,'Données projet'!$E$14+1,1))</f>
        <v>181.14126283600467</v>
      </c>
      <c r="DU196" s="62">
        <f t="shared" si="152"/>
        <v>348.75012088192597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1.4418642011824143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1.4418642011824143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63.066358723927522</v>
      </c>
      <c r="T197" s="62">
        <f t="shared" ref="T197:T203" si="204">$T$3</f>
        <v>68.315893120570763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2.8358927623659484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2.8358927623659484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4.1677594708744434E-14</v>
      </c>
      <c r="AK197" s="14">
        <f t="shared" si="164"/>
        <v>6.9326303456159188E-13</v>
      </c>
      <c r="AL197" s="22">
        <f t="shared" si="165"/>
        <v>1.2800215959791691E-12</v>
      </c>
      <c r="AM197" s="62">
        <f t="shared" si="193"/>
        <v>293.33333333333462</v>
      </c>
      <c r="AN197" s="62">
        <f ca="1">AVERAGE(OFFSET($AM$3,0,0,'Données projet'!$E$10+1,1))-AVERAGE(OFFSET($H$3,0,0,'Données projet'!$E$10+1,1))</f>
        <v>167.14929162269641</v>
      </c>
      <c r="AO197" s="62">
        <f t="shared" ref="AO197:AO203" si="205">$AO$3</f>
        <v>138.89497526048916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2.5988648941274679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2.5988648941274679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378.17323480030268</v>
      </c>
      <c r="BJ197" s="62">
        <f t="shared" ref="BJ197:BJ203" si="206">$BJ$3</f>
        <v>471.89239871617241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21.491183120754393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2.92826153743526E-19</v>
      </c>
      <c r="BS197" s="24">
        <f t="shared" si="169"/>
        <v>21.491183120754393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77.988163294809624</v>
      </c>
      <c r="CE197" s="62">
        <f t="shared" ref="CE197:CE203" si="207">$CE$3</f>
        <v>118.59281525447091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5.8232766590920502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5.8232766590920502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-4.5224624045658861E-14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54.280673146122695</v>
      </c>
      <c r="CZ197" s="62">
        <f t="shared" ref="CZ197:CZ203" si="208">$CZ$3</f>
        <v>59.062335764177192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3.183313179682369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3.183313179682369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8.5265128291212022E-14</v>
      </c>
      <c r="DP197" s="18">
        <f>DO197*VLOOKUP('Données projet'!$B$14,Paramètres!$A$1:$I$89,3,0)*VLOOKUP('Données projet'!$B$14,Paramètres!$A$1:$I$89,5,0)</f>
        <v>7.7147888077888636E-14</v>
      </c>
      <c r="DQ197" s="14">
        <f t="shared" si="176"/>
        <v>1.19451494619564E-12</v>
      </c>
      <c r="DR197" s="22">
        <f t="shared" si="177"/>
        <v>2.2148127696930623E-12</v>
      </c>
      <c r="DS197" s="62">
        <f t="shared" si="197"/>
        <v>293.33333333333553</v>
      </c>
      <c r="DT197" s="62">
        <f ca="1">AVERAGE(OFFSET($DS$3,0,0,'Données projet'!$E$14+1,1))-AVERAGE(OFFSET($H$3,0,0,'Données projet'!$E$14+1,1))</f>
        <v>181.14126283600467</v>
      </c>
      <c r="DU197" s="62">
        <f t="shared" ref="DU197:DU203" si="209">$DU$3</f>
        <v>348.75012088192597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1.4135901236475514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1.4135901236475514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63.066358723927522</v>
      </c>
      <c r="T198" s="62">
        <f t="shared" si="204"/>
        <v>68.315893120570763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2.7802826350197414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2.7802826350197414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4.1677594708744434E-14</v>
      </c>
      <c r="AK198" s="14">
        <f t="shared" si="164"/>
        <v>6.9326303456159188E-13</v>
      </c>
      <c r="AL198" s="22">
        <f t="shared" si="165"/>
        <v>1.2800215959791691E-12</v>
      </c>
      <c r="AM198" s="62">
        <f t="shared" si="193"/>
        <v>293.33333333333462</v>
      </c>
      <c r="AN198" s="62">
        <f ca="1">AVERAGE(OFFSET($AM$3,0,0,'Données projet'!$E$10+1,1))-AVERAGE(OFFSET($H$3,0,0,'Données projet'!$E$10+1,1))</f>
        <v>167.14929162269641</v>
      </c>
      <c r="AO198" s="62">
        <f t="shared" si="205"/>
        <v>138.89497526048916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2.5479027387046931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2.5479027387046931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378.17323480030268</v>
      </c>
      <c r="BJ198" s="62">
        <f t="shared" si="206"/>
        <v>471.89239871617241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21.069754128083762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2.0705935902082177E-19</v>
      </c>
      <c r="BS198" s="24">
        <f t="shared" si="169"/>
        <v>21.069754128083762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77.988163294809624</v>
      </c>
      <c r="CE198" s="62">
        <f t="shared" si="207"/>
        <v>118.59281525447091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5.709085755655301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5.709085755655301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-4.5224624045658861E-14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54.280673146122695</v>
      </c>
      <c r="CZ198" s="62">
        <f t="shared" si="208"/>
        <v>59.062335764177192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3.1208903498581173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3.1208903498581173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8.5265128291212022E-14</v>
      </c>
      <c r="DP198" s="18">
        <f>DO198*VLOOKUP('Données projet'!$B$14,Paramètres!$A$1:$I$89,3,0)*VLOOKUP('Données projet'!$B$14,Paramètres!$A$1:$I$89,5,0)</f>
        <v>7.7147888077888636E-14</v>
      </c>
      <c r="DQ198" s="14">
        <f t="shared" si="176"/>
        <v>1.19451494619564E-12</v>
      </c>
      <c r="DR198" s="22">
        <f t="shared" si="177"/>
        <v>2.2148127696930623E-12</v>
      </c>
      <c r="DS198" s="62">
        <f t="shared" si="197"/>
        <v>293.33333333333553</v>
      </c>
      <c r="DT198" s="62">
        <f ca="1">AVERAGE(OFFSET($DS$3,0,0,'Données projet'!$E$14+1,1))-AVERAGE(OFFSET($H$3,0,0,'Données projet'!$E$14+1,1))</f>
        <v>181.14126283600467</v>
      </c>
      <c r="DU198" s="62">
        <f t="shared" si="209"/>
        <v>348.75012088192597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1.3858704835276627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1.3858704835276627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63.066358723927522</v>
      </c>
      <c r="T199" s="62">
        <f t="shared" si="204"/>
        <v>68.315893120570763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2.7257629883519647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2.7257629883519647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4.1677594708744434E-14</v>
      </c>
      <c r="AK199" s="14">
        <f t="shared" si="164"/>
        <v>6.9326303456159188E-13</v>
      </c>
      <c r="AL199" s="22">
        <f t="shared" si="165"/>
        <v>1.2800215959791691E-12</v>
      </c>
      <c r="AM199" s="62">
        <f t="shared" si="193"/>
        <v>293.33333333333462</v>
      </c>
      <c r="AN199" s="62">
        <f ca="1">AVERAGE(OFFSET($AM$3,0,0,'Données projet'!$E$10+1,1))-AVERAGE(OFFSET($H$3,0,0,'Données projet'!$E$10+1,1))</f>
        <v>167.14929162269641</v>
      </c>
      <c r="AO199" s="62">
        <f t="shared" si="205"/>
        <v>138.89497526048916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2.4979399200659134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2.4979399200659134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378.17323480030268</v>
      </c>
      <c r="BJ199" s="62">
        <f t="shared" si="206"/>
        <v>471.89239871617241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20.656589100913099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1.46413076871763E-19</v>
      </c>
      <c r="BS199" s="24">
        <f t="shared" si="169"/>
        <v>20.656589100913099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77.988163294809624</v>
      </c>
      <c r="CE199" s="62">
        <f t="shared" si="207"/>
        <v>118.59281525447091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5.5971340661853732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5.5971340661853732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-4.5224624045658861E-14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54.280673146122695</v>
      </c>
      <c r="CZ199" s="62">
        <f t="shared" si="208"/>
        <v>59.062335764177192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3.0596915936525524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3.0596915936525524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8.5265128291212022E-14</v>
      </c>
      <c r="DP199" s="18">
        <f>DO199*VLOOKUP('Données projet'!$B$14,Paramètres!$A$1:$I$89,3,0)*VLOOKUP('Données projet'!$B$14,Paramètres!$A$1:$I$89,5,0)</f>
        <v>7.7147888077888636E-14</v>
      </c>
      <c r="DQ199" s="14">
        <f t="shared" si="176"/>
        <v>1.19451494619564E-12</v>
      </c>
      <c r="DR199" s="22">
        <f t="shared" si="177"/>
        <v>2.2148127696930623E-12</v>
      </c>
      <c r="DS199" s="62">
        <f t="shared" si="197"/>
        <v>293.33333333333553</v>
      </c>
      <c r="DT199" s="62">
        <f ca="1">AVERAGE(OFFSET($DS$3,0,0,'Données projet'!$E$14+1,1))-AVERAGE(OFFSET($H$3,0,0,'Données projet'!$E$14+1,1))</f>
        <v>181.14126283600467</v>
      </c>
      <c r="DU199" s="62">
        <f t="shared" si="209"/>
        <v>348.75012088192597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1.358694408643214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1.358694408643214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63.066358723927522</v>
      </c>
      <c r="T200" s="62">
        <f t="shared" si="204"/>
        <v>68.315893120570763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2.6723124387016424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2.6723124387016424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4.1677594708744434E-14</v>
      </c>
      <c r="AK200" s="14">
        <f t="shared" si="164"/>
        <v>6.9326303456159188E-13</v>
      </c>
      <c r="AL200" s="22">
        <f t="shared" si="165"/>
        <v>1.2800215959791691E-12</v>
      </c>
      <c r="AM200" s="62">
        <f t="shared" si="193"/>
        <v>293.33333333333462</v>
      </c>
      <c r="AN200" s="62">
        <f ca="1">AVERAGE(OFFSET($AM$3,0,0,'Données projet'!$E$10+1,1))-AVERAGE(OFFSET($H$3,0,0,'Données projet'!$E$10+1,1))</f>
        <v>167.14929162269641</v>
      </c>
      <c r="AO200" s="62">
        <f t="shared" si="205"/>
        <v>138.89497526048916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2.4489568418263299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2.4489568418263299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378.17323480030268</v>
      </c>
      <c r="BJ200" s="62">
        <f t="shared" si="206"/>
        <v>471.89239871617241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20.251525987919468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1.0352967951041088E-19</v>
      </c>
      <c r="BS200" s="24">
        <f t="shared" si="169"/>
        <v>20.251525987919468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77.988163294809624</v>
      </c>
      <c r="CE200" s="62">
        <f t="shared" si="207"/>
        <v>118.59281525447091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5.4873776810621626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5.4873776810621626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-4.5224624045658861E-14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54.280673146122695</v>
      </c>
      <c r="CZ200" s="62">
        <f t="shared" si="208"/>
        <v>59.062335764177192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2.9996929077286234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2.9996929077286234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8.5265128291212022E-14</v>
      </c>
      <c r="DP200" s="18">
        <f>DO200*VLOOKUP('Données projet'!$B$14,Paramètres!$A$1:$I$89,3,0)*VLOOKUP('Données projet'!$B$14,Paramètres!$A$1:$I$89,5,0)</f>
        <v>7.7147888077888636E-14</v>
      </c>
      <c r="DQ200" s="14">
        <f t="shared" si="176"/>
        <v>1.19451494619564E-12</v>
      </c>
      <c r="DR200" s="22">
        <f t="shared" si="177"/>
        <v>2.2148127696930623E-12</v>
      </c>
      <c r="DS200" s="62">
        <f t="shared" si="197"/>
        <v>293.33333333333553</v>
      </c>
      <c r="DT200" s="62">
        <f ca="1">AVERAGE(OFFSET($DS$3,0,0,'Données projet'!$E$14+1,1))-AVERAGE(OFFSET($H$3,0,0,'Données projet'!$E$14+1,1))</f>
        <v>181.14126283600467</v>
      </c>
      <c r="DU200" s="62">
        <f t="shared" si="209"/>
        <v>348.75012088192597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1.3320512400114803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1.3320512400114803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63.066358723927522</v>
      </c>
      <c r="T201" s="62">
        <f t="shared" si="204"/>
        <v>68.315893120570763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2.6199100217283466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2.6199100217283466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4.1677594708744434E-14</v>
      </c>
      <c r="AK201" s="14">
        <f t="shared" si="164"/>
        <v>6.9326303456159188E-13</v>
      </c>
      <c r="AL201" s="22">
        <f t="shared" si="165"/>
        <v>1.2800215959791691E-12</v>
      </c>
      <c r="AM201" s="62">
        <f t="shared" si="193"/>
        <v>293.33333333333462</v>
      </c>
      <c r="AN201" s="62">
        <f ca="1">AVERAGE(OFFSET($AM$3,0,0,'Données projet'!$E$10+1,1))-AVERAGE(OFFSET($H$3,0,0,'Données projet'!$E$10+1,1))</f>
        <v>167.14929162269641</v>
      </c>
      <c r="AO201" s="62">
        <f t="shared" si="205"/>
        <v>138.89497526048916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2.4009342918742966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2.4009342918742966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378.17323480030268</v>
      </c>
      <c r="BJ201" s="62">
        <f t="shared" si="206"/>
        <v>471.89239871617241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19.854405915507542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7.32065384358815E-20</v>
      </c>
      <c r="BS201" s="24">
        <f t="shared" si="169"/>
        <v>19.854405915507542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77.988163294809624</v>
      </c>
      <c r="CE201" s="62">
        <f t="shared" si="207"/>
        <v>118.59281525447091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5.3797735517064336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5.3797735517064336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-4.5224624045658861E-14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54.280673146122695</v>
      </c>
      <c r="CZ201" s="62">
        <f t="shared" si="208"/>
        <v>59.062335764177192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2.9408707594400778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2.9408707594400778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8.5265128291212022E-14</v>
      </c>
      <c r="DP201" s="18">
        <f>DO201*VLOOKUP('Données projet'!$B$14,Paramètres!$A$1:$I$89,3,0)*VLOOKUP('Données projet'!$B$14,Paramètres!$A$1:$I$89,5,0)</f>
        <v>7.7147888077888636E-14</v>
      </c>
      <c r="DQ201" s="14">
        <f t="shared" si="176"/>
        <v>1.19451494619564E-12</v>
      </c>
      <c r="DR201" s="22">
        <f t="shared" si="177"/>
        <v>2.2148127696930623E-12</v>
      </c>
      <c r="DS201" s="62">
        <f t="shared" si="197"/>
        <v>293.33333333333553</v>
      </c>
      <c r="DT201" s="62">
        <f ca="1">AVERAGE(OFFSET($DS$3,0,0,'Données projet'!$E$14+1,1))-AVERAGE(OFFSET($H$3,0,0,'Données projet'!$E$14+1,1))</f>
        <v>181.14126283600467</v>
      </c>
      <c r="DU201" s="62">
        <f t="shared" si="209"/>
        <v>348.75012088192597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1.3059305276658868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1.3059305276658868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63.066358723927522</v>
      </c>
      <c r="T202" s="62">
        <f t="shared" si="204"/>
        <v>68.315893120570763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2.5685351841895789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2.5685351841895789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4.1677594708744434E-14</v>
      </c>
      <c r="AK202" s="14">
        <f t="shared" si="164"/>
        <v>6.9326303456159188E-13</v>
      </c>
      <c r="AL202" s="22">
        <f t="shared" si="165"/>
        <v>1.2800215959791691E-12</v>
      </c>
      <c r="AM202" s="62">
        <f t="shared" si="193"/>
        <v>293.33333333333462</v>
      </c>
      <c r="AN202" s="62">
        <f ca="1">AVERAGE(OFFSET($AM$3,0,0,'Données projet'!$E$10+1,1))-AVERAGE(OFFSET($H$3,0,0,'Données projet'!$E$10+1,1))</f>
        <v>167.14929162269641</v>
      </c>
      <c r="AO202" s="62">
        <f t="shared" si="205"/>
        <v>138.89497526048916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2.3538534348359597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2.3538534348359597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378.17323480030268</v>
      </c>
      <c r="BJ202" s="62">
        <f t="shared" si="206"/>
        <v>471.89239871617241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19.465073125496286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5.1764839755205441E-20</v>
      </c>
      <c r="BS202" s="24">
        <f t="shared" si="169"/>
        <v>19.465073125496286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77.988163294809624</v>
      </c>
      <c r="CE202" s="62">
        <f t="shared" si="207"/>
        <v>118.59281525447091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5.2742794736953318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5.2742794736953318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-4.5224624045658861E-14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54.280673146122695</v>
      </c>
      <c r="CZ202" s="62">
        <f t="shared" si="208"/>
        <v>59.062335764177192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2.8832020776015028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2.8832020776015028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8.5265128291212022E-14</v>
      </c>
      <c r="DP202" s="18">
        <f>DO202*VLOOKUP('Données projet'!$B$14,Paramètres!$A$1:$I$89,3,0)*VLOOKUP('Données projet'!$B$14,Paramètres!$A$1:$I$89,5,0)</f>
        <v>7.7147888077888636E-14</v>
      </c>
      <c r="DQ202" s="14">
        <f t="shared" si="176"/>
        <v>1.19451494619564E-12</v>
      </c>
      <c r="DR202" s="22">
        <f t="shared" si="177"/>
        <v>2.2148127696930623E-12</v>
      </c>
      <c r="DS202" s="62">
        <f t="shared" si="197"/>
        <v>293.33333333333553</v>
      </c>
      <c r="DT202" s="62">
        <f ca="1">AVERAGE(OFFSET($DS$3,0,0,'Données projet'!$E$14+1,1))-AVERAGE(OFFSET($H$3,0,0,'Données projet'!$E$14+1,1))</f>
        <v>181.14126283600467</v>
      </c>
      <c r="DU202" s="62">
        <f t="shared" si="209"/>
        <v>348.75012088192597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1.280322026557329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1.280322026557329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63.066358723927522</v>
      </c>
      <c r="T203" s="62">
        <f t="shared" si="204"/>
        <v>68.315893120570763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2.5181677758793897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2.5181677758793897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4.1677594708744434E-14</v>
      </c>
      <c r="AK203" s="14">
        <f t="shared" si="164"/>
        <v>6.9326303456159188E-13</v>
      </c>
      <c r="AL203" s="22">
        <f t="shared" si="165"/>
        <v>1.2800215959791691E-12</v>
      </c>
      <c r="AM203" s="62">
        <f t="shared" si="193"/>
        <v>293.33333333333462</v>
      </c>
      <c r="AN203" s="62">
        <f ca="1">AVERAGE(OFFSET($AM$3,0,0,'Données projet'!$E$10+1,1))-AVERAGE(OFFSET($H$3,0,0,'Données projet'!$E$10+1,1))</f>
        <v>167.14929162269641</v>
      </c>
      <c r="AO203" s="62">
        <f t="shared" si="205"/>
        <v>138.89497526048916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2.3076958046876572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2.3076958046876572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378.17323480030268</v>
      </c>
      <c r="BJ203" s="62">
        <f t="shared" si="206"/>
        <v>471.89239871617241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19.083374914027594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3.660326921794075E-20</v>
      </c>
      <c r="BS203" s="24">
        <f t="shared" si="169"/>
        <v>19.083374914027594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77.988163294809624</v>
      </c>
      <c r="CE203" s="62">
        <f t="shared" si="207"/>
        <v>118.59281525447091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5.1708540702089936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5.1708540702089936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-4.5224624045658861E-14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54.280673146122695</v>
      </c>
      <c r="CZ203" s="62">
        <f t="shared" si="208"/>
        <v>59.062335764177192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2.8266642434393594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2.8266642434393594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8.5265128291212022E-14</v>
      </c>
      <c r="DP203" s="18">
        <f>DO203*VLOOKUP('Données projet'!$B$14,Paramètres!$A$1:$I$89,3,0)*VLOOKUP('Données projet'!$B$14,Paramètres!$A$1:$I$89,5,0)</f>
        <v>7.7147888077888636E-14</v>
      </c>
      <c r="DQ203" s="14">
        <f t="shared" si="176"/>
        <v>1.19451494619564E-12</v>
      </c>
      <c r="DR203" s="22">
        <f t="shared" si="177"/>
        <v>2.2148127696930623E-12</v>
      </c>
      <c r="DS203" s="62">
        <f t="shared" si="197"/>
        <v>293.33333333333553</v>
      </c>
      <c r="DT203" s="62">
        <f ca="1">AVERAGE(OFFSET($DS$3,0,0,'Données projet'!$E$14+1,1))-AVERAGE(OFFSET($H$3,0,0,'Données projet'!$E$14+1,1))</f>
        <v>181.14126283600467</v>
      </c>
      <c r="DU203" s="62">
        <f t="shared" si="209"/>
        <v>348.75012088192597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1.2552156925358666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1.2552156925358666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1.6071994829923506</v>
      </c>
      <c r="BA205" s="88">
        <f>EXP(LN('Données projet'!B88)/'Données projet'!A88)</f>
        <v>1.3070441688874561</v>
      </c>
      <c r="BV205" s="88">
        <f>EXP(LN('Données projet'!B114)/'Données projet'!A114)</f>
        <v>1.2677537154322802</v>
      </c>
      <c r="CQ205" s="88">
        <f>EXP(LN('Données projet'!B140)/'Données projet'!A140)</f>
        <v>1.1457367676485573</v>
      </c>
      <c r="DL205" s="88">
        <f>EXP(LN('Données projet'!B166)/'Données projet'!A166)</f>
        <v>1.9472943612303364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0" sqref="M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0.11199999999999999</v>
      </c>
      <c r="C6" s="156">
        <f ca="1">IF(OR('Données projet'!B9="",'Données projet'!C9="",'Données projet'!C9=0%),0,Calculateur!S3)</f>
        <v>63.066358723927522</v>
      </c>
      <c r="D6" s="156">
        <f>IF(OR('Données projet'!B9="",'Données projet'!C9="",'Données projet'!C9=0%),0,Calculateur!T3)</f>
        <v>68.315893120570763</v>
      </c>
      <c r="E6" s="156">
        <f ca="1">MIN(C6,D6)</f>
        <v>63.066358723927522</v>
      </c>
      <c r="F6" s="156">
        <f ca="1">E6*B6</f>
        <v>7.063432177079882</v>
      </c>
      <c r="G6" s="156">
        <f ca="1">F6*(100%-'Données projet'!$C$24)*(100%-'Données projet'!$C$25)*(100%-'Données projet'!$C$26)*(100%-'Données projet'!$C$27)</f>
        <v>6.357088959371894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6.357088959371894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0.11199999999999999</v>
      </c>
      <c r="C7" s="156">
        <f ca="1">IF(OR('Données projet'!B10="",'Données projet'!C10="",'Données projet'!C10=0%),0,Calculateur!AN3)</f>
        <v>167.14929162269641</v>
      </c>
      <c r="D7" s="156">
        <f>IF(OR('Données projet'!B10="",'Données projet'!C10="",'Données projet'!C10=0%),0,Calculateur!AO3)</f>
        <v>138.89497526048916</v>
      </c>
      <c r="E7" s="156">
        <f t="shared" ref="E7:E15" ca="1" si="0">MIN(C7,D7)</f>
        <v>138.89497526048916</v>
      </c>
      <c r="F7" s="156">
        <f t="shared" ref="F7:F15" ca="1" si="1">E7*B7</f>
        <v>15.556237229174785</v>
      </c>
      <c r="G7" s="156">
        <f ca="1">F7*(100%-'Données projet'!$C$24)*(100%-'Données projet'!$C$25)*(100%-'Données projet'!$C$26)*(100%-'Données projet'!$C$27)</f>
        <v>14.000613506257308</v>
      </c>
      <c r="H7" s="164">
        <f>IF(OR('Données projet'!B10="",'Données projet'!C10="",'Données projet'!C10=0%),0,AVERAGE(Calculateur!$AX$3:$AX$33)*B7)</f>
        <v>7.519438396934669E-2</v>
      </c>
      <c r="I7" s="158">
        <f>H7*(100%-'Données projet'!$C$24)*(100%-'Données projet'!$C$25)*(100%-'Données projet'!$C$26)*(100%-'Données projet'!$C$27)</f>
        <v>6.7674945572412021E-2</v>
      </c>
      <c r="J7" s="159">
        <f>IF(OR('Données projet'!B10="",'Données projet'!C10="",'Données projet'!C10=0%),0,SUM(Calculateur!$AQ$3:$AQ$33)*VLOOKUP('Données projet'!$B$10,Paramètres!$A$1:$I$89,9,0)*B7)</f>
        <v>5.2079999999999993</v>
      </c>
      <c r="K7" s="160">
        <f>J7*(100%-'Données projet'!$C$24)*(100%-'Données projet'!$C$25)*(100%-'Données projet'!$C$26)*(100%-'Données projet'!$C$27)</f>
        <v>4.6871999999999998</v>
      </c>
      <c r="L7" s="161">
        <f t="shared" ref="L7:L15" ca="1" si="2">G7+I7+K7</f>
        <v>18.75548845182972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3.1919999999999997</v>
      </c>
      <c r="C8" s="156">
        <f ca="1">IF(OR('Données projet'!B11="",'Données projet'!C11="",'Données projet'!C11=0%),0,Calculateur!BI3)</f>
        <v>378.17323480030268</v>
      </c>
      <c r="D8" s="156">
        <f>IF(OR('Données projet'!B11="",'Données projet'!C11="",'Données projet'!C11=0%),0,Calculateur!BJ3)</f>
        <v>471.89239871617241</v>
      </c>
      <c r="E8" s="156">
        <f t="shared" ca="1" si="0"/>
        <v>378.17323480030268</v>
      </c>
      <c r="F8" s="156">
        <f t="shared" ca="1" si="1"/>
        <v>1207.1289654825659</v>
      </c>
      <c r="G8" s="156">
        <f ca="1">F8*(100%-'Données projet'!$C$24)*(100%-'Données projet'!$C$25)*(100%-'Données projet'!$C$26)*(100%-'Données projet'!$C$27)</f>
        <v>1086.4160689343094</v>
      </c>
      <c r="H8" s="164">
        <f>IF(OR('Données projet'!B11="",'Données projet'!C11="",'Données projet'!C11=0%),0,AVERAGE(Calculateur!$BS$3:$BS$33)*B8)</f>
        <v>13.904418750070924</v>
      </c>
      <c r="I8" s="158">
        <f>H8*(100%-'Données projet'!$C$24)*(100%-'Données projet'!$C$25)*(100%-'Données projet'!$C$26)*(100%-'Données projet'!$C$27)</f>
        <v>12.513976875063832</v>
      </c>
      <c r="J8" s="159">
        <f>IF(OR('Données projet'!B11="",'Données projet'!C11="",'Données projet'!C11=0%),0,SUM(Calculateur!$BL$3:$BL$33)*VLOOKUP('Données projet'!$B$11,Paramètres!$A$1:$I$89,9,0)*B8)</f>
        <v>148.23647999999997</v>
      </c>
      <c r="K8" s="160">
        <f>J8*(100%-'Données projet'!$C$24)*(100%-'Données projet'!$C$25)*(100%-'Données projet'!$C$26)*(100%-'Données projet'!$C$27)</f>
        <v>133.41283199999998</v>
      </c>
      <c r="L8" s="161">
        <f t="shared" ca="1" si="2"/>
        <v>1232.3428778093732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1.5680000000000001</v>
      </c>
      <c r="C9" s="156">
        <f ca="1">IF(OR('Données projet'!B12="",'Données projet'!C12="",'Données projet'!C12=0%),0,Calculateur!CD3)</f>
        <v>77.988163294809624</v>
      </c>
      <c r="D9" s="156">
        <f>IF(OR('Données projet'!B12="",'Données projet'!C12="",'Données projet'!C12=0%),0,Calculateur!CE3)</f>
        <v>118.59281525447091</v>
      </c>
      <c r="E9" s="156">
        <f t="shared" ca="1" si="0"/>
        <v>77.988163294809624</v>
      </c>
      <c r="F9" s="156">
        <f t="shared" ca="1" si="1"/>
        <v>122.2854400462615</v>
      </c>
      <c r="G9" s="156">
        <f ca="1">F9*(100%-'Données projet'!$C$24)*(100%-'Données projet'!$C$25)*(100%-'Données projet'!$C$26)*(100%-'Données projet'!$C$27)</f>
        <v>110.05689604163535</v>
      </c>
      <c r="H9" s="164">
        <f>IF(OR('Données projet'!B12="",'Données projet'!C12="",'Données projet'!C12=0%),0,AVERAGE(Calculateur!$CN$3:$CN$33)*B9)</f>
        <v>6.9084601189891071E-2</v>
      </c>
      <c r="I9" s="158">
        <f>H9*(100%-'Données projet'!$C$24)*(100%-'Données projet'!$C$25)*(100%-'Données projet'!$C$26)*(100%-'Données projet'!$C$27)</f>
        <v>6.2176141070901962E-2</v>
      </c>
      <c r="J9" s="159">
        <f>IF(OR('Données projet'!B12="",'Données projet'!C12="",'Données projet'!C12=0%),0,SUM(Calculateur!$CG$3:$CG$33)*VLOOKUP('Données projet'!$B$12,Paramètres!$A$1:$I$89,9,0)*B9)</f>
        <v>47.196799999999996</v>
      </c>
      <c r="K9" s="160">
        <f>J9*(100%-'Données projet'!$C$24)*(100%-'Données projet'!$C$25)*(100%-'Données projet'!$C$26)*(100%-'Données projet'!$C$27)</f>
        <v>42.477119999999999</v>
      </c>
      <c r="L9" s="161">
        <f t="shared" ca="1" si="2"/>
        <v>152.59619218270626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sycomore</v>
      </c>
      <c r="B10" s="163">
        <f>'Données projet'!D13</f>
        <v>0.11199999999999999</v>
      </c>
      <c r="C10" s="156">
        <f ca="1">IF(OR('Données projet'!B13="",'Données projet'!C13="",'Données projet'!C13=0%),0,Calculateur!CY3)</f>
        <v>54.280673146122695</v>
      </c>
      <c r="D10" s="156">
        <f>IF(OR('Données projet'!B13="",'Données projet'!C13="",'Données projet'!C13=0%),0,Calculateur!CZ3)</f>
        <v>59.062335764177192</v>
      </c>
      <c r="E10" s="156">
        <f t="shared" ca="1" si="0"/>
        <v>54.280673146122695</v>
      </c>
      <c r="F10" s="156">
        <f t="shared" ca="1" si="1"/>
        <v>6.0794353923657409</v>
      </c>
      <c r="G10" s="156">
        <f ca="1">F10*(100%-'Données projet'!$C$24)*(100%-'Données projet'!$C$25)*(100%-'Données projet'!$C$26)*(100%-'Données projet'!$C$27)</f>
        <v>5.4714918531291667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5.4714918531291667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Robinier faux-acacia</v>
      </c>
      <c r="B11" s="163">
        <f>'Données projet'!D14</f>
        <v>0.47599999999999998</v>
      </c>
      <c r="C11" s="156">
        <f ca="1">IF(OR('Données projet'!B14="",'Données projet'!C14="",'Données projet'!C14=0%),0,Calculateur!DT3)</f>
        <v>181.14126283600467</v>
      </c>
      <c r="D11" s="156">
        <f>IF(OR('Données projet'!B14="",'Données projet'!C14="",'Données projet'!C14=0%),0,Calculateur!DU3)</f>
        <v>348.75012088192597</v>
      </c>
      <c r="E11" s="156">
        <f t="shared" ca="1" si="0"/>
        <v>181.14126283600467</v>
      </c>
      <c r="F11" s="156">
        <f t="shared" ca="1" si="1"/>
        <v>86.223241109938215</v>
      </c>
      <c r="G11" s="156">
        <f ca="1">F11*(100%-'Données projet'!$C$24)*(100%-'Données projet'!$C$25)*(100%-'Données projet'!$C$26)*(100%-'Données projet'!$C$27)</f>
        <v>77.600916998944399</v>
      </c>
      <c r="H11" s="164">
        <f>IF(OR('Données projet'!B14="",'Données projet'!C14="",'Données projet'!C14=0%),0,AVERAGE(Calculateur!$ED$3:$ED$33)*B11)</f>
        <v>0.6786283632117508</v>
      </c>
      <c r="I11" s="158">
        <f>H11*(100%-'Données projet'!$C$24)*(100%-'Données projet'!$C$25)*(100%-'Données projet'!$C$26)*(100%-'Données projet'!$C$27)</f>
        <v>0.61076552689057573</v>
      </c>
      <c r="J11" s="159">
        <f>IF(OR('Données projet'!B14="",'Données projet'!C14="",'Données projet'!C14=0%),0,SUM(Calculateur!$DW$3:$DW$33)*VLOOKUP('Données projet'!$B$14,Paramètres!$A$1:$I$89,9,0)*B11)</f>
        <v>31.296999999999997</v>
      </c>
      <c r="K11" s="160">
        <f>J11*(100%-'Données projet'!$C$24)*(100%-'Données projet'!$C$25)*(100%-'Données projet'!$C$26)*(100%-'Données projet'!$C$27)</f>
        <v>28.167299999999997</v>
      </c>
      <c r="L11" s="161">
        <f t="shared" ca="1" si="2"/>
        <v>106.37898252583497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1444.3367514373861</v>
      </c>
      <c r="G16" s="175">
        <f t="shared" ca="1" si="3"/>
        <v>1299.9030762936477</v>
      </c>
      <c r="H16" s="176">
        <f t="shared" si="3"/>
        <v>14.727326098441912</v>
      </c>
      <c r="I16" s="176">
        <f t="shared" si="3"/>
        <v>13.254593488597722</v>
      </c>
      <c r="J16" s="177">
        <f t="shared" si="3"/>
        <v>231.93827999999996</v>
      </c>
      <c r="K16" s="177">
        <f t="shared" si="3"/>
        <v>208.74445199999997</v>
      </c>
      <c r="L16" s="178">
        <f t="shared" ca="1" si="3"/>
        <v>1521.9021217822453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Robinier faux-acacia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80" zoomScaleNormal="80" workbookViewId="0">
      <selection activeCell="C56" sqref="C5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-1951.5313275548651</v>
      </c>
      <c r="U10" s="190">
        <f>'Données projet'!D9</f>
        <v>0.11199999999999999</v>
      </c>
      <c r="V10" s="189">
        <f>U10*T10</f>
        <v>-218.57150868614488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-921.08085274150335</v>
      </c>
      <c r="U11" s="190">
        <f>'Données projet'!D10</f>
        <v>0.11199999999999999</v>
      </c>
      <c r="V11" s="189">
        <f t="shared" ref="V11" si="0">U11*T11</f>
        <v>-103.16105550704836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1688.7839818723705</v>
      </c>
      <c r="U12" s="190">
        <f>'Données projet'!D11</f>
        <v>3.1919999999999997</v>
      </c>
      <c r="V12" s="189">
        <f t="shared" ref="V12:V19" si="1">U12*T12</f>
        <v>5390.598470136606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-2309.0861215775535</v>
      </c>
      <c r="U13" s="190">
        <f>'Données projet'!D12</f>
        <v>1.5680000000000001</v>
      </c>
      <c r="V13" s="189">
        <f t="shared" si="1"/>
        <v>-3620.6470386336041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-1951.5313275548651</v>
      </c>
      <c r="U14" s="190">
        <f>'Données projet'!D13</f>
        <v>0.11199999999999999</v>
      </c>
      <c r="V14" s="189">
        <f t="shared" si="1"/>
        <v>-218.57150868614488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Robinier faux-acacia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1360.0269618058842</v>
      </c>
      <c r="U15" s="190">
        <f>'Données projet'!D14</f>
        <v>0.47599999999999998</v>
      </c>
      <c r="V15" s="189">
        <f t="shared" si="1"/>
        <v>647.37283381960083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2741.45</v>
      </c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199.99999999999994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1</v>
      </c>
      <c r="I20" s="204">
        <v>1633.86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466.66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467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700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-17996.126071427239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192.56014521789919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4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-18188.686216645139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4">
        <v>15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4">
        <v>15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4">
        <v>25</v>
      </c>
      <c r="D28" s="194">
        <f t="shared" si="2"/>
        <v>350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4">
        <v>30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134</v>
      </c>
      <c r="C30" s="204">
        <v>65</v>
      </c>
      <c r="D30" s="194">
        <f t="shared" si="2"/>
        <v>8710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3090.55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18</v>
      </c>
      <c r="B56" s="193">
        <f>'Données projet'!D64</f>
        <v>94</v>
      </c>
      <c r="C56" s="204">
        <v>5</v>
      </c>
      <c r="D56" s="191">
        <f t="shared" si="4"/>
        <v>470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22</v>
      </c>
      <c r="B57" s="193">
        <f>'Données projet'!D65</f>
        <v>54</v>
      </c>
      <c r="C57" s="204">
        <v>5</v>
      </c>
      <c r="D57" s="191">
        <f t="shared" si="4"/>
        <v>270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27</v>
      </c>
      <c r="B58" s="193">
        <f>'Données projet'!D66</f>
        <v>38</v>
      </c>
      <c r="C58" s="204">
        <v>10</v>
      </c>
      <c r="D58" s="191">
        <f t="shared" si="4"/>
        <v>380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210</v>
      </c>
      <c r="C61" s="204">
        <v>60</v>
      </c>
      <c r="D61" s="191">
        <f t="shared" si="4"/>
        <v>12600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2885.35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54</v>
      </c>
      <c r="C86" s="204">
        <v>2</v>
      </c>
      <c r="D86" s="191">
        <f t="shared" ref="D86:D104" si="6">B86*C86</f>
        <v>108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54</v>
      </c>
      <c r="C87" s="204">
        <v>10</v>
      </c>
      <c r="D87" s="191">
        <f t="shared" si="6"/>
        <v>540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69</v>
      </c>
      <c r="C88" s="204">
        <v>25</v>
      </c>
      <c r="D88" s="191">
        <f t="shared" si="6"/>
        <v>1725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72</v>
      </c>
      <c r="C89" s="204">
        <v>30</v>
      </c>
      <c r="D89" s="191">
        <f t="shared" si="6"/>
        <v>2160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66</v>
      </c>
      <c r="C90" s="204">
        <v>45</v>
      </c>
      <c r="D90" s="191">
        <f t="shared" si="6"/>
        <v>2970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48</v>
      </c>
      <c r="C91" s="204">
        <v>45</v>
      </c>
      <c r="D91" s="191">
        <f t="shared" si="6"/>
        <v>2160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35</v>
      </c>
      <c r="C92" s="204">
        <v>50</v>
      </c>
      <c r="D92" s="191">
        <f t="shared" si="6"/>
        <v>1750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666</v>
      </c>
      <c r="C93" s="204">
        <v>60</v>
      </c>
      <c r="D93" s="191">
        <f t="shared" si="6"/>
        <v>39960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3707.92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30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40</v>
      </c>
      <c r="C117" s="204">
        <v>5</v>
      </c>
      <c r="D117" s="191">
        <f t="shared" ref="D117:D135" si="8">B117*C117</f>
        <v>200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50</v>
      </c>
      <c r="C118" s="204">
        <v>20</v>
      </c>
      <c r="D118" s="191">
        <f t="shared" si="8"/>
        <v>1000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60</v>
      </c>
      <c r="C119" s="204">
        <v>35</v>
      </c>
      <c r="D119" s="191">
        <f t="shared" si="8"/>
        <v>2100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220</v>
      </c>
      <c r="C120" s="204">
        <v>60</v>
      </c>
      <c r="D120" s="191">
        <f t="shared" si="8"/>
        <v>13200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2741.45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13</v>
      </c>
      <c r="C149" s="204">
        <v>10</v>
      </c>
      <c r="D149" s="194">
        <f t="shared" si="10"/>
        <v>130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14</v>
      </c>
      <c r="C150" s="204">
        <v>15</v>
      </c>
      <c r="D150" s="194">
        <f t="shared" si="10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14</v>
      </c>
      <c r="C151" s="204">
        <v>15</v>
      </c>
      <c r="D151" s="194">
        <f t="shared" si="10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14</v>
      </c>
      <c r="C152" s="204">
        <v>25</v>
      </c>
      <c r="D152" s="194">
        <f t="shared" si="10"/>
        <v>350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14</v>
      </c>
      <c r="C153" s="204">
        <v>30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134</v>
      </c>
      <c r="C154" s="204">
        <v>65</v>
      </c>
      <c r="D154" s="194">
        <f t="shared" si="10"/>
        <v>8710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Robinier faux-acacia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2487.13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5</v>
      </c>
      <c r="B178" s="193">
        <f>'Données projet'!D166</f>
        <v>4</v>
      </c>
      <c r="C178" s="206"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10</v>
      </c>
      <c r="B179" s="193">
        <f>'Données projet'!D167</f>
        <v>21</v>
      </c>
      <c r="C179" s="206">
        <v>2</v>
      </c>
      <c r="D179" s="191">
        <f t="shared" ref="D179:D197" si="11">B179*C179</f>
        <v>42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15</v>
      </c>
      <c r="B180" s="193">
        <f>'Données projet'!D168</f>
        <v>17</v>
      </c>
      <c r="C180" s="206">
        <v>5</v>
      </c>
      <c r="D180" s="191">
        <f t="shared" si="11"/>
        <v>85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20</v>
      </c>
      <c r="B181" s="193">
        <f>'Données projet'!D169</f>
        <v>14</v>
      </c>
      <c r="C181" s="206">
        <v>10</v>
      </c>
      <c r="D181" s="191">
        <f t="shared" si="11"/>
        <v>140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25</v>
      </c>
      <c r="B182" s="193">
        <f>'Données projet'!D170</f>
        <v>11</v>
      </c>
      <c r="C182" s="206">
        <v>15</v>
      </c>
      <c r="D182" s="191">
        <f t="shared" si="11"/>
        <v>165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30</v>
      </c>
      <c r="B183" s="193">
        <f>'Données projet'!D171</f>
        <v>196</v>
      </c>
      <c r="C183" s="206">
        <v>70</v>
      </c>
      <c r="D183" s="191">
        <f t="shared" si="11"/>
        <v>13720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Lorène GRIMOUILLE</cp:lastModifiedBy>
  <dcterms:created xsi:type="dcterms:W3CDTF">2021-02-01T08:22:39Z</dcterms:created>
  <dcterms:modified xsi:type="dcterms:W3CDTF">2024-02-14T12:09:08Z</dcterms:modified>
</cp:coreProperties>
</file>