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fblgroupe-my.sharepoint.com/personal/adele_baldenweck_cfbl_fr/Documents/Bureau/AVAISE Roussillon/Documents dépot dossier/"/>
    </mc:Choice>
  </mc:AlternateContent>
  <xr:revisionPtr revIDLastSave="15" documentId="13_ncr:1_{BB0139C3-56D1-428B-BA78-CD5D62D4F0F6}" xr6:coauthVersionLast="47" xr6:coauthVersionMax="47" xr10:uidLastSave="{074CDADA-881F-4E6D-B41A-122E104BC98D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V7" i="2"/>
  <c r="HI7" i="2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DH156" i="2" l="1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V163" i="2"/>
  <c r="EB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A167" i="2"/>
  <c r="EB167" i="2"/>
  <c r="EX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G178" i="2"/>
  <c r="FS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CD60" i="2" l="1"/>
  <c r="CD31" i="2"/>
  <c r="CD163" i="2"/>
  <c r="CD107" i="2"/>
  <c r="CD67" i="2"/>
  <c r="CD30" i="2"/>
  <c r="CD198" i="2"/>
  <c r="CD120" i="2"/>
  <c r="CD89" i="2"/>
  <c r="CD50" i="2"/>
  <c r="CD76" i="2"/>
  <c r="CD58" i="2"/>
  <c r="CD158" i="2"/>
  <c r="CD8" i="2"/>
  <c r="CD201" i="2"/>
  <c r="CD59" i="2"/>
  <c r="CD53" i="2"/>
  <c r="CD121" i="2"/>
  <c r="CD9" i="2"/>
  <c r="CD80" i="2"/>
  <c r="CD177" i="2"/>
  <c r="CD110" i="2"/>
  <c r="CD16" i="2"/>
  <c r="CD43" i="2"/>
  <c r="CD189" i="2"/>
  <c r="CD160" i="2"/>
  <c r="CD174" i="2"/>
  <c r="CD111" i="2"/>
  <c r="CD130" i="2"/>
  <c r="CD144" i="2"/>
  <c r="CD71" i="2"/>
  <c r="CD45" i="2"/>
  <c r="CD20" i="2"/>
  <c r="CD192" i="2"/>
  <c r="CD142" i="2"/>
  <c r="CD55" i="2"/>
  <c r="CD22" i="2"/>
  <c r="CD62" i="2"/>
  <c r="CD35" i="2"/>
  <c r="CD15" i="2"/>
  <c r="CD186" i="2"/>
  <c r="CD28" i="2"/>
  <c r="CD135" i="2"/>
  <c r="CD65" i="2"/>
  <c r="CD52" i="2"/>
  <c r="CD23" i="2"/>
  <c r="CD152" i="2"/>
  <c r="CD73" i="2"/>
  <c r="CD44" i="2"/>
  <c r="CD34" i="2"/>
  <c r="CD200" i="2"/>
  <c r="CD6" i="2"/>
  <c r="CD136" i="2"/>
  <c r="CD113" i="2"/>
  <c r="CD38" i="2"/>
  <c r="CD64" i="2"/>
  <c r="CD195" i="2"/>
  <c r="CD127" i="2"/>
  <c r="CD97" i="2"/>
  <c r="CD124" i="2"/>
  <c r="CD185" i="2"/>
  <c r="CD48" i="2"/>
  <c r="CD57" i="2"/>
  <c r="CD126" i="2"/>
  <c r="CD78" i="2"/>
  <c r="CD141" i="2"/>
  <c r="CD148" i="2"/>
  <c r="CD19" i="2"/>
  <c r="CD47" i="2"/>
  <c r="CD86" i="2"/>
  <c r="CD69" i="2"/>
  <c r="CD122" i="2"/>
  <c r="CD95" i="2"/>
  <c r="CD153" i="2"/>
  <c r="CD77" i="2"/>
  <c r="CD175" i="2"/>
  <c r="CD18" i="2"/>
  <c r="CD159" i="2"/>
  <c r="CD188" i="2"/>
  <c r="CD194" i="2"/>
  <c r="CD162" i="2"/>
  <c r="CD197" i="2"/>
  <c r="CD165" i="2"/>
  <c r="CD33" i="2"/>
  <c r="CD108" i="2"/>
  <c r="CD156" i="2"/>
  <c r="CD182" i="2"/>
  <c r="CD4" i="2"/>
  <c r="CD143" i="2"/>
  <c r="CD145" i="2"/>
  <c r="CD81" i="2"/>
  <c r="CD10" i="2"/>
  <c r="CD123" i="2"/>
  <c r="CD171" i="2"/>
  <c r="CD79" i="2"/>
  <c r="CD70" i="2"/>
  <c r="CD172" i="2"/>
  <c r="CD131" i="2"/>
  <c r="CD105" i="2"/>
  <c r="CD13" i="2"/>
  <c r="CD169" i="2"/>
  <c r="CD17" i="2"/>
  <c r="CD170" i="2"/>
  <c r="CD146" i="2"/>
  <c r="CD83" i="2"/>
  <c r="CD14" i="2"/>
  <c r="CD193" i="2"/>
  <c r="CD94" i="2"/>
  <c r="CD106" i="2"/>
  <c r="CD5" i="2"/>
  <c r="CD24" i="2"/>
  <c r="CD181" i="2"/>
  <c r="CD3" i="2"/>
  <c r="C9" i="4" s="1"/>
  <c r="E9" i="4" s="1"/>
  <c r="F9" i="4" s="1"/>
  <c r="G9" i="4" s="1"/>
  <c r="L9" i="4" s="1"/>
  <c r="CD166" i="2"/>
  <c r="CD46" i="2"/>
  <c r="CD196" i="2"/>
  <c r="CD187" i="2"/>
  <c r="CD140" i="2"/>
  <c r="CD98" i="2"/>
  <c r="CD100" i="2"/>
  <c r="CD173" i="2"/>
  <c r="CD150" i="2"/>
  <c r="CD167" i="2"/>
  <c r="CD32" i="2"/>
  <c r="CD93" i="2"/>
  <c r="CD36" i="2"/>
  <c r="CD109" i="2"/>
  <c r="CD68" i="2"/>
  <c r="CD90" i="2"/>
  <c r="CD180" i="2"/>
  <c r="CD134" i="2"/>
  <c r="CD183" i="2"/>
  <c r="CD202" i="2"/>
  <c r="CD155" i="2"/>
  <c r="CD102" i="2"/>
  <c r="CD21" i="2"/>
  <c r="CD112" i="2"/>
  <c r="CD54" i="2"/>
  <c r="CD147" i="2"/>
  <c r="CD178" i="2"/>
  <c r="CD42" i="2"/>
  <c r="CD118" i="2"/>
  <c r="CD63" i="2"/>
  <c r="CD99" i="2"/>
  <c r="CD91" i="2"/>
  <c r="CD176" i="2"/>
  <c r="CD133" i="2"/>
  <c r="CD168" i="2"/>
  <c r="CD203" i="2"/>
  <c r="CD191" i="2"/>
  <c r="CD85" i="2"/>
  <c r="CD117" i="2"/>
  <c r="CD199" i="2"/>
  <c r="CD154" i="2"/>
  <c r="CD88" i="2"/>
  <c r="CD125" i="2"/>
  <c r="CD92" i="2"/>
  <c r="CD179" i="2"/>
  <c r="CD157" i="2"/>
  <c r="CD149" i="2"/>
  <c r="CD115" i="2"/>
  <c r="CD40" i="2"/>
  <c r="CD101" i="2"/>
  <c r="CD37" i="2"/>
  <c r="CD12" i="2"/>
  <c r="CD49" i="2"/>
  <c r="CD26" i="2"/>
  <c r="CD139" i="2"/>
  <c r="CD184" i="2"/>
  <c r="CD116" i="2"/>
  <c r="CD137" i="2"/>
  <c r="CD104" i="2"/>
  <c r="CD41" i="2"/>
  <c r="CD132" i="2"/>
  <c r="CD96" i="2"/>
  <c r="CD72" i="2"/>
  <c r="CD74" i="2"/>
  <c r="CD103" i="2"/>
  <c r="CD51" i="2"/>
  <c r="CD87" i="2"/>
  <c r="CD190" i="2"/>
  <c r="CD129" i="2"/>
  <c r="CD66" i="2"/>
  <c r="CD11" i="2"/>
  <c r="CD119" i="2"/>
  <c r="CD29" i="2"/>
  <c r="CD164" i="2"/>
  <c r="CD138" i="2"/>
  <c r="CD114" i="2"/>
  <c r="CD84" i="2"/>
  <c r="CD39" i="2"/>
  <c r="CD61" i="2"/>
  <c r="CD161" i="2"/>
  <c r="CD151" i="2"/>
  <c r="CD56" i="2"/>
  <c r="CD25" i="2"/>
  <c r="CD27" i="2"/>
  <c r="CD7" i="2"/>
  <c r="CD75" i="2"/>
  <c r="CD128" i="2"/>
  <c r="CD82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<sst xmlns="http://schemas.openxmlformats.org/spreadsheetml/2006/main" count="1171" uniqueCount="324">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</sst>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267.44578983214518</c:v>
                </c:pt>
                <c:pt idx="17">
                  <c:v>301.48848927400928</c:v>
                </c:pt>
                <c:pt idx="18">
                  <c:v>335.44558817007095</c:v>
                </c:pt>
                <c:pt idx="19">
                  <c:v>369.32696235512088</c:v>
                </c:pt>
                <c:pt idx="20">
                  <c:v>403.14052729824169</c:v>
                </c:pt>
                <c:pt idx="21">
                  <c:v>425.4900641128516</c:v>
                </c:pt>
                <c:pt idx="22">
                  <c:v>460.86531362427507</c:v>
                </c:pt>
                <c:pt idx="23">
                  <c:v>496.18262831321022</c:v>
                </c:pt>
                <c:pt idx="24">
                  <c:v>531.44670479748004</c:v>
                </c:pt>
                <c:pt idx="25">
                  <c:v>566.66156628829015</c:v>
                </c:pt>
                <c:pt idx="26">
                  <c:v>544.68739506155214</c:v>
                </c:pt>
                <c:pt idx="27">
                  <c:v>577.0516950477969</c:v>
                </c:pt>
                <c:pt idx="28">
                  <c:v>609.37813237514945</c:v>
                </c:pt>
                <c:pt idx="29">
                  <c:v>641.66899467097437</c:v>
                </c:pt>
                <c:pt idx="30">
                  <c:v>673.92632089044412</c:v>
                </c:pt>
                <c:pt idx="31">
                  <c:v>623.99579455846367</c:v>
                </c:pt>
                <c:pt idx="32">
                  <c:v>652.97455038641306</c:v>
                </c:pt>
                <c:pt idx="33">
                  <c:v>681.9268108715595</c:v>
                </c:pt>
                <c:pt idx="34">
                  <c:v>710.85385738964942</c:v>
                </c:pt>
                <c:pt idx="35">
                  <c:v>739.75685868452183</c:v>
                </c:pt>
                <c:pt idx="36">
                  <c:v>680.98567721693689</c:v>
                </c:pt>
                <c:pt idx="37">
                  <c:v>706.85726762405102</c:v>
                </c:pt>
                <c:pt idx="38">
                  <c:v>732.70950401316429</c:v>
                </c:pt>
                <c:pt idx="39">
                  <c:v>758.54316435646797</c:v>
                </c:pt>
                <c:pt idx="40">
                  <c:v>784.35896939202519</c:v>
                </c:pt>
                <c:pt idx="41">
                  <c:v>715.55514006165993</c:v>
                </c:pt>
                <c:pt idx="42">
                  <c:v>739.52196895800637</c:v>
                </c:pt>
                <c:pt idx="43">
                  <c:v>763.47299401473254</c:v>
                </c:pt>
                <c:pt idx="44">
                  <c:v>787.40878011653638</c:v>
                </c:pt>
                <c:pt idx="45">
                  <c:v>811.32985505325234</c:v>
                </c:pt>
                <c:pt idx="46">
                  <c:v>737.64279642681765</c:v>
                </c:pt>
                <c:pt idx="47">
                  <c:v>760.18651296112273</c:v>
                </c:pt>
                <c:pt idx="48">
                  <c:v>782.7166642850392</c:v>
                </c:pt>
                <c:pt idx="49">
                  <c:v>805.23369532082245</c:v>
                </c:pt>
                <c:pt idx="50">
                  <c:v>827.73802411254826</c:v>
                </c:pt>
                <c:pt idx="51">
                  <c:v>760.65602788121134</c:v>
                </c:pt>
                <c:pt idx="52">
                  <c:v>781.54354651633878</c:v>
                </c:pt>
                <c:pt idx="53">
                  <c:v>802.41976942349982</c:v>
                </c:pt>
                <c:pt idx="54">
                  <c:v>823.28503149104245</c:v>
                </c:pt>
                <c:pt idx="55">
                  <c:v>844.13964927038353</c:v>
                </c:pt>
                <c:pt idx="56">
                  <c:v>786.47040231283734</c:v>
                </c:pt>
                <c:pt idx="57">
                  <c:v>806.17162648284011</c:v>
                </c:pt>
                <c:pt idx="58">
                  <c:v>825.86313877910959</c:v>
                </c:pt>
                <c:pt idx="59">
                  <c:v>845.5452030971519</c:v>
                </c:pt>
                <c:pt idx="60">
                  <c:v>865.21807006056008</c:v>
                </c:pt>
                <c:pt idx="61">
                  <c:v>809.45421233630441</c:v>
                </c:pt>
                <c:pt idx="62">
                  <c:v>828.6754347162622</c:v>
                </c:pt>
                <c:pt idx="63">
                  <c:v>847.8876885854861</c:v>
                </c:pt>
                <c:pt idx="64">
                  <c:v>867.09120553480625</c:v>
                </c:pt>
                <c:pt idx="65">
                  <c:v>886.28620607340736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0.9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0.5</v>
      </c>
      <c r="D9" s="33">
        <f t="shared" ref="D9:D18" si="0">C9*$C$5</f>
        <v>0.45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27</v>
      </c>
      <c r="C10" s="32">
        <v>0.5</v>
      </c>
      <c r="D10" s="33">
        <f t="shared" si="0"/>
        <v>0.45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0.9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v>189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12.6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331</v>
      </c>
      <c r="C37" s="60">
        <v>2</v>
      </c>
      <c r="D37" s="60">
        <v>11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28.4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v>469</v>
      </c>
      <c r="C38" s="60">
        <v>3</v>
      </c>
      <c r="D38" s="60">
        <v>46</v>
      </c>
      <c r="E38" s="51"/>
      <c r="F38" s="51">
        <v>0.4</v>
      </c>
      <c r="G38" s="51">
        <v>0.6</v>
      </c>
      <c r="H38" s="51"/>
      <c r="I38" s="53">
        <f t="shared" si="1"/>
        <v>29.8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v>560</v>
      </c>
      <c r="C39" s="60">
        <v>4</v>
      </c>
      <c r="D39" s="60">
        <v>67</v>
      </c>
      <c r="E39" s="51">
        <v>0.2</v>
      </c>
      <c r="F39" s="51">
        <v>0.6</v>
      </c>
      <c r="G39" s="51">
        <v>0.2</v>
      </c>
      <c r="H39" s="51"/>
      <c r="I39" s="49">
        <f t="shared" si="1"/>
        <v>27.4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v>616</v>
      </c>
      <c r="C40" s="60">
        <v>5</v>
      </c>
      <c r="D40" s="60">
        <v>72</v>
      </c>
      <c r="E40" s="51"/>
      <c r="F40" s="51"/>
      <c r="G40" s="51"/>
      <c r="H40" s="51"/>
      <c r="I40" s="49">
        <f t="shared" si="1"/>
        <v>24.6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v>654</v>
      </c>
      <c r="C41" s="60">
        <v>6</v>
      </c>
      <c r="D41" s="60">
        <v>79</v>
      </c>
      <c r="E41" s="51"/>
      <c r="F41" s="51"/>
      <c r="G41" s="51"/>
      <c r="H41" s="51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v>677</v>
      </c>
      <c r="C42" s="60">
        <v>7</v>
      </c>
      <c r="D42" s="60">
        <v>82</v>
      </c>
      <c r="E42" s="51"/>
      <c r="F42" s="51"/>
      <c r="G42" s="51"/>
      <c r="H42" s="51"/>
      <c r="I42" s="53">
        <f t="shared" si="1"/>
        <v>20.399999999999999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v>691</v>
      </c>
      <c r="C43" s="60">
        <v>8</v>
      </c>
      <c r="D43" s="60">
        <v>75</v>
      </c>
      <c r="E43" s="51"/>
      <c r="F43" s="51"/>
      <c r="G43" s="51"/>
      <c r="H43" s="51"/>
      <c r="I43" s="49">
        <f t="shared" si="1"/>
        <v>19.2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v>705</v>
      </c>
      <c r="C44" s="60">
        <v>9</v>
      </c>
      <c r="D44" s="60">
        <v>66</v>
      </c>
      <c r="E44" s="51"/>
      <c r="F44" s="51"/>
      <c r="G44" s="51"/>
      <c r="H44" s="51"/>
      <c r="I44" s="49">
        <f t="shared" si="1"/>
        <v>17.8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v>723</v>
      </c>
      <c r="C45" s="60">
        <v>10</v>
      </c>
      <c r="D45" s="60">
        <v>64</v>
      </c>
      <c r="E45" s="51"/>
      <c r="F45" s="51"/>
      <c r="G45" s="51"/>
      <c r="H45" s="51"/>
      <c r="I45" s="49">
        <f t="shared" si="1"/>
        <v>16.8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65</v>
      </c>
      <c r="B46" s="60">
        <v>741</v>
      </c>
      <c r="C46" s="60"/>
      <c r="D46" s="60">
        <v>741</v>
      </c>
      <c r="E46" s="51"/>
      <c r="F46" s="51"/>
      <c r="G46" s="51"/>
      <c r="H46" s="51"/>
      <c r="I46" s="49">
        <f t="shared" si="1"/>
        <v>16.399999999999999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18</v>
      </c>
      <c r="B62" s="60">
        <v>112</v>
      </c>
      <c r="C62" s="60">
        <v>1</v>
      </c>
      <c r="D62" s="60">
        <v>20</v>
      </c>
      <c r="E62" s="51"/>
      <c r="F62" s="51"/>
      <c r="G62" s="51"/>
      <c r="H62" s="51">
        <v>1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21</v>
      </c>
      <c r="B63" s="60">
        <v>146</v>
      </c>
      <c r="C63" s="60">
        <v>2</v>
      </c>
      <c r="D63" s="60">
        <v>26</v>
      </c>
      <c r="E63" s="51"/>
      <c r="F63" s="51"/>
      <c r="G63" s="51">
        <v>1</v>
      </c>
      <c r="H63" s="51"/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24</v>
      </c>
      <c r="B64" s="60">
        <v>168</v>
      </c>
      <c r="C64" s="60">
        <v>3</v>
      </c>
      <c r="D64" s="60">
        <v>29</v>
      </c>
      <c r="E64" s="51"/>
      <c r="F64" s="51">
        <v>0.2</v>
      </c>
      <c r="G64" s="51">
        <v>0.8</v>
      </c>
      <c r="H64" s="51"/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224</v>
      </c>
      <c r="C65" s="60">
        <v>4</v>
      </c>
      <c r="D65" s="60">
        <v>53</v>
      </c>
      <c r="E65" s="51">
        <v>0.2</v>
      </c>
      <c r="F65" s="51">
        <v>0.6</v>
      </c>
      <c r="G65" s="51">
        <v>0.2</v>
      </c>
      <c r="H65" s="51"/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36</v>
      </c>
      <c r="B66" s="60">
        <v>248</v>
      </c>
      <c r="C66" s="60">
        <v>5</v>
      </c>
      <c r="D66" s="60">
        <v>62</v>
      </c>
      <c r="E66" s="51"/>
      <c r="F66" s="51"/>
      <c r="G66" s="51"/>
      <c r="H66" s="51"/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42</v>
      </c>
      <c r="B67" s="60">
        <v>255</v>
      </c>
      <c r="C67" s="60">
        <v>6</v>
      </c>
      <c r="D67" s="60">
        <v>67</v>
      </c>
      <c r="E67" s="51"/>
      <c r="F67" s="51"/>
      <c r="G67" s="51"/>
      <c r="H67" s="51"/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48</v>
      </c>
      <c r="B68" s="60">
        <v>252</v>
      </c>
      <c r="C68" s="60">
        <v>7</v>
      </c>
      <c r="D68" s="60">
        <v>65</v>
      </c>
      <c r="E68" s="51"/>
      <c r="F68" s="51"/>
      <c r="G68" s="51"/>
      <c r="H68" s="51"/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304</v>
      </c>
      <c r="C69" s="50"/>
      <c r="D69" s="50">
        <v>304</v>
      </c>
      <c r="E69" s="51"/>
      <c r="F69" s="51"/>
      <c r="G69" s="51"/>
      <c r="H69" s="51"/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63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63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51"/>
      <c r="G90" s="51"/>
      <c r="H90" s="63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63"/>
      <c r="G91" s="63"/>
      <c r="H91" s="63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5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5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5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5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5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5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5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5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492.3498626914548</v>
      </c>
      <c r="T3" s="59">
        <f>IF('Données projet'!E9&gt;30,$R$33-$H$33,LOOKUP('Données projet'!$E$9,$A$3:$A$203,R3:R203)-LOOKUP('Données projet'!$E$9,$A$3:$A$203,$H$3:$H$203))</f>
        <v>635.90304180030307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175.05987582828078</v>
      </c>
      <c r="AO3" s="59">
        <f>IF('Données projet'!E10&gt;30,$AM$33-$H$33,LOOKUP('Données projet'!$E$10,$A$3:$A$203,AM3:AM203)-LOOKUP('Données projet'!$E$10,$A$3:$A$203,$H$3:$H$203))</f>
        <v>268.54782308462387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12.6</v>
      </c>
      <c r="N4" s="13">
        <f>IF('Données projet'!$A$36&gt;35,N3+M4-V3,IF(A4&lt;'Données projet'!$A$36,$K$205^A4,IF(A4='Données projet'!$A$36,'Données projet'!$B$36,N3+M4-V3)))</f>
        <v>1.418286993802653</v>
      </c>
      <c r="O4" s="13">
        <f>N4*VLOOKUP('Données projet'!$B$9,Paramètres!$A$1:$I$89,3,0)*VLOOKUP('Données projet'!$B$9,Paramètres!$A$1:$I$89,5,0)</f>
        <v>0.79282242953568305</v>
      </c>
      <c r="P4" s="13">
        <f>EXP(-1.0587+0.8836*LN(O4)+0.284)</f>
        <v>0.37537376382346138</v>
      </c>
      <c r="Q4" s="20">
        <f t="shared" ref="Q4:Q34" si="2">(O4+P4)*0.475*44/12</f>
        <v>2.0346083701005098</v>
      </c>
      <c r="R4" s="59">
        <f t="shared" si="0"/>
        <v>295.36794170343381</v>
      </c>
      <c r="S4" s="59">
        <f ca="1">AVERAGE(OFFSET($R$3,0,0,'Données projet'!$E$9+1,1))-AVERAGE(OFFSET($H$3,0,0,'Données projet'!$E$9+1,1))</f>
        <v>492.3498626914548</v>
      </c>
      <c r="T4" s="59">
        <f>$T$3</f>
        <v>635.90304180030307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175.05987582828078</v>
      </c>
      <c r="AO4" s="59">
        <f>$AO$3</f>
        <v>268.54782308462387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12.6</v>
      </c>
      <c r="N5" s="13">
        <f>IF('Données projet'!$A$36&gt;35,N4+M5-V4,IF(A5&lt;'Données projet'!$A$36,$K$205^A5,IF(A5='Données projet'!$A$36,'Données projet'!$B$36,N4+M5-V4)))</f>
        <v>2.0115379967897669</v>
      </c>
      <c r="O5" s="13">
        <f>N5*VLOOKUP('Données projet'!$B$9,Paramètres!$A$1:$I$89,3,0)*VLOOKUP('Données projet'!$B$9,Paramètres!$A$1:$I$89,5,0)</f>
        <v>1.1244497402054798</v>
      </c>
      <c r="P5" s="13">
        <f t="shared" ref="P5:P68" si="33">EXP(-1.0587+0.8836*LN(O5)+0.284)</f>
        <v>0.51116686213755136</v>
      </c>
      <c r="Q5" s="20">
        <f t="shared" si="2"/>
        <v>2.848698915747446</v>
      </c>
      <c r="R5" s="59">
        <f t="shared" si="0"/>
        <v>296.18203224908075</v>
      </c>
      <c r="S5" s="59">
        <f ca="1">AVERAGE(OFFSET($R$3,0,0,'Données projet'!$E$9+1,1))-AVERAGE(OFFSET($H$3,0,0,'Données projet'!$E$9+1,1))</f>
        <v>492.3498626914548</v>
      </c>
      <c r="T5" s="59">
        <f t="shared" ref="T5:T68" si="34">$T$3</f>
        <v>635.90304180030307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175.05987582828078</v>
      </c>
      <c r="AO5" s="59">
        <f t="shared" ref="AO5:AO68" si="36">$AO$3</f>
        <v>268.54782308462387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12.6</v>
      </c>
      <c r="N6" s="13">
        <f>IF('Données projet'!$A$36&gt;35,N5+M6-V5,IF(A6&lt;'Données projet'!$A$36,$K$205^A6,IF(A6='Données projet'!$A$36,'Données projet'!$B$36,N5+M6-V5)))</f>
        <v>2.8529381783867689</v>
      </c>
      <c r="O6" s="13">
        <f>N6*VLOOKUP('Données projet'!$B$9,Paramètres!$A$1:$I$89,3,0)*VLOOKUP('Données projet'!$B$9,Paramètres!$A$1:$I$89,5,0)</f>
        <v>1.5947924417182038</v>
      </c>
      <c r="P6" s="13">
        <f t="shared" si="33"/>
        <v>0.69608370677295384</v>
      </c>
      <c r="Q6" s="20">
        <f t="shared" si="2"/>
        <v>3.9899426252887658</v>
      </c>
      <c r="R6" s="59">
        <f t="shared" si="0"/>
        <v>297.32327595862211</v>
      </c>
      <c r="S6" s="59">
        <f ca="1">AVERAGE(OFFSET($R$3,0,0,'Données projet'!$E$9+1,1))-AVERAGE(OFFSET($H$3,0,0,'Données projet'!$E$9+1,1))</f>
        <v>492.3498626914548</v>
      </c>
      <c r="T6" s="59">
        <f t="shared" si="34"/>
        <v>635.90304180030307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175.05987582828078</v>
      </c>
      <c r="AO6" s="59">
        <f t="shared" si="36"/>
        <v>268.54782308462387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12.6</v>
      </c>
      <c r="N7" s="13">
        <f>IF('Données projet'!$A$36&gt;35,N6+M7-V6,IF(A7&lt;'Données projet'!$A$36,$K$205^A7,IF(A7='Données projet'!$A$36,'Données projet'!$B$36,N6+M7-V6)))</f>
        <v>4.046285112528988</v>
      </c>
      <c r="O7" s="13">
        <f>N7*VLOOKUP('Données projet'!$B$9,Paramètres!$A$1:$I$89,3,0)*VLOOKUP('Données projet'!$B$9,Paramètres!$A$1:$I$89,5,0)</f>
        <v>2.2618733779037044</v>
      </c>
      <c r="P7" s="13">
        <f t="shared" si="33"/>
        <v>0.94789502748398335</v>
      </c>
      <c r="Q7" s="20">
        <f t="shared" si="2"/>
        <v>5.5903466393835552</v>
      </c>
      <c r="R7" s="59">
        <f t="shared" si="0"/>
        <v>298.92367997271685</v>
      </c>
      <c r="S7" s="59">
        <f ca="1">AVERAGE(OFFSET($R$3,0,0,'Données projet'!$E$9+1,1))-AVERAGE(OFFSET($H$3,0,0,'Données projet'!$E$9+1,1))</f>
        <v>492.3498626914548</v>
      </c>
      <c r="T7" s="59">
        <f t="shared" si="34"/>
        <v>635.90304180030307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175.05987582828078</v>
      </c>
      <c r="AO7" s="59">
        <f t="shared" si="36"/>
        <v>268.54782308462387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12.6</v>
      </c>
      <c r="N8" s="13">
        <f>IF('Données projet'!$A$36&gt;35,N7+M8-V7,IF(A8&lt;'Données projet'!$A$36,$K$205^A8,IF(A8='Données projet'!$A$36,'Données projet'!$B$36,N7+M8-V7)))</f>
        <v>5.7387935483171679</v>
      </c>
      <c r="O8" s="13">
        <f>N8*VLOOKUP('Données projet'!$B$9,Paramètres!$A$1:$I$89,3,0)*VLOOKUP('Données projet'!$B$9,Paramètres!$A$1:$I$89,5,0)</f>
        <v>3.2079855935092971</v>
      </c>
      <c r="P8" s="13">
        <f t="shared" si="33"/>
        <v>1.2908001931180566</v>
      </c>
      <c r="Q8" s="20">
        <f t="shared" si="2"/>
        <v>7.83538524504264</v>
      </c>
      <c r="R8" s="59">
        <f t="shared" si="0"/>
        <v>301.16871857837594</v>
      </c>
      <c r="S8" s="59">
        <f ca="1">AVERAGE(OFFSET($R$3,0,0,'Données projet'!$E$9+1,1))-AVERAGE(OFFSET($H$3,0,0,'Données projet'!$E$9+1,1))</f>
        <v>492.3498626914548</v>
      </c>
      <c r="T8" s="59">
        <f t="shared" si="34"/>
        <v>635.90304180030307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175.05987582828078</v>
      </c>
      <c r="AO8" s="59">
        <f t="shared" si="36"/>
        <v>268.54782308462387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12.6</v>
      </c>
      <c r="N9" s="13">
        <f>IF('Données projet'!$A$36&gt;35,N8+M9-V8,IF(A9&lt;'Données projet'!$A$36,$K$205^A9,IF(A9='Données projet'!$A$36,'Données projet'!$B$36,N8+M9-V8)))</f>
        <v>8.1392562496968175</v>
      </c>
      <c r="O9" s="13">
        <f>N9*VLOOKUP('Données projet'!$B$9,Paramètres!$A$1:$I$89,3,0)*VLOOKUP('Données projet'!$B$9,Paramètres!$A$1:$I$89,5,0)</f>
        <v>4.5498442435805213</v>
      </c>
      <c r="P9" s="13">
        <f t="shared" si="33"/>
        <v>1.7577527998813831</v>
      </c>
      <c r="Q9" s="20">
        <f t="shared" si="2"/>
        <v>10.985731517362817</v>
      </c>
      <c r="R9" s="59">
        <f t="shared" si="0"/>
        <v>304.31906485069612</v>
      </c>
      <c r="S9" s="59">
        <f ca="1">AVERAGE(OFFSET($R$3,0,0,'Données projet'!$E$9+1,1))-AVERAGE(OFFSET($H$3,0,0,'Données projet'!$E$9+1,1))</f>
        <v>492.3498626914548</v>
      </c>
      <c r="T9" s="59">
        <f t="shared" si="34"/>
        <v>635.90304180030307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175.05987582828078</v>
      </c>
      <c r="AO9" s="59">
        <f t="shared" si="36"/>
        <v>268.54782308462387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12.6</v>
      </c>
      <c r="N10" s="13">
        <f>IF('Données projet'!$A$36&gt;35,N9+M10-V9,IF(A10&lt;'Données projet'!$A$36,$K$205^A10,IF(A10='Données projet'!$A$36,'Données projet'!$B$36,N9+M10-V9)))</f>
        <v>11.543801278171953</v>
      </c>
      <c r="O10" s="13">
        <f>N10*VLOOKUP('Données projet'!$B$9,Paramètres!$A$1:$I$89,3,0)*VLOOKUP('Données projet'!$B$9,Paramètres!$A$1:$I$89,5,0)</f>
        <v>6.4529849144981215</v>
      </c>
      <c r="P10" s="13">
        <f t="shared" si="33"/>
        <v>2.3936275513155714</v>
      </c>
      <c r="Q10" s="20">
        <f t="shared" si="2"/>
        <v>15.407850044625512</v>
      </c>
      <c r="R10" s="59">
        <f t="shared" si="0"/>
        <v>308.74118337795881</v>
      </c>
      <c r="S10" s="59">
        <f ca="1">AVERAGE(OFFSET($R$3,0,0,'Données projet'!$E$9+1,1))-AVERAGE(OFFSET($H$3,0,0,'Données projet'!$E$9+1,1))</f>
        <v>492.3498626914548</v>
      </c>
      <c r="T10" s="59">
        <f t="shared" si="34"/>
        <v>635.90304180030307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175.05987582828078</v>
      </c>
      <c r="AO10" s="59">
        <f t="shared" si="36"/>
        <v>268.54782308462387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12.6</v>
      </c>
      <c r="N11" s="13">
        <f>IF('Données projet'!$A$36&gt;35,N10+M11-V10,IF(A11&lt;'Données projet'!$A$36,$K$205^A11,IF(A11='Données projet'!$A$36,'Données projet'!$B$36,N10+M11-V10)))</f>
        <v>16.372423211873727</v>
      </c>
      <c r="O11" s="13">
        <f>N11*VLOOKUP('Données projet'!$B$9,Paramètres!$A$1:$I$89,3,0)*VLOOKUP('Données projet'!$B$9,Paramètres!$A$1:$I$89,5,0)</f>
        <v>9.1521845754374134</v>
      </c>
      <c r="P11" s="13">
        <f t="shared" si="33"/>
        <v>3.2595327709354898</v>
      </c>
      <c r="Q11" s="20">
        <f t="shared" si="2"/>
        <v>21.617074378266139</v>
      </c>
      <c r="R11" s="59">
        <f t="shared" si="0"/>
        <v>314.95040771159944</v>
      </c>
      <c r="S11" s="59">
        <f ca="1">AVERAGE(OFFSET($R$3,0,0,'Données projet'!$E$9+1,1))-AVERAGE(OFFSET($H$3,0,0,'Données projet'!$E$9+1,1))</f>
        <v>492.3498626914548</v>
      </c>
      <c r="T11" s="59">
        <f t="shared" si="34"/>
        <v>635.90304180030307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175.05987582828078</v>
      </c>
      <c r="AO11" s="59">
        <f t="shared" si="36"/>
        <v>268.54782308462387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12.6</v>
      </c>
      <c r="N12" s="13">
        <f>IF('Données projet'!$A$36&gt;35,N11+M12-V11,IF(A12&lt;'Données projet'!$A$36,$K$205^A12,IF(A12='Données projet'!$A$36,'Données projet'!$B$36,N11+M12-V11)))</f>
        <v>23.220794898433166</v>
      </c>
      <c r="O12" s="13">
        <f>N12*VLOOKUP('Données projet'!$B$9,Paramètres!$A$1:$I$89,3,0)*VLOOKUP('Données projet'!$B$9,Paramètres!$A$1:$I$89,5,0)</f>
        <v>12.98042434822414</v>
      </c>
      <c r="P12" s="13">
        <f t="shared" si="33"/>
        <v>4.4386829851465368</v>
      </c>
      <c r="Q12" s="20">
        <f t="shared" si="2"/>
        <v>30.338278605620587</v>
      </c>
      <c r="R12" s="59">
        <f t="shared" si="0"/>
        <v>323.6716119389539</v>
      </c>
      <c r="S12" s="59">
        <f ca="1">AVERAGE(OFFSET($R$3,0,0,'Données projet'!$E$9+1,1))-AVERAGE(OFFSET($H$3,0,0,'Données projet'!$E$9+1,1))</f>
        <v>492.3498626914548</v>
      </c>
      <c r="T12" s="59">
        <f t="shared" si="34"/>
        <v>635.90304180030307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175.05987582828078</v>
      </c>
      <c r="AO12" s="59">
        <f t="shared" si="36"/>
        <v>268.54782308462387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12.6</v>
      </c>
      <c r="N13" s="13">
        <f>IF('Données projet'!$A$36&gt;35,N12+M13-V12,IF(A13&lt;'Données projet'!$A$36,$K$205^A13,IF(A13='Données projet'!$A$36,'Données projet'!$B$36,N12+M13-V12)))</f>
        <v>32.933751390206758</v>
      </c>
      <c r="O13" s="13">
        <f>N13*VLOOKUP('Données projet'!$B$9,Paramètres!$A$1:$I$89,3,0)*VLOOKUP('Données projet'!$B$9,Paramètres!$A$1:$I$89,5,0)</f>
        <v>18.409967027125578</v>
      </c>
      <c r="P13" s="13">
        <f t="shared" si="33"/>
        <v>6.0443959386777069</v>
      </c>
      <c r="Q13" s="20">
        <f t="shared" si="2"/>
        <v>42.591348832107379</v>
      </c>
      <c r="R13" s="59">
        <f t="shared" si="0"/>
        <v>335.92468216544069</v>
      </c>
      <c r="S13" s="59">
        <f ca="1">AVERAGE(OFFSET($R$3,0,0,'Données projet'!$E$9+1,1))-AVERAGE(OFFSET($H$3,0,0,'Données projet'!$E$9+1,1))</f>
        <v>492.3498626914548</v>
      </c>
      <c r="T13" s="59">
        <f t="shared" si="34"/>
        <v>635.90304180030307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175.05987582828078</v>
      </c>
      <c r="AO13" s="59">
        <f t="shared" si="36"/>
        <v>268.54782308462387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12.6</v>
      </c>
      <c r="N14" s="13">
        <f>IF('Données projet'!$A$36&gt;35,N13+M14-V13,IF(A14&lt;'Données projet'!$A$36,$K$205^A14,IF(A14='Données projet'!$A$36,'Données projet'!$B$36,N13+M14-V13)))</f>
        <v>46.709511253860285</v>
      </c>
      <c r="O14" s="13">
        <f>N14*VLOOKUP('Données projet'!$B$9,Paramètres!$A$1:$I$89,3,0)*VLOOKUP('Données projet'!$B$9,Paramètres!$A$1:$I$89,5,0)</f>
        <v>26.110616790907901</v>
      </c>
      <c r="P14" s="13">
        <f t="shared" si="33"/>
        <v>8.2309825652704038</v>
      </c>
      <c r="Q14" s="20">
        <f t="shared" si="2"/>
        <v>59.811618878677223</v>
      </c>
      <c r="R14" s="59">
        <f t="shared" si="0"/>
        <v>353.14495221201054</v>
      </c>
      <c r="S14" s="59">
        <f ca="1">AVERAGE(OFFSET($R$3,0,0,'Données projet'!$E$9+1,1))-AVERAGE(OFFSET($H$3,0,0,'Données projet'!$E$9+1,1))</f>
        <v>492.3498626914548</v>
      </c>
      <c r="T14" s="59">
        <f t="shared" si="34"/>
        <v>635.90304180030307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175.05987582828078</v>
      </c>
      <c r="AO14" s="59">
        <f t="shared" si="36"/>
        <v>268.54782308462387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12.6</v>
      </c>
      <c r="N15" s="13">
        <f>IF('Données projet'!$A$36&gt;35,N14+M15-V14,IF(A15&lt;'Données projet'!$A$36,$K$205^A15,IF(A15='Données projet'!$A$36,'Données projet'!$B$36,N14+M15-V14)))</f>
        <v>66.247492298228693</v>
      </c>
      <c r="O15" s="13">
        <f>N15*VLOOKUP('Données projet'!$B$9,Paramètres!$A$1:$I$89,3,0)*VLOOKUP('Données projet'!$B$9,Paramètres!$A$1:$I$89,5,0)</f>
        <v>37.03234819470984</v>
      </c>
      <c r="P15" s="13">
        <f t="shared" si="33"/>
        <v>11.20857645282026</v>
      </c>
      <c r="Q15" s="20">
        <f t="shared" si="2"/>
        <v>84.019610427781586</v>
      </c>
      <c r="R15" s="59">
        <f t="shared" si="0"/>
        <v>377.35294376111489</v>
      </c>
      <c r="S15" s="59">
        <f ca="1">AVERAGE(OFFSET($R$3,0,0,'Données projet'!$E$9+1,1))-AVERAGE(OFFSET($H$3,0,0,'Données projet'!$E$9+1,1))</f>
        <v>492.3498626914548</v>
      </c>
      <c r="T15" s="59">
        <f t="shared" si="34"/>
        <v>635.90304180030307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175.05987582828078</v>
      </c>
      <c r="AO15" s="59">
        <f t="shared" si="36"/>
        <v>268.54782308462387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12.6</v>
      </c>
      <c r="N16" s="13">
        <f>IF('Données projet'!$A$36&gt;35,N15+M16-V15,IF(A16&lt;'Données projet'!$A$36,$K$205^A16,IF(A16='Données projet'!$A$36,'Données projet'!$B$36,N15+M16-V15)))</f>
        <v>93.957956698619185</v>
      </c>
      <c r="O16" s="13">
        <f>N16*VLOOKUP('Données projet'!$B$9,Paramètres!$A$1:$I$89,3,0)*VLOOKUP('Données projet'!$B$9,Paramètres!$A$1:$I$89,5,0)</f>
        <v>52.522497794528128</v>
      </c>
      <c r="P16" s="13">
        <f t="shared" si="33"/>
        <v>15.263327932294025</v>
      </c>
      <c r="Q16" s="20">
        <f t="shared" si="2"/>
        <v>118.06031314088193</v>
      </c>
      <c r="R16" s="59">
        <f t="shared" si="0"/>
        <v>411.39364647421525</v>
      </c>
      <c r="S16" s="59">
        <f ca="1">AVERAGE(OFFSET($R$3,0,0,'Données projet'!$E$9+1,1))-AVERAGE(OFFSET($H$3,0,0,'Données projet'!$E$9+1,1))</f>
        <v>492.3498626914548</v>
      </c>
      <c r="T16" s="59">
        <f t="shared" si="34"/>
        <v>635.90304180030307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175.05987582828078</v>
      </c>
      <c r="AO16" s="59">
        <f t="shared" si="36"/>
        <v>268.54782308462387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12.6</v>
      </c>
      <c r="N17" s="13">
        <f>IF('Données projet'!$A$36&gt;35,N16+M17-V16,IF(A17&lt;'Données projet'!$A$36,$K$205^A17,IF(A17='Données projet'!$A$36,'Données projet'!$B$36,N16+M17-V16)))</f>
        <v>133.25934794992446</v>
      </c>
      <c r="O17" s="13">
        <f>N17*VLOOKUP('Données projet'!$B$9,Paramètres!$A$1:$I$89,3,0)*VLOOKUP('Données projet'!$B$9,Paramètres!$A$1:$I$89,5,0)</f>
        <v>74.491975504007769</v>
      </c>
      <c r="P17" s="13">
        <f t="shared" si="33"/>
        <v>20.784903466499365</v>
      </c>
      <c r="Q17" s="20">
        <f t="shared" si="2"/>
        <v>165.9405642069666</v>
      </c>
      <c r="R17" s="59">
        <f t="shared" si="0"/>
        <v>459.27389754029991</v>
      </c>
      <c r="S17" s="59">
        <f ca="1">AVERAGE(OFFSET($R$3,0,0,'Données projet'!$E$9+1,1))-AVERAGE(OFFSET($H$3,0,0,'Données projet'!$E$9+1,1))</f>
        <v>492.3498626914548</v>
      </c>
      <c r="T17" s="59">
        <f t="shared" si="34"/>
        <v>635.90304180030307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175.05987582828078</v>
      </c>
      <c r="AO17" s="59">
        <f t="shared" si="36"/>
        <v>268.54782308462387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189</v>
      </c>
      <c r="L18" s="12">
        <f>VLOOKUP(A18,'Données projet'!$A$35:$I$55,9,0)</f>
        <v>12.6</v>
      </c>
      <c r="M18" s="12">
        <f t="array" ref="M18">INDEX(L:L,MIN(IF(ISNUMBER(L18:L214),ROW(L18:L214),"")))</f>
        <v>12.6</v>
      </c>
      <c r="N18" s="13">
        <f>IF('Données projet'!$A$36&gt;35,N17+M18-V17,IF(A18&lt;'Données projet'!$A$36,$K$205^A18,IF(A18='Données projet'!$A$36,'Données projet'!$B$36,N17+M18-V17)))</f>
        <v>189</v>
      </c>
      <c r="O18" s="13">
        <f>N18*VLOOKUP('Données projet'!$B$9,Paramètres!$A$1:$I$89,3,0)*VLOOKUP('Données projet'!$B$9,Paramètres!$A$1:$I$89,5,0)</f>
        <v>105.651</v>
      </c>
      <c r="P18" s="13">
        <f t="shared" si="33"/>
        <v>28.303933062831547</v>
      </c>
      <c r="Q18" s="20">
        <f t="shared" si="2"/>
        <v>233.30484175109825</v>
      </c>
      <c r="R18" s="59">
        <f t="shared" si="0"/>
        <v>526.63817508443162</v>
      </c>
      <c r="S18" s="59">
        <f ca="1">AVERAGE(OFFSET($R$3,0,0,'Données projet'!$E$9+1,1))-AVERAGE(OFFSET($H$3,0,0,'Données projet'!$E$9+1,1))</f>
        <v>492.3498626914548</v>
      </c>
      <c r="T18" s="59">
        <f t="shared" si="34"/>
        <v>635.90304180030307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175.05987582828078</v>
      </c>
      <c r="AO18" s="59">
        <f t="shared" si="36"/>
        <v>268.54782308462387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28.4</v>
      </c>
      <c r="N19" s="13">
        <f>IF('Données projet'!$A$36&gt;35,N18+M19-V18,IF(A19&lt;'Données projet'!$A$36,$K$205^A19,IF(A19='Données projet'!$A$36,'Données projet'!$B$36,N18+M19-V18)))</f>
        <v>217.4</v>
      </c>
      <c r="O19" s="13">
        <f>N19*VLOOKUP('Données projet'!$B$9,Paramètres!$A$1:$I$89,3,0)*VLOOKUP('Données projet'!$B$9,Paramètres!$A$1:$I$89,5,0)</f>
        <v>121.5266</v>
      </c>
      <c r="P19" s="13">
        <f t="shared" si="33"/>
        <v>32.030791291183803</v>
      </c>
      <c r="Q19" s="20">
        <f t="shared" si="2"/>
        <v>267.44578983214518</v>
      </c>
      <c r="R19" s="59">
        <f t="shared" si="0"/>
        <v>560.7791231654785</v>
      </c>
      <c r="S19" s="59">
        <f ca="1">AVERAGE(OFFSET($R$3,0,0,'Données projet'!$E$9+1,1))-AVERAGE(OFFSET($H$3,0,0,'Données projet'!$E$9+1,1))</f>
        <v>492.3498626914548</v>
      </c>
      <c r="T19" s="59">
        <f t="shared" si="34"/>
        <v>635.90304180030307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175.05987582828078</v>
      </c>
      <c r="AO19" s="59">
        <f t="shared" si="36"/>
        <v>268.54782308462387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28.4</v>
      </c>
      <c r="N20" s="13">
        <f>IF('Données projet'!$A$36&gt;35,N19+M20-V19,IF(A20&lt;'Données projet'!$A$36,$K$205^A20,IF(A20='Données projet'!$A$36,'Données projet'!$B$36,N19+M20-V19)))</f>
        <v>245.8</v>
      </c>
      <c r="O20" s="13">
        <f>N20*VLOOKUP('Données projet'!$B$9,Paramètres!$A$1:$I$89,3,0)*VLOOKUP('Données projet'!$B$9,Paramètres!$A$1:$I$89,5,0)</f>
        <v>137.40220000000002</v>
      </c>
      <c r="P20" s="13">
        <f t="shared" si="33"/>
        <v>35.701238817612946</v>
      </c>
      <c r="Q20" s="20">
        <f t="shared" si="2"/>
        <v>301.48848927400928</v>
      </c>
      <c r="R20" s="59">
        <f t="shared" si="0"/>
        <v>594.8218226073426</v>
      </c>
      <c r="S20" s="59">
        <f ca="1">AVERAGE(OFFSET($R$3,0,0,'Données projet'!$E$9+1,1))-AVERAGE(OFFSET($H$3,0,0,'Données projet'!$E$9+1,1))</f>
        <v>492.3498626914548</v>
      </c>
      <c r="T20" s="59">
        <f t="shared" si="34"/>
        <v>635.90304180030307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175.05987582828078</v>
      </c>
      <c r="AO20" s="59">
        <f t="shared" si="36"/>
        <v>268.54782308462387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28.4</v>
      </c>
      <c r="N21" s="13">
        <f>IF('Données projet'!$A$36&gt;35,N20+M21-V20,IF(A21&lt;'Données projet'!$A$36,$K$205^A21,IF(A21='Données projet'!$A$36,'Données projet'!$B$36,N20+M21-V20)))</f>
        <v>274.2</v>
      </c>
      <c r="O21" s="13">
        <f>N21*VLOOKUP('Données projet'!$B$9,Paramètres!$A$1:$I$89,3,0)*VLOOKUP('Données projet'!$B$9,Paramètres!$A$1:$I$89,5,0)</f>
        <v>153.27779999999998</v>
      </c>
      <c r="P21" s="13">
        <f t="shared" si="33"/>
        <v>39.32253770530393</v>
      </c>
      <c r="Q21" s="20">
        <f t="shared" si="2"/>
        <v>335.44558817007095</v>
      </c>
      <c r="R21" s="59">
        <f t="shared" si="0"/>
        <v>628.77892150340426</v>
      </c>
      <c r="S21" s="59">
        <f ca="1">AVERAGE(OFFSET($R$3,0,0,'Données projet'!$E$9+1,1))-AVERAGE(OFFSET($H$3,0,0,'Données projet'!$E$9+1,1))</f>
        <v>492.3498626914548</v>
      </c>
      <c r="T21" s="59">
        <f t="shared" si="34"/>
        <v>635.90304180030307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175.05987582828078</v>
      </c>
      <c r="AO21" s="59">
        <f t="shared" si="36"/>
        <v>268.54782308462387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28.4</v>
      </c>
      <c r="N22" s="13">
        <f>IF('Données projet'!$A$36&gt;35,N21+M22-V21,IF(A22&lt;'Données projet'!$A$36,$K$205^A22,IF(A22='Données projet'!$A$36,'Données projet'!$B$36,N21+M22-V21)))</f>
        <v>302.59999999999997</v>
      </c>
      <c r="O22" s="13">
        <f>N22*VLOOKUP('Données projet'!$B$9,Paramètres!$A$1:$I$89,3,0)*VLOOKUP('Données projet'!$B$9,Paramètres!$A$1:$I$89,5,0)</f>
        <v>169.1534</v>
      </c>
      <c r="P22" s="13">
        <f t="shared" si="33"/>
        <v>42.900358290021551</v>
      </c>
      <c r="Q22" s="20">
        <f t="shared" si="2"/>
        <v>369.32696235512088</v>
      </c>
      <c r="R22" s="59">
        <f t="shared" si="0"/>
        <v>662.6602956884542</v>
      </c>
      <c r="S22" s="59">
        <f ca="1">AVERAGE(OFFSET($R$3,0,0,'Données projet'!$E$9+1,1))-AVERAGE(OFFSET($H$3,0,0,'Données projet'!$E$9+1,1))</f>
        <v>492.3498626914548</v>
      </c>
      <c r="T22" s="59">
        <f t="shared" si="34"/>
        <v>635.90304180030307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175.05987582828078</v>
      </c>
      <c r="AO22" s="59">
        <f t="shared" si="36"/>
        <v>268.54782308462387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331</v>
      </c>
      <c r="L23" s="12">
        <f>VLOOKUP(A23,'Données projet'!$A$35:$I$55,9,0)</f>
        <v>28.4</v>
      </c>
      <c r="M23" s="12">
        <f t="array" ref="M23">INDEX(L:L,MIN(IF(ISNUMBER(L23:L219),ROW(L23:L219),"")))</f>
        <v>28.4</v>
      </c>
      <c r="N23" s="13">
        <f>IF('Données projet'!$A$36&gt;35,N22+M23-V22,IF(A23&lt;'Données projet'!$A$36,$K$205^A23,IF(A23='Données projet'!$A$36,'Données projet'!$B$36,N22+M23-V22)))</f>
        <v>330.99999999999994</v>
      </c>
      <c r="O23" s="13">
        <f>N23*VLOOKUP('Données projet'!$B$9,Paramètres!$A$1:$I$89,3,0)*VLOOKUP('Données projet'!$B$9,Paramètres!$A$1:$I$89,5,0)</f>
        <v>185.029</v>
      </c>
      <c r="P23" s="13">
        <f t="shared" si="33"/>
        <v>46.439245338703373</v>
      </c>
      <c r="Q23" s="20">
        <f t="shared" si="2"/>
        <v>403.14052729824169</v>
      </c>
      <c r="R23" s="59">
        <f t="shared" si="0"/>
        <v>696.47386063157501</v>
      </c>
      <c r="S23" s="59">
        <f ca="1">AVERAGE(OFFSET($R$3,0,0,'Données projet'!$E$9+1,1))-AVERAGE(OFFSET($H$3,0,0,'Données projet'!$E$9+1,1))</f>
        <v>492.3498626914548</v>
      </c>
      <c r="T23" s="59">
        <f t="shared" si="34"/>
        <v>635.90304180030307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11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0.22000000000000003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1.7874840374377119</v>
      </c>
      <c r="AB23" s="21">
        <f>EXP(-LN(2)/2)*AB22+(1-EXP(-LN(2)/2))/(LN(2)/2)*V23*Y23*VLOOKUP('Données projet'!$B$9,Paramètres!$A$1:$I$89,3,0)*0.475*44/12</f>
        <v>4.1772578384941434</v>
      </c>
      <c r="AC23" s="22">
        <f t="shared" si="3"/>
        <v>5.9647418759318551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175.05987582828078</v>
      </c>
      <c r="AO23" s="59">
        <f t="shared" si="36"/>
        <v>268.54782308462387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29.8</v>
      </c>
      <c r="N24" s="13">
        <f>IF('Données projet'!$A$36&gt;35,N23+M24-V23,IF(A24&lt;'Données projet'!$A$36,$K$205^A24,IF(A24='Données projet'!$A$36,'Données projet'!$B$36,N23+M24-V23)))</f>
        <v>349.79999999999995</v>
      </c>
      <c r="O24" s="13">
        <f>N24*VLOOKUP('Données projet'!$B$9,Paramètres!$A$1:$I$89,3,0)*VLOOKUP('Données projet'!$B$9,Paramètres!$A$1:$I$89,5,0)</f>
        <v>195.53819999999999</v>
      </c>
      <c r="P24" s="13">
        <f t="shared" si="33"/>
        <v>48.762315280106222</v>
      </c>
      <c r="Q24" s="20">
        <f t="shared" si="2"/>
        <v>425.4900641128516</v>
      </c>
      <c r="R24" s="59">
        <f t="shared" si="0"/>
        <v>718.82339744618491</v>
      </c>
      <c r="S24" s="59">
        <f ca="1">AVERAGE(OFFSET($R$3,0,0,'Données projet'!$E$9+1,1))-AVERAGE(OFFSET($H$3,0,0,'Données projet'!$E$9+1,1))</f>
        <v>492.3498626914548</v>
      </c>
      <c r="T24" s="59">
        <f t="shared" si="34"/>
        <v>635.90304180030307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1.7386051924342776</v>
      </c>
      <c r="AB24" s="21">
        <f>EXP(-LN(2)/2)*AB23+(1-EXP(-LN(2)/2))/(LN(2)/2)*V24*Y24*VLOOKUP('Données projet'!$B$9,Paramètres!$A$1:$I$89,3,0)*0.475*44/12</f>
        <v>2.953767344363869</v>
      </c>
      <c r="AC24" s="22">
        <f t="shared" si="3"/>
        <v>4.6923725367981461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175.05987582828078</v>
      </c>
      <c r="AO24" s="59">
        <f t="shared" si="36"/>
        <v>268.54782308462387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1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18.369336795069383</v>
      </c>
      <c r="AX24" s="21">
        <f t="shared" si="6"/>
        <v>18.369336795069383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29.8</v>
      </c>
      <c r="N25" s="13">
        <f>IF('Données projet'!$A$36&gt;35,N24+M25-V24,IF(A25&lt;'Données projet'!$A$36,$K$205^A25,IF(A25='Données projet'!$A$36,'Données projet'!$B$36,N24+M25-V24)))</f>
        <v>379.59999999999997</v>
      </c>
      <c r="O25" s="13">
        <f>N25*VLOOKUP('Données projet'!$B$9,Paramètres!$A$1:$I$89,3,0)*VLOOKUP('Données projet'!$B$9,Paramètres!$A$1:$I$89,5,0)</f>
        <v>212.19639999999998</v>
      </c>
      <c r="P25" s="13">
        <f t="shared" si="33"/>
        <v>52.415263324942657</v>
      </c>
      <c r="Q25" s="20">
        <f t="shared" si="2"/>
        <v>460.86531362427507</v>
      </c>
      <c r="R25" s="59">
        <f t="shared" si="0"/>
        <v>754.19864695760839</v>
      </c>
      <c r="S25" s="59">
        <f ca="1">AVERAGE(OFFSET($R$3,0,0,'Données projet'!$E$9+1,1))-AVERAGE(OFFSET($H$3,0,0,'Données projet'!$E$9+1,1))</f>
        <v>492.3498626914548</v>
      </c>
      <c r="T25" s="59">
        <f t="shared" si="34"/>
        <v>635.90304180030307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1.6910629420178889</v>
      </c>
      <c r="AB25" s="21">
        <f>EXP(-LN(2)/2)*AB24+(1-EXP(-LN(2)/2))/(LN(2)/2)*V25*Y25*VLOOKUP('Données projet'!$B$9,Paramètres!$A$1:$I$89,3,0)*0.475*44/12</f>
        <v>2.0886289192470722</v>
      </c>
      <c r="AC25" s="22">
        <f t="shared" si="3"/>
        <v>3.7796918612649613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175.05987582828078</v>
      </c>
      <c r="AO25" s="59">
        <f t="shared" si="36"/>
        <v>268.54782308462387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12.989082613693123</v>
      </c>
      <c r="AX25" s="21">
        <f t="shared" si="6"/>
        <v>12.989082613693123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29.8</v>
      </c>
      <c r="N26" s="13">
        <f>IF('Données projet'!$A$36&gt;35,N25+M26-V25,IF(A26&lt;'Données projet'!$A$36,$K$205^A26,IF(A26='Données projet'!$A$36,'Données projet'!$B$36,N25+M26-V25)))</f>
        <v>409.4</v>
      </c>
      <c r="O26" s="13">
        <f>N26*VLOOKUP('Données projet'!$B$9,Paramètres!$A$1:$I$89,3,0)*VLOOKUP('Données projet'!$B$9,Paramètres!$A$1:$I$89,5,0)</f>
        <v>228.8546</v>
      </c>
      <c r="P26" s="13">
        <f t="shared" si="33"/>
        <v>56.034947356867114</v>
      </c>
      <c r="Q26" s="20">
        <f t="shared" si="2"/>
        <v>496.18262831321022</v>
      </c>
      <c r="R26" s="59">
        <f t="shared" si="0"/>
        <v>789.51596164654347</v>
      </c>
      <c r="S26" s="59">
        <f ca="1">AVERAGE(OFFSET($R$3,0,0,'Données projet'!$E$9+1,1))-AVERAGE(OFFSET($H$3,0,0,'Données projet'!$E$9+1,1))</f>
        <v>492.3498626914548</v>
      </c>
      <c r="T26" s="59">
        <f t="shared" si="34"/>
        <v>635.90304180030307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1.6448207369392747</v>
      </c>
      <c r="AB26" s="21">
        <f>EXP(-LN(2)/2)*AB25+(1-EXP(-LN(2)/2))/(LN(2)/2)*V26*Y26*VLOOKUP('Données projet'!$B$9,Paramètres!$A$1:$I$89,3,0)*0.475*44/12</f>
        <v>1.4768836721819347</v>
      </c>
      <c r="AC26" s="22">
        <f t="shared" si="3"/>
        <v>3.1217044091212092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175.05987582828078</v>
      </c>
      <c r="AO26" s="59">
        <f t="shared" si="36"/>
        <v>268.54782308462387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9.1846683975346917</v>
      </c>
      <c r="AX26" s="21">
        <f t="shared" si="6"/>
        <v>9.1846683975346917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29.8</v>
      </c>
      <c r="N27" s="13">
        <f>IF('Données projet'!$A$36&gt;35,N26+M27-V26,IF(A27&lt;'Données projet'!$A$36,$K$205^A27,IF(A27='Données projet'!$A$36,'Données projet'!$B$36,N26+M27-V26)))</f>
        <v>439.2</v>
      </c>
      <c r="O27" s="13">
        <f>N27*VLOOKUP('Données projet'!$B$9,Paramètres!$A$1:$I$89,3,0)*VLOOKUP('Données projet'!$B$9,Paramètres!$A$1:$I$89,5,0)</f>
        <v>245.5128</v>
      </c>
      <c r="P27" s="13">
        <f t="shared" si="33"/>
        <v>59.624063998553147</v>
      </c>
      <c r="Q27" s="20">
        <f t="shared" si="2"/>
        <v>531.44670479748004</v>
      </c>
      <c r="R27" s="59">
        <f t="shared" si="0"/>
        <v>824.78003813081341</v>
      </c>
      <c r="S27" s="59">
        <f ca="1">AVERAGE(OFFSET($R$3,0,0,'Données projet'!$E$9+1,1))-AVERAGE(OFFSET($H$3,0,0,'Données projet'!$E$9+1,1))</f>
        <v>492.3498626914548</v>
      </c>
      <c r="T27" s="59">
        <f t="shared" si="34"/>
        <v>635.90304180030307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1.599843027390307</v>
      </c>
      <c r="AB27" s="21">
        <f>EXP(-LN(2)/2)*AB26+(1-EXP(-LN(2)/2))/(LN(2)/2)*V27*Y27*VLOOKUP('Données projet'!$B$9,Paramètres!$A$1:$I$89,3,0)*0.475*44/12</f>
        <v>1.0443144596235361</v>
      </c>
      <c r="AC27" s="22">
        <f t="shared" si="3"/>
        <v>2.6441574870138433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175.05987582828078</v>
      </c>
      <c r="AO27" s="59">
        <f t="shared" si="36"/>
        <v>268.54782308462387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0.12</v>
      </c>
      <c r="AT27" s="16">
        <f>IF(ISNA(VLOOKUP(A27,'Données projet'!$A$61:$I$81,7,0)),0%,VLOOKUP(A27,'Données projet'!$A$61:$I$81,7,0))</f>
        <v>0.8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2.8693189853314944</v>
      </c>
      <c r="AW27" s="21">
        <f>EXP(-LN(2)/2)*AW26+(1-EXP(-LN(2)/2))/(LN(2)/2)*AQ27*AT27*VLOOKUP('Données projet'!$B$10,Paramètres!$A$1:$I$89,3,0)*0.475*44/12</f>
        <v>22.885641831677702</v>
      </c>
      <c r="AX27" s="21">
        <f t="shared" si="6"/>
        <v>25.754960817009199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469</v>
      </c>
      <c r="L28" s="12">
        <f>VLOOKUP(A28,'Données projet'!$A$35:$I$55,9,0)</f>
        <v>29.8</v>
      </c>
      <c r="M28" s="12">
        <f t="array" ref="M28">INDEX(L:L,MIN(IF(ISNUMBER(L28:L224),ROW(L28:L224),"")))</f>
        <v>29.8</v>
      </c>
      <c r="N28" s="13">
        <f>IF('Données projet'!$A$36&gt;35,N27+M28-V27,IF(A28&lt;'Données projet'!$A$36,$K$205^A28,IF(A28='Données projet'!$A$36,'Données projet'!$B$36,N27+M28-V27)))</f>
        <v>469</v>
      </c>
      <c r="O28" s="13">
        <f>N28*VLOOKUP('Données projet'!$B$9,Paramètres!$A$1:$I$89,3,0)*VLOOKUP('Données projet'!$B$9,Paramètres!$A$1:$I$89,5,0)</f>
        <v>262.17099999999999</v>
      </c>
      <c r="P28" s="13">
        <f t="shared" si="33"/>
        <v>63.184923227726436</v>
      </c>
      <c r="Q28" s="20">
        <f t="shared" si="2"/>
        <v>566.66156628829015</v>
      </c>
      <c r="R28" s="59">
        <f t="shared" si="0"/>
        <v>859.99489962162352</v>
      </c>
      <c r="S28" s="59">
        <f ca="1">AVERAGE(OFFSET($R$3,0,0,'Données projet'!$E$9+1,1))-AVERAGE(OFFSET($H$3,0,0,'Données projet'!$E$9+1,1))</f>
        <v>492.3498626914548</v>
      </c>
      <c r="T28" s="59">
        <f t="shared" si="34"/>
        <v>635.90304180030307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46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0.22000000000000003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9.0310284831410268</v>
      </c>
      <c r="AB28" s="21">
        <f>EXP(-LN(2)/2)*AB27+(1-EXP(-LN(2)/2))/(LN(2)/2)*V28*Y28*VLOOKUP('Données projet'!$B$9,Paramètres!$A$1:$I$89,3,0)*0.475*44/12</f>
        <v>18.206974615248292</v>
      </c>
      <c r="AC28" s="22">
        <f t="shared" si="3"/>
        <v>27.238003098389321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175.05987582828078</v>
      </c>
      <c r="AO28" s="59">
        <f t="shared" si="36"/>
        <v>268.54782308462387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2.7908573067866773</v>
      </c>
      <c r="AW28" s="21">
        <f>EXP(-LN(2)/2)*AW27+(1-EXP(-LN(2)/2))/(LN(2)/2)*AQ28*AT28*VLOOKUP('Données projet'!$B$10,Paramètres!$A$1:$I$89,3,0)*0.475*44/12</f>
        <v>16.182592530985826</v>
      </c>
      <c r="AX28" s="21">
        <f t="shared" si="6"/>
        <v>18.973449837772502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27.4</v>
      </c>
      <c r="N29" s="13">
        <f>IF('Données projet'!$A$36&gt;35,N28+M29-V28,IF(A29&lt;'Données projet'!$A$36,$K$205^A29,IF(A29='Données projet'!$A$36,'Données projet'!$B$36,N28+M29-V28)))</f>
        <v>450.4</v>
      </c>
      <c r="O29" s="13">
        <f>N29*VLOOKUP('Données projet'!$B$9,Paramètres!$A$1:$I$89,3,0)*VLOOKUP('Données projet'!$B$9,Paramètres!$A$1:$I$89,5,0)</f>
        <v>251.77360000000002</v>
      </c>
      <c r="P29" s="13">
        <f t="shared" si="33"/>
        <v>60.965574198020335</v>
      </c>
      <c r="Q29" s="20">
        <f t="shared" si="2"/>
        <v>544.68739506155214</v>
      </c>
      <c r="R29" s="59">
        <f t="shared" si="0"/>
        <v>838.02072839488551</v>
      </c>
      <c r="S29" s="59">
        <f ca="1">AVERAGE(OFFSET($R$3,0,0,'Données projet'!$E$9+1,1))-AVERAGE(OFFSET($H$3,0,0,'Données projet'!$E$9+1,1))</f>
        <v>492.3498626914548</v>
      </c>
      <c r="T29" s="59">
        <f t="shared" si="34"/>
        <v>635.90304180030307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8.7840745343483881</v>
      </c>
      <c r="AB29" s="21">
        <f>EXP(-LN(2)/2)*AB28+(1-EXP(-LN(2)/2))/(LN(2)/2)*V29*Y29*VLOOKUP('Données projet'!$B$9,Paramètres!$A$1:$I$89,3,0)*0.475*44/12</f>
        <v>12.8742752153334</v>
      </c>
      <c r="AC29" s="22">
        <f t="shared" si="3"/>
        <v>21.65834974968179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175.05987582828078</v>
      </c>
      <c r="AO29" s="59">
        <f t="shared" si="36"/>
        <v>268.54782308462387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2.7145411669677886</v>
      </c>
      <c r="AW29" s="21">
        <f>EXP(-LN(2)/2)*AW28+(1-EXP(-LN(2)/2))/(LN(2)/2)*AQ29*AT29*VLOOKUP('Données projet'!$B$10,Paramètres!$A$1:$I$89,3,0)*0.475*44/12</f>
        <v>11.442820915838853</v>
      </c>
      <c r="AX29" s="21">
        <f t="shared" si="6"/>
        <v>14.157362082806642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27.4</v>
      </c>
      <c r="N30" s="13">
        <f>IF('Données projet'!$A$36&gt;35,N29+M30-V29,IF(A30&lt;'Données projet'!$A$36,$K$205^A30,IF(A30='Données projet'!$A$36,'Données projet'!$B$36,N29+M30-V29)))</f>
        <v>477.79999999999995</v>
      </c>
      <c r="O30" s="13">
        <f>N30*VLOOKUP('Données projet'!$B$9,Paramètres!$A$1:$I$89,3,0)*VLOOKUP('Données projet'!$B$9,Paramètres!$A$1:$I$89,5,0)</f>
        <v>267.09019999999998</v>
      </c>
      <c r="P30" s="13">
        <f t="shared" si="33"/>
        <v>64.231347395864233</v>
      </c>
      <c r="Q30" s="20">
        <f t="shared" si="2"/>
        <v>577.0516950477969</v>
      </c>
      <c r="R30" s="59">
        <f t="shared" si="0"/>
        <v>870.38502838113027</v>
      </c>
      <c r="S30" s="59">
        <f ca="1">AVERAGE(OFFSET($R$3,0,0,'Données projet'!$E$9+1,1))-AVERAGE(OFFSET($H$3,0,0,'Données projet'!$E$9+1,1))</f>
        <v>492.3498626914548</v>
      </c>
      <c r="T30" s="59">
        <f t="shared" si="34"/>
        <v>635.90304180030307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8.5438735542722277</v>
      </c>
      <c r="AB30" s="21">
        <f>EXP(-LN(2)/2)*AB29+(1-EXP(-LN(2)/2))/(LN(2)/2)*V30*Y30*VLOOKUP('Données projet'!$B$9,Paramètres!$A$1:$I$89,3,0)*0.475*44/12</f>
        <v>9.1034873076241478</v>
      </c>
      <c r="AC30" s="22">
        <f t="shared" si="3"/>
        <v>17.647360861896374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175.05987582828078</v>
      </c>
      <c r="AO30" s="59">
        <f t="shared" si="36"/>
        <v>268.54782308462387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2.6403118960055387</v>
      </c>
      <c r="AW30" s="21">
        <f>EXP(-LN(2)/2)*AW29+(1-EXP(-LN(2)/2))/(LN(2)/2)*AQ30*AT30*VLOOKUP('Données projet'!$B$10,Paramètres!$A$1:$I$89,3,0)*0.475*44/12</f>
        <v>8.0912962654929146</v>
      </c>
      <c r="AX30" s="21">
        <f t="shared" si="6"/>
        <v>10.731608161498453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27.4</v>
      </c>
      <c r="N31" s="13">
        <f>IF('Données projet'!$A$36&gt;35,N30+M31-V30,IF(A31&lt;'Données projet'!$A$36,$K$205^A31,IF(A31='Données projet'!$A$36,'Données projet'!$B$36,N30+M31-V30)))</f>
        <v>505.19999999999993</v>
      </c>
      <c r="O31" s="13">
        <f>N31*VLOOKUP('Données projet'!$B$9,Paramètres!$A$1:$I$89,3,0)*VLOOKUP('Données projet'!$B$9,Paramètres!$A$1:$I$89,5,0)</f>
        <v>282.40679999999998</v>
      </c>
      <c r="P31" s="13">
        <f t="shared" si="33"/>
        <v>67.475381268028372</v>
      </c>
      <c r="Q31" s="20">
        <f t="shared" si="2"/>
        <v>609.37813237514945</v>
      </c>
      <c r="R31" s="59">
        <f t="shared" si="0"/>
        <v>902.71146570848282</v>
      </c>
      <c r="S31" s="59">
        <f ca="1">AVERAGE(OFFSET($R$3,0,0,'Données projet'!$E$9+1,1))-AVERAGE(OFFSET($H$3,0,0,'Données projet'!$E$9+1,1))</f>
        <v>492.3498626914548</v>
      </c>
      <c r="T31" s="59">
        <f t="shared" si="34"/>
        <v>635.90304180030307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8.3102408826278715</v>
      </c>
      <c r="AB31" s="21">
        <f>EXP(-LN(2)/2)*AB30+(1-EXP(-LN(2)/2))/(LN(2)/2)*V31*Y31*VLOOKUP('Données projet'!$B$9,Paramètres!$A$1:$I$89,3,0)*0.475*44/12</f>
        <v>6.4371376076667017</v>
      </c>
      <c r="AC31" s="22">
        <f t="shared" si="3"/>
        <v>14.747378490294572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175.05987582828078</v>
      </c>
      <c r="AO31" s="59">
        <f t="shared" si="36"/>
        <v>268.54782308462387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2.568112428361299</v>
      </c>
      <c r="AW31" s="21">
        <f>EXP(-LN(2)/2)*AW30+(1-EXP(-LN(2)/2))/(LN(2)/2)*AQ31*AT31*VLOOKUP('Données projet'!$B$10,Paramètres!$A$1:$I$89,3,0)*0.475*44/12</f>
        <v>5.7214104579194283</v>
      </c>
      <c r="AX31" s="21">
        <f t="shared" si="6"/>
        <v>8.2895228862807269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27.4</v>
      </c>
      <c r="N32" s="13">
        <f>IF('Données projet'!$A$36&gt;35,N31+M32-V31,IF(A32&lt;'Données projet'!$A$36,$K$205^A32,IF(A32='Données projet'!$A$36,'Données projet'!$B$36,N31+M32-V31)))</f>
        <v>532.59999999999991</v>
      </c>
      <c r="O32" s="13">
        <f>N32*VLOOKUP('Données projet'!$B$9,Paramètres!$A$1:$I$89,3,0)*VLOOKUP('Données projet'!$B$9,Paramètres!$A$1:$I$89,5,0)</f>
        <v>297.72339999999991</v>
      </c>
      <c r="P32" s="13">
        <f t="shared" si="33"/>
        <v>70.698989284770079</v>
      </c>
      <c r="Q32" s="20">
        <f t="shared" si="2"/>
        <v>641.66899467097437</v>
      </c>
      <c r="R32" s="59">
        <f t="shared" si="0"/>
        <v>935.00232800430763</v>
      </c>
      <c r="S32" s="59">
        <f ca="1">AVERAGE(OFFSET($R$3,0,0,'Données projet'!$E$9+1,1))-AVERAGE(OFFSET($H$3,0,0,'Données projet'!$E$9+1,1))</f>
        <v>492.3498626914548</v>
      </c>
      <c r="T32" s="59">
        <f t="shared" si="34"/>
        <v>635.90304180030307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8.0829969086758382</v>
      </c>
      <c r="AB32" s="21">
        <f>EXP(-LN(2)/2)*AB31+(1-EXP(-LN(2)/2))/(LN(2)/2)*V32*Y32*VLOOKUP('Données projet'!$B$9,Paramètres!$A$1:$I$89,3,0)*0.475*44/12</f>
        <v>4.5517436538120748</v>
      </c>
      <c r="AC32" s="22">
        <f t="shared" si="3"/>
        <v>12.634740562487913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175.05987582828078</v>
      </c>
      <c r="AO32" s="59">
        <f t="shared" si="36"/>
        <v>268.54782308462387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2.4978872589565961</v>
      </c>
      <c r="AW32" s="21">
        <f>EXP(-LN(2)/2)*AW31+(1-EXP(-LN(2)/2))/(LN(2)/2)*AQ32*AT32*VLOOKUP('Données projet'!$B$10,Paramètres!$A$1:$I$89,3,0)*0.475*44/12</f>
        <v>4.0456481327464582</v>
      </c>
      <c r="AX32" s="21">
        <f t="shared" si="6"/>
        <v>6.5435353917030543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560</v>
      </c>
      <c r="L33" s="12">
        <f>VLOOKUP(A33,'Données projet'!$A$35:$I$55,9,0)</f>
        <v>27.4</v>
      </c>
      <c r="M33" s="12">
        <f t="array" ref="M33">INDEX(L:L,MIN(IF(ISNUMBER(L33:L229),ROW(L33:L229),"")))</f>
        <v>27.4</v>
      </c>
      <c r="N33" s="13">
        <f>IF('Données projet'!$A$36&gt;35,N32+M33-V32,IF(A33&lt;'Données projet'!$A$36,$K$205^A33,IF(A33='Données projet'!$A$36,'Données projet'!$B$36,N32+M33-V32)))</f>
        <v>559.99999999999989</v>
      </c>
      <c r="O33" s="13">
        <f>N33*VLOOKUP('Données projet'!$B$9,Paramètres!$A$1:$I$89,3,0)*VLOOKUP('Données projet'!$B$9,Paramètres!$A$1:$I$89,5,0)</f>
        <v>313.03999999999996</v>
      </c>
      <c r="P33" s="13">
        <f t="shared" si="33"/>
        <v>73.903342138054057</v>
      </c>
      <c r="Q33" s="20">
        <f t="shared" si="2"/>
        <v>673.92632089044412</v>
      </c>
      <c r="R33" s="59">
        <f t="shared" si="0"/>
        <v>967.25965422377749</v>
      </c>
      <c r="S33" s="59">
        <f ca="1">AVERAGE(OFFSET($R$3,0,0,'Données projet'!$E$9+1,1))-AVERAGE(OFFSET($H$3,0,0,'Données projet'!$E$9+1,1))</f>
        <v>492.3498626914548</v>
      </c>
      <c r="T33" s="59">
        <f t="shared" si="34"/>
        <v>635.90304180030307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5.465220040453481</v>
      </c>
      <c r="AA33" s="21">
        <f>EXP(-LN(2)/25)*AA32+(1-EXP(-LN(2)/25))/(LN(2)/25)*Calculateur!V33*Calculateur!X33*VLOOKUP('Données projet'!$B$9,Paramètres!$A$1:$I$89,3,0)*0.475*44/12</f>
        <v>24.193071093368133</v>
      </c>
      <c r="AB33" s="21">
        <f>EXP(-LN(2)/2)*AB32+(1-EXP(-LN(2)/2))/(LN(2)/2)*V33*Y33*VLOOKUP('Données projet'!$B$9,Paramètres!$A$1:$I$89,3,0)*0.475*44/12</f>
        <v>11.699668051685096</v>
      </c>
      <c r="AC33" s="22">
        <f t="shared" si="3"/>
        <v>41.357959185506708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175.05987582828078</v>
      </c>
      <c r="AO33" s="59">
        <f t="shared" si="36"/>
        <v>268.54782308462387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0.36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5.2646567604355772</v>
      </c>
      <c r="AV33" s="21">
        <f>EXP(-LN(2)/25)*AV32+(1-EXP(-LN(2)/25))/(LN(2)/25)*Calculateur!AQ33*Calculateur!AS33*VLOOKUP('Données projet'!$B$10,Paramètres!$A$1:$I$89,3,0)*0.475*44/12</f>
        <v>18.161365802836993</v>
      </c>
      <c r="AW33" s="21">
        <f>EXP(-LN(2)/2)*AW32+(1-EXP(-LN(2)/2))/(LN(2)/2)*AQ33*AT33*VLOOKUP('Données projet'!$B$10,Paramètres!$A$1:$I$89,3,0)*0.475*44/12</f>
        <v>10.34974253771877</v>
      </c>
      <c r="AX33" s="21">
        <f t="shared" si="6"/>
        <v>33.775765100991343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517.59999999999991</v>
      </c>
      <c r="O34" s="13">
        <f>N34*VLOOKUP('Données projet'!$B$9,Paramètres!$A$1:$I$89,3,0)*VLOOKUP('Données projet'!$B$9,Paramètres!$A$1:$I$89,5,0)</f>
        <v>289.33839999999998</v>
      </c>
      <c r="P34" s="13">
        <f t="shared" si="33"/>
        <v>68.936697354141856</v>
      </c>
      <c r="Q34" s="20">
        <f t="shared" si="2"/>
        <v>623.99579455846367</v>
      </c>
      <c r="R34" s="59">
        <f t="shared" si="0"/>
        <v>917.32912789179704</v>
      </c>
      <c r="S34" s="59">
        <f ca="1">AVERAGE(OFFSET($R$3,0,0,'Données projet'!$E$9+1,1))-AVERAGE(OFFSET($H$3,0,0,'Données projet'!$E$9+1,1))</f>
        <v>492.3498626914548</v>
      </c>
      <c r="T34" s="59">
        <f t="shared" si="34"/>
        <v>635.90304180030307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5.3580504089152612</v>
      </c>
      <c r="AA34" s="21">
        <f>EXP(-LN(2)/25)*AA33+(1-EXP(-LN(2)/25))/(LN(2)/25)*Calculateur!V34*Calculateur!X34*VLOOKUP('Données projet'!$B$9,Paramètres!$A$1:$I$89,3,0)*0.475*44/12</f>
        <v>23.531510292061665</v>
      </c>
      <c r="AB34" s="21">
        <f>EXP(-LN(2)/2)*AB33+(1-EXP(-LN(2)/2))/(LN(2)/2)*V34*Y34*VLOOKUP('Données projet'!$B$9,Paramètres!$A$1:$I$89,3,0)*0.475*44/12</f>
        <v>8.2729146169781345</v>
      </c>
      <c r="AC34" s="22">
        <f t="shared" si="3"/>
        <v>37.162475317955057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175.05987582828078</v>
      </c>
      <c r="AO34" s="59">
        <f t="shared" si="36"/>
        <v>268.54782308462387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5.1614200524869869</v>
      </c>
      <c r="AV34" s="21">
        <f>EXP(-LN(2)/25)*AV33+(1-EXP(-LN(2)/25))/(LN(2)/25)*Calculateur!AQ34*Calculateur!AS34*VLOOKUP('Données projet'!$B$10,Paramètres!$A$1:$I$89,3,0)*0.475*44/12</f>
        <v>17.664742299893696</v>
      </c>
      <c r="AW34" s="21">
        <f>EXP(-LN(2)/2)*AW33+(1-EXP(-LN(2)/2))/(LN(2)/2)*AQ34*AT34*VLOOKUP('Données projet'!$B$10,Paramètres!$A$1:$I$89,3,0)*0.475*44/12</f>
        <v>7.3183731319558101</v>
      </c>
      <c r="AX34" s="21">
        <f t="shared" si="6"/>
        <v>30.144535484336494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542.19999999999993</v>
      </c>
      <c r="O35" s="13">
        <f>N35*VLOOKUP('Données projet'!$B$9,Paramètres!$A$1:$I$89,3,0)*VLOOKUP('Données projet'!$B$9,Paramètres!$A$1:$I$89,5,0)</f>
        <v>303.08979999999997</v>
      </c>
      <c r="P35" s="13">
        <f t="shared" si="33"/>
        <v>71.823817446744386</v>
      </c>
      <c r="Q35" s="20">
        <f t="shared" ref="Q35:Q66" si="53">(O35+P35)*0.475*44/12</f>
        <v>652.97455038641306</v>
      </c>
      <c r="R35" s="59">
        <f t="shared" si="0"/>
        <v>946.30788371974631</v>
      </c>
      <c r="S35" s="59">
        <f ca="1">AVERAGE(OFFSET($R$3,0,0,'Données projet'!$E$9+1,1))-AVERAGE(OFFSET($H$3,0,0,'Données projet'!$E$9+1,1))</f>
        <v>492.3498626914548</v>
      </c>
      <c r="T35" s="59">
        <f t="shared" si="34"/>
        <v>635.90304180030307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5.2529823084844853</v>
      </c>
      <c r="AA35" s="21">
        <f>EXP(-LN(2)/25)*AA34+(1-EXP(-LN(2)/25))/(LN(2)/25)*Calculateur!V35*Calculateur!X35*VLOOKUP('Données projet'!$B$9,Paramètres!$A$1:$I$89,3,0)*0.475*44/12</f>
        <v>22.888039905656893</v>
      </c>
      <c r="AB35" s="21">
        <f>EXP(-LN(2)/2)*AB34+(1-EXP(-LN(2)/2))/(LN(2)/2)*V35*Y35*VLOOKUP('Données projet'!$B$9,Paramètres!$A$1:$I$89,3,0)*0.475*44/12</f>
        <v>5.849834025842549</v>
      </c>
      <c r="AC35" s="22">
        <f t="shared" si="3"/>
        <v>33.990856239983927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175.05987582828078</v>
      </c>
      <c r="AO35" s="59">
        <f t="shared" si="36"/>
        <v>268.54782308462387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5.0602077534130947</v>
      </c>
      <c r="AV35" s="21">
        <f>EXP(-LN(2)/25)*AV34+(1-EXP(-LN(2)/25))/(LN(2)/25)*Calculateur!AQ35*Calculateur!AS35*VLOOKUP('Données projet'!$B$10,Paramètres!$A$1:$I$89,3,0)*0.475*44/12</f>
        <v>17.181698992754679</v>
      </c>
      <c r="AW35" s="21">
        <f>EXP(-LN(2)/2)*AW34+(1-EXP(-LN(2)/2))/(LN(2)/2)*AQ35*AT35*VLOOKUP('Données projet'!$B$10,Paramètres!$A$1:$I$89,3,0)*0.475*44/12</f>
        <v>5.1748712688593859</v>
      </c>
      <c r="AX35" s="21">
        <f t="shared" si="6"/>
        <v>27.416778015027162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566.79999999999995</v>
      </c>
      <c r="O36" s="13">
        <f>N36*VLOOKUP('Données projet'!$B$9,Paramètres!$A$1:$I$89,3,0)*VLOOKUP('Données projet'!$B$9,Paramètres!$A$1:$I$89,5,0)</f>
        <v>316.84120000000001</v>
      </c>
      <c r="P36" s="13">
        <f t="shared" si="33"/>
        <v>74.695724902330795</v>
      </c>
      <c r="Q36" s="20">
        <f t="shared" si="53"/>
        <v>681.9268108715595</v>
      </c>
      <c r="R36" s="59">
        <f t="shared" si="0"/>
        <v>975.26014420489287</v>
      </c>
      <c r="S36" s="59">
        <f ca="1">AVERAGE(OFFSET($R$3,0,0,'Données projet'!$E$9+1,1))-AVERAGE(OFFSET($H$3,0,0,'Données projet'!$E$9+1,1))</f>
        <v>492.3498626914548</v>
      </c>
      <c r="T36" s="59">
        <f t="shared" si="34"/>
        <v>635.90304180030307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5.1499745294179435</v>
      </c>
      <c r="AA36" s="21">
        <f>EXP(-LN(2)/25)*AA35+(1-EXP(-LN(2)/25))/(LN(2)/25)*Calculateur!V36*Calculateur!X36*VLOOKUP('Données projet'!$B$9,Paramètres!$A$1:$I$89,3,0)*0.475*44/12</f>
        <v>22.262165250806998</v>
      </c>
      <c r="AB36" s="21">
        <f>EXP(-LN(2)/2)*AB35+(1-EXP(-LN(2)/2))/(LN(2)/2)*V36*Y36*VLOOKUP('Données projet'!$B$9,Paramètres!$A$1:$I$89,3,0)*0.475*44/12</f>
        <v>4.1364573084890681</v>
      </c>
      <c r="AC36" s="22">
        <f t="shared" si="3"/>
        <v>31.548597088714008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175.05987582828078</v>
      </c>
      <c r="AO36" s="59">
        <f t="shared" si="36"/>
        <v>268.54782308462387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4.9609801657906347</v>
      </c>
      <c r="AV36" s="21">
        <f>EXP(-LN(2)/25)*AV35+(1-EXP(-LN(2)/25))/(LN(2)/25)*Calculateur!AQ36*Calculateur!AS36*VLOOKUP('Données projet'!$B$10,Paramètres!$A$1:$I$89,3,0)*0.475*44/12</f>
        <v>16.711864530251521</v>
      </c>
      <c r="AW36" s="21">
        <f>EXP(-LN(2)/2)*AW35+(1-EXP(-LN(2)/2))/(LN(2)/2)*AQ36*AT36*VLOOKUP('Données projet'!$B$10,Paramètres!$A$1:$I$89,3,0)*0.475*44/12</f>
        <v>3.6591865659779055</v>
      </c>
      <c r="AX36" s="21">
        <f t="shared" si="6"/>
        <v>25.33203126202006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591.4</v>
      </c>
      <c r="O37" s="13">
        <f>N37*VLOOKUP('Données projet'!$B$9,Paramètres!$A$1:$I$89,3,0)*VLOOKUP('Données projet'!$B$9,Paramètres!$A$1:$I$89,5,0)</f>
        <v>330.5926</v>
      </c>
      <c r="P37" s="13">
        <f t="shared" si="33"/>
        <v>77.553155439033247</v>
      </c>
      <c r="Q37" s="20">
        <f t="shared" si="53"/>
        <v>710.85385738964942</v>
      </c>
      <c r="R37" s="59">
        <f t="shared" si="0"/>
        <v>1004.1871907229827</v>
      </c>
      <c r="S37" s="59">
        <f ca="1">AVERAGE(OFFSET($R$3,0,0,'Données projet'!$E$9+1,1))-AVERAGE(OFFSET($H$3,0,0,'Données projet'!$E$9+1,1))</f>
        <v>492.3498626914548</v>
      </c>
      <c r="T37" s="59">
        <f t="shared" si="34"/>
        <v>635.90304180030307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5.0489866700703558</v>
      </c>
      <c r="AA37" s="21">
        <f>EXP(-LN(2)/25)*AA36+(1-EXP(-LN(2)/25))/(LN(2)/25)*Calculateur!V37*Calculateur!X37*VLOOKUP('Données projet'!$B$9,Paramètres!$A$1:$I$89,3,0)*0.475*44/12</f>
        <v>21.653405171307291</v>
      </c>
      <c r="AB37" s="21">
        <f>EXP(-LN(2)/2)*AB36+(1-EXP(-LN(2)/2))/(LN(2)/2)*V37*Y37*VLOOKUP('Données projet'!$B$9,Paramètres!$A$1:$I$89,3,0)*0.475*44/12</f>
        <v>2.9249170129212749</v>
      </c>
      <c r="AC37" s="22">
        <f t="shared" si="3"/>
        <v>29.627308854298921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175.05987582828078</v>
      </c>
      <c r="AO37" s="59">
        <f t="shared" si="36"/>
        <v>268.54782308462387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4.8636983706385992</v>
      </c>
      <c r="AV37" s="21">
        <f>EXP(-LN(2)/25)*AV36+(1-EXP(-LN(2)/25))/(LN(2)/25)*Calculateur!AQ37*Calculateur!AS37*VLOOKUP('Données projet'!$B$10,Paramètres!$A$1:$I$89,3,0)*0.475*44/12</f>
        <v>16.254877715833032</v>
      </c>
      <c r="AW37" s="21">
        <f>EXP(-LN(2)/2)*AW36+(1-EXP(-LN(2)/2))/(LN(2)/2)*AQ37*AT37*VLOOKUP('Données projet'!$B$10,Paramètres!$A$1:$I$89,3,0)*0.475*44/12</f>
        <v>2.5874356344296934</v>
      </c>
      <c r="AX37" s="21">
        <f t="shared" si="6"/>
        <v>23.706011720901323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616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616</v>
      </c>
      <c r="O38" s="13">
        <f>N38*VLOOKUP('Données projet'!$B$9,Paramètres!$A$1:$I$89,3,0)*VLOOKUP('Données projet'!$B$9,Paramètres!$A$1:$I$89,5,0)</f>
        <v>344.34399999999999</v>
      </c>
      <c r="P38" s="13">
        <f t="shared" si="33"/>
        <v>80.396780105945552</v>
      </c>
      <c r="Q38" s="20">
        <f t="shared" si="53"/>
        <v>739.75685868452183</v>
      </c>
      <c r="R38" s="59">
        <f t="shared" si="0"/>
        <v>1033.0901920178551</v>
      </c>
      <c r="S38" s="59">
        <f ca="1">AVERAGE(OFFSET($R$3,0,0,'Données projet'!$E$9+1,1))-AVERAGE(OFFSET($H$3,0,0,'Données projet'!$E$9+1,1))</f>
        <v>492.3498626914548</v>
      </c>
      <c r="T38" s="59">
        <f t="shared" si="34"/>
        <v>635.90304180030307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4.9499791210480621</v>
      </c>
      <c r="AA38" s="21">
        <f>EXP(-LN(2)/25)*AA37+(1-EXP(-LN(2)/25))/(LN(2)/25)*Calculateur!V38*Calculateur!X38*VLOOKUP('Données projet'!$B$9,Paramètres!$A$1:$I$89,3,0)*0.475*44/12</f>
        <v>21.061291668194805</v>
      </c>
      <c r="AB38" s="21">
        <f>EXP(-LN(2)/2)*AB37+(1-EXP(-LN(2)/2))/(LN(2)/2)*V38*Y38*VLOOKUP('Données projet'!$B$9,Paramètres!$A$1:$I$89,3,0)*0.475*44/12</f>
        <v>2.0682286542445345</v>
      </c>
      <c r="AC38" s="22">
        <f t="shared" si="3"/>
        <v>28.079499443487403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175.05987582828078</v>
      </c>
      <c r="AO38" s="59">
        <f t="shared" si="36"/>
        <v>268.54782308462387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4.768324212153459</v>
      </c>
      <c r="AV38" s="21">
        <f>EXP(-LN(2)/25)*AV37+(1-EXP(-LN(2)/25))/(LN(2)/25)*Calculateur!AQ38*Calculateur!AS38*VLOOKUP('Données projet'!$B$10,Paramètres!$A$1:$I$89,3,0)*0.475*44/12</f>
        <v>15.810387229886711</v>
      </c>
      <c r="AW38" s="21">
        <f>EXP(-LN(2)/2)*AW37+(1-EXP(-LN(2)/2))/(LN(2)/2)*AQ38*AT38*VLOOKUP('Données projet'!$B$10,Paramètres!$A$1:$I$89,3,0)*0.475*44/12</f>
        <v>1.8295932829889532</v>
      </c>
      <c r="AX38" s="21">
        <f t="shared" si="6"/>
        <v>22.408304725029122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566</v>
      </c>
      <c r="O39" s="13">
        <f>N39*VLOOKUP('Données projet'!$B$9,Paramètres!$A$1:$I$89,3,0)*VLOOKUP('Données projet'!$B$9,Paramètres!$A$1:$I$89,5,0)</f>
        <v>316.39400000000001</v>
      </c>
      <c r="P39" s="13">
        <f t="shared" si="33"/>
        <v>74.602561081494827</v>
      </c>
      <c r="Q39" s="20">
        <f t="shared" si="53"/>
        <v>680.98567721693689</v>
      </c>
      <c r="R39" s="59">
        <f t="shared" si="0"/>
        <v>974.31901055027015</v>
      </c>
      <c r="S39" s="59">
        <f ca="1">AVERAGE(OFFSET($R$3,0,0,'Données projet'!$E$9+1,1))-AVERAGE(OFFSET($H$3,0,0,'Données projet'!$E$9+1,1))</f>
        <v>492.3498626914548</v>
      </c>
      <c r="T39" s="59">
        <f t="shared" si="34"/>
        <v>635.90304180030307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4.8529130496734529</v>
      </c>
      <c r="AA39" s="21">
        <f>EXP(-LN(2)/25)*AA38+(1-EXP(-LN(2)/25))/(LN(2)/25)*Calculateur!V39*Calculateur!X39*VLOOKUP('Données projet'!$B$9,Paramètres!$A$1:$I$89,3,0)*0.475*44/12</f>
        <v>20.485369539962825</v>
      </c>
      <c r="AB39" s="21">
        <f>EXP(-LN(2)/2)*AB38+(1-EXP(-LN(2)/2))/(LN(2)/2)*V39*Y39*VLOOKUP('Données projet'!$B$9,Paramètres!$A$1:$I$89,3,0)*0.475*44/12</f>
        <v>1.4624585064606379</v>
      </c>
      <c r="AC39" s="22">
        <f t="shared" si="3"/>
        <v>26.800741096096917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175.05987582828078</v>
      </c>
      <c r="AO39" s="59">
        <f t="shared" si="36"/>
        <v>268.54782308462387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4.6748202827437195</v>
      </c>
      <c r="AV39" s="21">
        <f>EXP(-LN(2)/25)*AV38+(1-EXP(-LN(2)/25))/(LN(2)/25)*Calculateur!AQ39*Calculateur!AS39*VLOOKUP('Données projet'!$B$10,Paramètres!$A$1:$I$89,3,0)*0.475*44/12</f>
        <v>15.37805135965333</v>
      </c>
      <c r="AW39" s="21">
        <f>EXP(-LN(2)/2)*AW38+(1-EXP(-LN(2)/2))/(LN(2)/2)*AQ39*AT39*VLOOKUP('Données projet'!$B$10,Paramètres!$A$1:$I$89,3,0)*0.475*44/12</f>
        <v>1.2937178172148469</v>
      </c>
      <c r="AX39" s="21">
        <f t="shared" si="6"/>
        <v>21.346589459611899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588</v>
      </c>
      <c r="O40" s="13">
        <f>N40*VLOOKUP('Données projet'!$B$9,Paramètres!$A$1:$I$89,3,0)*VLOOKUP('Données projet'!$B$9,Paramètres!$A$1:$I$89,5,0)</f>
        <v>328.69200000000001</v>
      </c>
      <c r="P40" s="13">
        <f t="shared" si="33"/>
        <v>77.159062750651316</v>
      </c>
      <c r="Q40" s="20">
        <f t="shared" si="53"/>
        <v>706.85726762405102</v>
      </c>
      <c r="R40" s="59">
        <f t="shared" si="0"/>
        <v>1000.1906009573843</v>
      </c>
      <c r="S40" s="59">
        <f ca="1">AVERAGE(OFFSET($R$3,0,0,'Données projet'!$E$9+1,1))-AVERAGE(OFFSET($H$3,0,0,'Données projet'!$E$9+1,1))</f>
        <v>492.3498626914548</v>
      </c>
      <c r="T40" s="59">
        <f t="shared" si="34"/>
        <v>635.90304180030307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4.7577503847540425</v>
      </c>
      <c r="AA40" s="21">
        <f>EXP(-LN(2)/25)*AA39+(1-EXP(-LN(2)/25))/(LN(2)/25)*Calculateur!V40*Calculateur!X40*VLOOKUP('Données projet'!$B$9,Paramètres!$A$1:$I$89,3,0)*0.475*44/12</f>
        <v>19.925196032613776</v>
      </c>
      <c r="AB40" s="21">
        <f>EXP(-LN(2)/2)*AB39+(1-EXP(-LN(2)/2))/(LN(2)/2)*V40*Y40*VLOOKUP('Données projet'!$B$9,Paramètres!$A$1:$I$89,3,0)*0.475*44/12</f>
        <v>1.0341143271222675</v>
      </c>
      <c r="AC40" s="22">
        <f t="shared" si="3"/>
        <v>25.717060744490087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175.05987582828078</v>
      </c>
      <c r="AO40" s="59">
        <f t="shared" si="36"/>
        <v>268.54782308462387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4.5831499083579397</v>
      </c>
      <c r="AV40" s="21">
        <f>EXP(-LN(2)/25)*AV39+(1-EXP(-LN(2)/25))/(LN(2)/25)*Calculateur!AQ40*Calculateur!AS40*VLOOKUP('Données projet'!$B$10,Paramètres!$A$1:$I$89,3,0)*0.475*44/12</f>
        <v>14.957537736527035</v>
      </c>
      <c r="AW40" s="21">
        <f>EXP(-LN(2)/2)*AW39+(1-EXP(-LN(2)/2))/(LN(2)/2)*AQ40*AT40*VLOOKUP('Données projet'!$B$10,Paramètres!$A$1:$I$89,3,0)*0.475*44/12</f>
        <v>0.9147966414944767</v>
      </c>
      <c r="AX40" s="21">
        <f t="shared" si="6"/>
        <v>20.455484286379452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610</v>
      </c>
      <c r="O41" s="13">
        <f>N41*VLOOKUP('Données projet'!$B$9,Paramètres!$A$1:$I$89,3,0)*VLOOKUP('Données projet'!$B$9,Paramètres!$A$1:$I$89,5,0)</f>
        <v>340.99</v>
      </c>
      <c r="P41" s="13">
        <f t="shared" si="33"/>
        <v>79.704452064974646</v>
      </c>
      <c r="Q41" s="20">
        <f t="shared" si="53"/>
        <v>732.70950401316429</v>
      </c>
      <c r="R41" s="59">
        <f t="shared" si="0"/>
        <v>1026.0428373464977</v>
      </c>
      <c r="S41" s="59">
        <f ca="1">AVERAGE(OFFSET($R$3,0,0,'Données projet'!$E$9+1,1))-AVERAGE(OFFSET($H$3,0,0,'Données projet'!$E$9+1,1))</f>
        <v>492.3498626914548</v>
      </c>
      <c r="T41" s="59">
        <f t="shared" si="34"/>
        <v>635.90304180030307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4.6644538016502075</v>
      </c>
      <c r="AA41" s="21">
        <f>EXP(-LN(2)/25)*AA40+(1-EXP(-LN(2)/25))/(LN(2)/25)*Calculateur!V41*Calculateur!X41*VLOOKUP('Données projet'!$B$9,Paramètres!$A$1:$I$89,3,0)*0.475*44/12</f>
        <v>19.380340499281434</v>
      </c>
      <c r="AB41" s="21">
        <f>EXP(-LN(2)/2)*AB40+(1-EXP(-LN(2)/2))/(LN(2)/2)*V41*Y41*VLOOKUP('Données projet'!$B$9,Paramètres!$A$1:$I$89,3,0)*0.475*44/12</f>
        <v>0.73122925323031907</v>
      </c>
      <c r="AC41" s="22">
        <f t="shared" si="3"/>
        <v>24.776023554161959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175.05987582828078</v>
      </c>
      <c r="AO41" s="59">
        <f t="shared" si="36"/>
        <v>268.54782308462387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4.4932771341004569</v>
      </c>
      <c r="AV41" s="21">
        <f>EXP(-LN(2)/25)*AV40+(1-EXP(-LN(2)/25))/(LN(2)/25)*Calculateur!AQ41*Calculateur!AS41*VLOOKUP('Données projet'!$B$10,Paramètres!$A$1:$I$89,3,0)*0.475*44/12</f>
        <v>14.548523080538979</v>
      </c>
      <c r="AW41" s="21">
        <f>EXP(-LN(2)/2)*AW40+(1-EXP(-LN(2)/2))/(LN(2)/2)*AQ41*AT41*VLOOKUP('Données projet'!$B$10,Paramètres!$A$1:$I$89,3,0)*0.475*44/12</f>
        <v>0.64685890860742357</v>
      </c>
      <c r="AX41" s="21">
        <f t="shared" si="6"/>
        <v>19.688659123246861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632</v>
      </c>
      <c r="O42" s="13">
        <f>N42*VLOOKUP('Données projet'!$B$9,Paramètres!$A$1:$I$89,3,0)*VLOOKUP('Données projet'!$B$9,Paramètres!$A$1:$I$89,5,0)</f>
        <v>353.28800000000001</v>
      </c>
      <c r="P42" s="13">
        <f t="shared" si="33"/>
        <v>82.239175707062913</v>
      </c>
      <c r="Q42" s="20">
        <f t="shared" si="53"/>
        <v>758.54316435646797</v>
      </c>
      <c r="R42" s="59">
        <f t="shared" si="0"/>
        <v>1051.8764976898012</v>
      </c>
      <c r="S42" s="59">
        <f ca="1">AVERAGE(OFFSET($R$3,0,0,'Données projet'!$E$9+1,1))-AVERAGE(OFFSET($H$3,0,0,'Données projet'!$E$9+1,1))</f>
        <v>492.3498626914548</v>
      </c>
      <c r="T42" s="59">
        <f t="shared" si="34"/>
        <v>635.90304180030307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4.5729867076357422</v>
      </c>
      <c r="AA42" s="21">
        <f>EXP(-LN(2)/25)*AA41+(1-EXP(-LN(2)/25))/(LN(2)/25)*Calculateur!V42*Calculateur!X42*VLOOKUP('Données projet'!$B$9,Paramètres!$A$1:$I$89,3,0)*0.475*44/12</f>
        <v>18.850384069160771</v>
      </c>
      <c r="AB42" s="21">
        <f>EXP(-LN(2)/2)*AB41+(1-EXP(-LN(2)/2))/(LN(2)/2)*V42*Y42*VLOOKUP('Données projet'!$B$9,Paramètres!$A$1:$I$89,3,0)*0.475*44/12</f>
        <v>0.51705716356113385</v>
      </c>
      <c r="AC42" s="22">
        <f t="shared" si="3"/>
        <v>23.940427940357647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175.05987582828078</v>
      </c>
      <c r="AO42" s="59">
        <f t="shared" si="36"/>
        <v>268.54782308462387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4.4051667101291843</v>
      </c>
      <c r="AV42" s="21">
        <f>EXP(-LN(2)/25)*AV41+(1-EXP(-LN(2)/25))/(LN(2)/25)*Calculateur!AQ42*Calculateur!AS42*VLOOKUP('Données projet'!$B$10,Paramètres!$A$1:$I$89,3,0)*0.475*44/12</f>
        <v>14.150692951828063</v>
      </c>
      <c r="AW42" s="21">
        <f>EXP(-LN(2)/2)*AW41+(1-EXP(-LN(2)/2))/(LN(2)/2)*AQ42*AT42*VLOOKUP('Données projet'!$B$10,Paramètres!$A$1:$I$89,3,0)*0.475*44/12</f>
        <v>0.45739832074723841</v>
      </c>
      <c r="AX42" s="21">
        <f t="shared" si="6"/>
        <v>19.013257982704484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654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654</v>
      </c>
      <c r="O43" s="13">
        <f>N43*VLOOKUP('Données projet'!$B$9,Paramètres!$A$1:$I$89,3,0)*VLOOKUP('Données projet'!$B$9,Paramètres!$A$1:$I$89,5,0)</f>
        <v>365.58599999999996</v>
      </c>
      <c r="P43" s="13">
        <f t="shared" si="33"/>
        <v>84.763647497813551</v>
      </c>
      <c r="Q43" s="20">
        <f t="shared" si="53"/>
        <v>784.35896939202519</v>
      </c>
      <c r="R43" s="59">
        <f t="shared" si="0"/>
        <v>1077.6923027253586</v>
      </c>
      <c r="S43" s="59">
        <f ca="1">AVERAGE(OFFSET($R$3,0,0,'Données projet'!$E$9+1,1))-AVERAGE(OFFSET($H$3,0,0,'Données projet'!$E$9+1,1))</f>
        <v>492.3498626914548</v>
      </c>
      <c r="T43" s="59">
        <f t="shared" si="34"/>
        <v>635.90304180030307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79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4.4833132275454819</v>
      </c>
      <c r="AA43" s="21">
        <f>EXP(-LN(2)/25)*AA42+(1-EXP(-LN(2)/25))/(LN(2)/25)*Calculateur!V43*Calculateur!X43*VLOOKUP('Données projet'!$B$9,Paramètres!$A$1:$I$89,3,0)*0.475*44/12</f>
        <v>18.334919325490954</v>
      </c>
      <c r="AB43" s="21">
        <f>EXP(-LN(2)/2)*AB42+(1-EXP(-LN(2)/2))/(LN(2)/2)*V43*Y43*VLOOKUP('Données projet'!$B$9,Paramètres!$A$1:$I$89,3,0)*0.475*44/12</f>
        <v>0.36561462661515959</v>
      </c>
      <c r="AC43" s="22">
        <f t="shared" si="3"/>
        <v>23.183847179651597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175.05987582828078</v>
      </c>
      <c r="AO43" s="59">
        <f t="shared" si="36"/>
        <v>268.54782308462387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4.3187840778299362</v>
      </c>
      <c r="AV43" s="21">
        <f>EXP(-LN(2)/25)*AV42+(1-EXP(-LN(2)/25))/(LN(2)/25)*Calculateur!AQ43*Calculateur!AS43*VLOOKUP('Données projet'!$B$10,Paramètres!$A$1:$I$89,3,0)*0.475*44/12</f>
        <v>13.763741508907724</v>
      </c>
      <c r="AW43" s="21">
        <f>EXP(-LN(2)/2)*AW42+(1-EXP(-LN(2)/2))/(LN(2)/2)*AQ43*AT43*VLOOKUP('Données projet'!$B$10,Paramètres!$A$1:$I$89,3,0)*0.475*44/12</f>
        <v>0.32342945430371184</v>
      </c>
      <c r="AX43" s="21">
        <f t="shared" si="6"/>
        <v>18.40595504104137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20.399999999999999</v>
      </c>
      <c r="N44" s="13">
        <f>IF('Données projet'!$A$36&gt;35,N43+M44-V43,IF(A44&lt;'Données projet'!$A$36,$K$205^A44,IF(A44='Données projet'!$A$36,'Données projet'!$B$36,N43+M44-V43)))</f>
        <v>595.4</v>
      </c>
      <c r="O44" s="13">
        <f>N44*VLOOKUP('Données projet'!$B$9,Paramètres!$A$1:$I$89,3,0)*VLOOKUP('Données projet'!$B$9,Paramètres!$A$1:$I$89,5,0)</f>
        <v>332.82859999999999</v>
      </c>
      <c r="P44" s="13">
        <f t="shared" si="33"/>
        <v>78.016456494733006</v>
      </c>
      <c r="Q44" s="20">
        <f t="shared" si="53"/>
        <v>715.55514006165993</v>
      </c>
      <c r="R44" s="59">
        <f t="shared" si="0"/>
        <v>1008.8884733949933</v>
      </c>
      <c r="S44" s="59">
        <f ca="1">AVERAGE(OFFSET($R$3,0,0,'Données projet'!$E$9+1,1))-AVERAGE(OFFSET($H$3,0,0,'Données projet'!$E$9+1,1))</f>
        <v>492.3498626914548</v>
      </c>
      <c r="T44" s="59">
        <f t="shared" si="34"/>
        <v>635.90304180030307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4.3953981897043697</v>
      </c>
      <c r="AA44" s="21">
        <f>EXP(-LN(2)/25)*AA43+(1-EXP(-LN(2)/25))/(LN(2)/25)*Calculateur!V44*Calculateur!X44*VLOOKUP('Données projet'!$B$9,Paramètres!$A$1:$I$89,3,0)*0.475*44/12</f>
        <v>17.833549992343901</v>
      </c>
      <c r="AB44" s="21">
        <f>EXP(-LN(2)/2)*AB43+(1-EXP(-LN(2)/2))/(LN(2)/2)*V44*Y44*VLOOKUP('Données projet'!$B$9,Paramètres!$A$1:$I$89,3,0)*0.475*44/12</f>
        <v>0.25852858178056692</v>
      </c>
      <c r="AC44" s="22">
        <f t="shared" si="3"/>
        <v>22.487476763828838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175.05987582828078</v>
      </c>
      <c r="AO44" s="59">
        <f t="shared" si="36"/>
        <v>268.54782308462387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4.2340953562618733</v>
      </c>
      <c r="AV44" s="21">
        <f>EXP(-LN(2)/25)*AV43+(1-EXP(-LN(2)/25))/(LN(2)/25)*Calculateur!AQ44*Calculateur!AS44*VLOOKUP('Données projet'!$B$10,Paramètres!$A$1:$I$89,3,0)*0.475*44/12</f>
        <v>13.387371273542934</v>
      </c>
      <c r="AW44" s="21">
        <f>EXP(-LN(2)/2)*AW43+(1-EXP(-LN(2)/2))/(LN(2)/2)*AQ44*AT44*VLOOKUP('Données projet'!$B$10,Paramètres!$A$1:$I$89,3,0)*0.475*44/12</f>
        <v>0.22869916037361926</v>
      </c>
      <c r="AX44" s="21">
        <f t="shared" si="6"/>
        <v>17.850165790178426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20.399999999999999</v>
      </c>
      <c r="N45" s="13">
        <f>IF('Données projet'!$A$36&gt;35,N44+M45-V44,IF(A45&lt;'Données projet'!$A$36,$K$205^A45,IF(A45='Données projet'!$A$36,'Données projet'!$B$36,N44+M45-V44)))</f>
        <v>615.79999999999995</v>
      </c>
      <c r="O45" s="13">
        <f>N45*VLOOKUP('Données projet'!$B$9,Paramètres!$A$1:$I$89,3,0)*VLOOKUP('Données projet'!$B$9,Paramètres!$A$1:$I$89,5,0)</f>
        <v>344.23219999999998</v>
      </c>
      <c r="P45" s="13">
        <f t="shared" si="33"/>
        <v>80.373715191199906</v>
      </c>
      <c r="Q45" s="20">
        <f t="shared" si="53"/>
        <v>739.52196895800637</v>
      </c>
      <c r="R45" s="59">
        <f t="shared" si="0"/>
        <v>1032.8553022913397</v>
      </c>
      <c r="S45" s="59">
        <f ca="1">AVERAGE(OFFSET($R$3,0,0,'Données projet'!$E$9+1,1))-AVERAGE(OFFSET($H$3,0,0,'Données projet'!$E$9+1,1))</f>
        <v>492.3498626914548</v>
      </c>
      <c r="T45" s="59">
        <f t="shared" si="34"/>
        <v>635.90304180030307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4.3092071121324427</v>
      </c>
      <c r="AA45" s="21">
        <f>EXP(-LN(2)/25)*AA44+(1-EXP(-LN(2)/25))/(LN(2)/25)*Calculateur!V45*Calculateur!X45*VLOOKUP('Données projet'!$B$9,Paramètres!$A$1:$I$89,3,0)*0.475*44/12</f>
        <v>17.345890629977621</v>
      </c>
      <c r="AB45" s="21">
        <f>EXP(-LN(2)/2)*AB44+(1-EXP(-LN(2)/2))/(LN(2)/2)*V45*Y45*VLOOKUP('Données projet'!$B$9,Paramètres!$A$1:$I$89,3,0)*0.475*44/12</f>
        <v>0.18280731330757979</v>
      </c>
      <c r="AC45" s="22">
        <f t="shared" si="3"/>
        <v>21.837905055417647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175.05987582828078</v>
      </c>
      <c r="AO45" s="59">
        <f t="shared" si="36"/>
        <v>268.54782308462387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4.1510673288687405</v>
      </c>
      <c r="AV45" s="21">
        <f>EXP(-LN(2)/25)*AV44+(1-EXP(-LN(2)/25))/(LN(2)/25)*Calculateur!AQ45*Calculateur!AS45*VLOOKUP('Données projet'!$B$10,Paramètres!$A$1:$I$89,3,0)*0.475*44/12</f>
        <v>13.021292902056645</v>
      </c>
      <c r="AW45" s="21">
        <f>EXP(-LN(2)/2)*AW44+(1-EXP(-LN(2)/2))/(LN(2)/2)*AQ45*AT45*VLOOKUP('Données projet'!$B$10,Paramètres!$A$1:$I$89,3,0)*0.475*44/12</f>
        <v>0.16171472715185595</v>
      </c>
      <c r="AX45" s="21">
        <f t="shared" si="6"/>
        <v>17.334074958077242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20.399999999999999</v>
      </c>
      <c r="N46" s="13">
        <f>IF('Données projet'!$A$36&gt;35,N45+M46-V45,IF(A46&lt;'Données projet'!$A$36,$K$205^A46,IF(A46='Données projet'!$A$36,'Données projet'!$B$36,N45+M46-V45)))</f>
        <v>636.19999999999993</v>
      </c>
      <c r="O46" s="13">
        <f>N46*VLOOKUP('Données projet'!$B$9,Paramètres!$A$1:$I$89,3,0)*VLOOKUP('Données projet'!$B$9,Paramètres!$A$1:$I$89,5,0)</f>
        <v>355.63579999999996</v>
      </c>
      <c r="P46" s="13">
        <f t="shared" si="33"/>
        <v>82.72189991276511</v>
      </c>
      <c r="Q46" s="20">
        <f t="shared" si="53"/>
        <v>763.47299401473254</v>
      </c>
      <c r="R46" s="59">
        <f t="shared" si="0"/>
        <v>1056.8063273480659</v>
      </c>
      <c r="S46" s="59">
        <f ca="1">AVERAGE(OFFSET($R$3,0,0,'Données projet'!$E$9+1,1))-AVERAGE(OFFSET($H$3,0,0,'Données projet'!$E$9+1,1))</f>
        <v>492.3498626914548</v>
      </c>
      <c r="T46" s="59">
        <f t="shared" si="34"/>
        <v>635.90304180030307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4.2247061890203348</v>
      </c>
      <c r="AA46" s="21">
        <f>EXP(-LN(2)/25)*AA45+(1-EXP(-LN(2)/25))/(LN(2)/25)*Calculateur!V46*Calculateur!X46*VLOOKUP('Données projet'!$B$9,Paramètres!$A$1:$I$89,3,0)*0.475*44/12</f>
        <v>16.87156633852014</v>
      </c>
      <c r="AB46" s="21">
        <f>EXP(-LN(2)/2)*AB45+(1-EXP(-LN(2)/2))/(LN(2)/2)*V46*Y46*VLOOKUP('Données projet'!$B$9,Paramètres!$A$1:$I$89,3,0)*0.475*44/12</f>
        <v>0.12926429089028346</v>
      </c>
      <c r="AC46" s="22">
        <f t="shared" si="3"/>
        <v>21.225536818430758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175.05987582828078</v>
      </c>
      <c r="AO46" s="59">
        <f t="shared" si="36"/>
        <v>268.54782308462387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4.069667430450691</v>
      </c>
      <c r="AV46" s="21">
        <f>EXP(-LN(2)/25)*AV45+(1-EXP(-LN(2)/25))/(LN(2)/25)*Calculateur!AQ46*Calculateur!AS46*VLOOKUP('Données projet'!$B$10,Paramètres!$A$1:$I$89,3,0)*0.475*44/12</f>
        <v>12.665224962889873</v>
      </c>
      <c r="AW46" s="21">
        <f>EXP(-LN(2)/2)*AW45+(1-EXP(-LN(2)/2))/(LN(2)/2)*AQ46*AT46*VLOOKUP('Données projet'!$B$10,Paramètres!$A$1:$I$89,3,0)*0.475*44/12</f>
        <v>0.11434958018680964</v>
      </c>
      <c r="AX46" s="21">
        <f t="shared" si="6"/>
        <v>16.849241973527377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20.399999999999999</v>
      </c>
      <c r="N47" s="13">
        <f>IF('Données projet'!$A$36&gt;35,N46+M47-V46,IF(A47&lt;'Données projet'!$A$36,$K$205^A47,IF(A47='Données projet'!$A$36,'Données projet'!$B$36,N46+M47-V46)))</f>
        <v>656.59999999999991</v>
      </c>
      <c r="O47" s="13">
        <f>N47*VLOOKUP('Données projet'!$B$9,Paramètres!$A$1:$I$89,3,0)*VLOOKUP('Données projet'!$B$9,Paramètres!$A$1:$I$89,5,0)</f>
        <v>367.03939999999994</v>
      </c>
      <c r="P47" s="13">
        <f t="shared" si="33"/>
        <v>85.061334995140626</v>
      </c>
      <c r="Q47" s="20">
        <f t="shared" si="53"/>
        <v>787.40878011653638</v>
      </c>
      <c r="R47" s="59">
        <f t="shared" si="0"/>
        <v>1080.7421134498697</v>
      </c>
      <c r="S47" s="59">
        <f ca="1">AVERAGE(OFFSET($R$3,0,0,'Données projet'!$E$9+1,1))-AVERAGE(OFFSET($H$3,0,0,'Données projet'!$E$9+1,1))</f>
        <v>492.3498626914548</v>
      </c>
      <c r="T47" s="59">
        <f t="shared" si="34"/>
        <v>635.90304180030307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4.1418622774699818</v>
      </c>
      <c r="AA47" s="21">
        <f>EXP(-LN(2)/25)*AA46+(1-EXP(-LN(2)/25))/(LN(2)/25)*Calculateur!V47*Calculateur!X47*VLOOKUP('Données projet'!$B$9,Paramètres!$A$1:$I$89,3,0)*0.475*44/12</f>
        <v>16.410212469756193</v>
      </c>
      <c r="AB47" s="21">
        <f>EXP(-LN(2)/2)*AB46+(1-EXP(-LN(2)/2))/(LN(2)/2)*V47*Y47*VLOOKUP('Données projet'!$B$9,Paramètres!$A$1:$I$89,3,0)*0.475*44/12</f>
        <v>9.1403656653789897E-2</v>
      </c>
      <c r="AC47" s="22">
        <f t="shared" si="3"/>
        <v>20.643478403879964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175.05987582828078</v>
      </c>
      <c r="AO47" s="59">
        <f t="shared" si="36"/>
        <v>268.54782308462387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3.9898637343915837</v>
      </c>
      <c r="AV47" s="21">
        <f>EXP(-LN(2)/25)*AV46+(1-EXP(-LN(2)/25))/(LN(2)/25)*Calculateur!AQ47*Calculateur!AS47*VLOOKUP('Données projet'!$B$10,Paramètres!$A$1:$I$89,3,0)*0.475*44/12</f>
        <v>12.318893720244416</v>
      </c>
      <c r="AW47" s="21">
        <f>EXP(-LN(2)/2)*AW46+(1-EXP(-LN(2)/2))/(LN(2)/2)*AQ47*AT47*VLOOKUP('Données projet'!$B$10,Paramètres!$A$1:$I$89,3,0)*0.475*44/12</f>
        <v>8.0857363575927987E-2</v>
      </c>
      <c r="AX47" s="21">
        <f t="shared" si="6"/>
        <v>16.389614818211928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677</v>
      </c>
      <c r="L48" s="12">
        <f>VLOOKUP(A48,'Données projet'!$A$35:$I$55,9,0)</f>
        <v>20.399999999999999</v>
      </c>
      <c r="M48" s="12">
        <f t="array" ref="M48">INDEX(L:L,MIN(IF(ISNUMBER(L48:L244),ROW(L48:L244),"")))</f>
        <v>20.399999999999999</v>
      </c>
      <c r="N48" s="13">
        <f>IF('Données projet'!$A$36&gt;35,N47+M48-V47,IF(A48&lt;'Données projet'!$A$36,$K$205^A48,IF(A48='Données projet'!$A$36,'Données projet'!$B$36,N47+M48-V47)))</f>
        <v>676.99999999999989</v>
      </c>
      <c r="O48" s="13">
        <f>N48*VLOOKUP('Données projet'!$B$9,Paramètres!$A$1:$I$89,3,0)*VLOOKUP('Données projet'!$B$9,Paramètres!$A$1:$I$89,5,0)</f>
        <v>378.44299999999998</v>
      </c>
      <c r="P48" s="13">
        <f t="shared" si="33"/>
        <v>87.392323475551621</v>
      </c>
      <c r="Q48" s="20">
        <f t="shared" si="53"/>
        <v>811.32985505325234</v>
      </c>
      <c r="R48" s="59">
        <f t="shared" si="0"/>
        <v>1104.6631883865857</v>
      </c>
      <c r="S48" s="59">
        <f ca="1">AVERAGE(OFFSET($R$3,0,0,'Données projet'!$E$9+1,1))-AVERAGE(OFFSET($H$3,0,0,'Données projet'!$E$9+1,1))</f>
        <v>492.3498626914548</v>
      </c>
      <c r="T48" s="59">
        <f t="shared" si="34"/>
        <v>635.90304180030307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82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4.0606428844953344</v>
      </c>
      <c r="AA48" s="21">
        <f>EXP(-LN(2)/25)*AA47+(1-EXP(-LN(2)/25))/(LN(2)/25)*Calculateur!V48*Calculateur!X48*VLOOKUP('Données projet'!$B$9,Paramètres!$A$1:$I$89,3,0)*0.475*44/12</f>
        <v>15.961474346795141</v>
      </c>
      <c r="AB48" s="21">
        <f>EXP(-LN(2)/2)*AB47+(1-EXP(-LN(2)/2))/(LN(2)/2)*V48*Y48*VLOOKUP('Données projet'!$B$9,Paramètres!$A$1:$I$89,3,0)*0.475*44/12</f>
        <v>6.4632145445141731E-2</v>
      </c>
      <c r="AC48" s="22">
        <f t="shared" si="3"/>
        <v>20.086749376735618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175.05987582828078</v>
      </c>
      <c r="AO48" s="59">
        <f t="shared" si="36"/>
        <v>268.54782308462387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3.9116249401367469</v>
      </c>
      <c r="AV48" s="21">
        <f>EXP(-LN(2)/25)*AV47+(1-EXP(-LN(2)/25))/(LN(2)/25)*Calculateur!AQ48*Calculateur!AS48*VLOOKUP('Données projet'!$B$10,Paramètres!$A$1:$I$89,3,0)*0.475*44/12</f>
        <v>11.982032923641867</v>
      </c>
      <c r="AW48" s="21">
        <f>EXP(-LN(2)/2)*AW47+(1-EXP(-LN(2)/2))/(LN(2)/2)*AQ48*AT48*VLOOKUP('Données projet'!$B$10,Paramètres!$A$1:$I$89,3,0)*0.475*44/12</f>
        <v>5.7174790093404836E-2</v>
      </c>
      <c r="AX48" s="21">
        <f t="shared" si="6"/>
        <v>15.95083265387202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614.19999999999993</v>
      </c>
      <c r="O49" s="13">
        <f>N49*VLOOKUP('Données projet'!$B$9,Paramètres!$A$1:$I$89,3,0)*VLOOKUP('Données projet'!$B$9,Paramètres!$A$1:$I$89,5,0)</f>
        <v>343.33780000000002</v>
      </c>
      <c r="P49" s="13">
        <f t="shared" si="33"/>
        <v>80.189164455589108</v>
      </c>
      <c r="Q49" s="20">
        <f t="shared" si="53"/>
        <v>737.64279642681765</v>
      </c>
      <c r="R49" s="59">
        <f t="shared" si="0"/>
        <v>1030.976129760151</v>
      </c>
      <c r="S49" s="59">
        <f ca="1">AVERAGE(OFFSET($R$3,0,0,'Données projet'!$E$9+1,1))-AVERAGE(OFFSET($H$3,0,0,'Données projet'!$E$9+1,1))</f>
        <v>492.3498626914548</v>
      </c>
      <c r="T49" s="59">
        <f t="shared" si="34"/>
        <v>635.90304180030307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3.9810161542779818</v>
      </c>
      <c r="AA49" s="21">
        <f>EXP(-LN(2)/25)*AA48+(1-EXP(-LN(2)/25))/(LN(2)/25)*Calculateur!V49*Calculateur!X49*VLOOKUP('Données projet'!$B$9,Paramètres!$A$1:$I$89,3,0)*0.475*44/12</f>
        <v>15.525006991404572</v>
      </c>
      <c r="AB49" s="21">
        <f>EXP(-LN(2)/2)*AB48+(1-EXP(-LN(2)/2))/(LN(2)/2)*V49*Y49*VLOOKUP('Données projet'!$B$9,Paramètres!$A$1:$I$89,3,0)*0.475*44/12</f>
        <v>4.5701828326894949E-2</v>
      </c>
      <c r="AC49" s="22">
        <f t="shared" si="3"/>
        <v>19.551724974009449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175.05987582828078</v>
      </c>
      <c r="AO49" s="59">
        <f t="shared" si="36"/>
        <v>268.54782308462387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3.834920360916295</v>
      </c>
      <c r="AV49" s="21">
        <f>EXP(-LN(2)/25)*AV48+(1-EXP(-LN(2)/25))/(LN(2)/25)*Calculateur!AQ49*Calculateur!AS49*VLOOKUP('Données projet'!$B$10,Paramètres!$A$1:$I$89,3,0)*0.475*44/12</f>
        <v>11.654383603237154</v>
      </c>
      <c r="AW49" s="21">
        <f>EXP(-LN(2)/2)*AW48+(1-EXP(-LN(2)/2))/(LN(2)/2)*AQ49*AT49*VLOOKUP('Données projet'!$B$10,Paramètres!$A$1:$I$89,3,0)*0.475*44/12</f>
        <v>4.0428681787964001E-2</v>
      </c>
      <c r="AX49" s="21">
        <f t="shared" si="6"/>
        <v>15.529732645941412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633.4</v>
      </c>
      <c r="O50" s="13">
        <f>N50*VLOOKUP('Données projet'!$B$9,Paramètres!$A$1:$I$89,3,0)*VLOOKUP('Données projet'!$B$9,Paramètres!$A$1:$I$89,5,0)</f>
        <v>354.07059999999996</v>
      </c>
      <c r="P50" s="13">
        <f t="shared" si="33"/>
        <v>82.400125145142354</v>
      </c>
      <c r="Q50" s="20">
        <f t="shared" si="53"/>
        <v>760.18651296112273</v>
      </c>
      <c r="R50" s="59">
        <f t="shared" si="0"/>
        <v>1053.5198462944561</v>
      </c>
      <c r="S50" s="59">
        <f ca="1">AVERAGE(OFFSET($R$3,0,0,'Données projet'!$E$9+1,1))-AVERAGE(OFFSET($H$3,0,0,'Données projet'!$E$9+1,1))</f>
        <v>492.3498626914548</v>
      </c>
      <c r="T50" s="59">
        <f t="shared" si="34"/>
        <v>635.90304180030307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3.9029508556726817</v>
      </c>
      <c r="AA50" s="21">
        <f>EXP(-LN(2)/25)*AA49+(1-EXP(-LN(2)/25))/(LN(2)/25)*Calculateur!V50*Calculateur!X50*VLOOKUP('Données projet'!$B$9,Paramètres!$A$1:$I$89,3,0)*0.475*44/12</f>
        <v>15.100474858799979</v>
      </c>
      <c r="AB50" s="21">
        <f>EXP(-LN(2)/2)*AB49+(1-EXP(-LN(2)/2))/(LN(2)/2)*V50*Y50*VLOOKUP('Données projet'!$B$9,Paramètres!$A$1:$I$89,3,0)*0.475*44/12</f>
        <v>3.2316072722570865E-2</v>
      </c>
      <c r="AC50" s="22">
        <f t="shared" si="3"/>
        <v>19.035741787195235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175.05987582828078</v>
      </c>
      <c r="AO50" s="59">
        <f t="shared" si="36"/>
        <v>268.54782308462387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3.7597199117091824</v>
      </c>
      <c r="AV50" s="21">
        <f>EXP(-LN(2)/25)*AV49+(1-EXP(-LN(2)/25))/(LN(2)/25)*Calculateur!AQ50*Calculateur!AS50*VLOOKUP('Données projet'!$B$10,Paramètres!$A$1:$I$89,3,0)*0.475*44/12</f>
        <v>11.335693870729237</v>
      </c>
      <c r="AW50" s="21">
        <f>EXP(-LN(2)/2)*AW49+(1-EXP(-LN(2)/2))/(LN(2)/2)*AQ50*AT50*VLOOKUP('Données projet'!$B$10,Paramètres!$A$1:$I$89,3,0)*0.475*44/12</f>
        <v>2.8587395046702421E-2</v>
      </c>
      <c r="AX50" s="21">
        <f t="shared" si="6"/>
        <v>15.124001177485123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652.6</v>
      </c>
      <c r="O51" s="13">
        <f>N51*VLOOKUP('Données projet'!$B$9,Paramètres!$A$1:$I$89,3,0)*VLOOKUP('Données projet'!$B$9,Paramètres!$A$1:$I$89,5,0)</f>
        <v>364.80340000000001</v>
      </c>
      <c r="P51" s="13">
        <f t="shared" si="33"/>
        <v>84.60329719715169</v>
      </c>
      <c r="Q51" s="20">
        <f t="shared" si="53"/>
        <v>782.7166642850392</v>
      </c>
      <c r="R51" s="59">
        <f t="shared" si="0"/>
        <v>1076.0499976183726</v>
      </c>
      <c r="S51" s="59">
        <f ca="1">AVERAGE(OFFSET($R$3,0,0,'Données projet'!$E$9+1,1))-AVERAGE(OFFSET($H$3,0,0,'Données projet'!$E$9+1,1))</f>
        <v>492.3498626914548</v>
      </c>
      <c r="T51" s="59">
        <f t="shared" si="34"/>
        <v>635.90304180030307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3.8264163699579012</v>
      </c>
      <c r="AA51" s="21">
        <f>EXP(-LN(2)/25)*AA50+(1-EXP(-LN(2)/25))/(LN(2)/25)*Calculateur!V51*Calculateur!X51*VLOOKUP('Données projet'!$B$9,Paramètres!$A$1:$I$89,3,0)*0.475*44/12</f>
        <v>14.687551579686634</v>
      </c>
      <c r="AB51" s="21">
        <f>EXP(-LN(2)/2)*AB50+(1-EXP(-LN(2)/2))/(LN(2)/2)*V51*Y51*VLOOKUP('Données projet'!$B$9,Paramètres!$A$1:$I$89,3,0)*0.475*44/12</f>
        <v>2.2850914163447474E-2</v>
      </c>
      <c r="AC51" s="22">
        <f t="shared" si="3"/>
        <v>18.536818863807984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175.05987582828078</v>
      </c>
      <c r="AO51" s="59">
        <f t="shared" si="36"/>
        <v>268.54782308462387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3.6859940974432766</v>
      </c>
      <c r="AV51" s="21">
        <f>EXP(-LN(2)/25)*AV50+(1-EXP(-LN(2)/25))/(LN(2)/25)*Calculateur!AQ51*Calculateur!AS51*VLOOKUP('Données projet'!$B$10,Paramètres!$A$1:$I$89,3,0)*0.475*44/12</f>
        <v>11.025718725715913</v>
      </c>
      <c r="AW51" s="21">
        <f>EXP(-LN(2)/2)*AW50+(1-EXP(-LN(2)/2))/(LN(2)/2)*AQ51*AT51*VLOOKUP('Données projet'!$B$10,Paramètres!$A$1:$I$89,3,0)*0.475*44/12</f>
        <v>2.0214340893982004E-2</v>
      </c>
      <c r="AX51" s="21">
        <f t="shared" si="6"/>
        <v>14.731927164053172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671.80000000000007</v>
      </c>
      <c r="O52" s="13">
        <f>N52*VLOOKUP('Données projet'!$B$9,Paramètres!$A$1:$I$89,3,0)*VLOOKUP('Données projet'!$B$9,Paramètres!$A$1:$I$89,5,0)</f>
        <v>375.53620000000006</v>
      </c>
      <c r="P52" s="13">
        <f t="shared" si="33"/>
        <v>86.798936069371663</v>
      </c>
      <c r="Q52" s="20">
        <f t="shared" si="53"/>
        <v>805.23369532082245</v>
      </c>
      <c r="R52" s="59">
        <f t="shared" si="0"/>
        <v>1098.5670286541558</v>
      </c>
      <c r="S52" s="59">
        <f ca="1">AVERAGE(OFFSET($R$3,0,0,'Données projet'!$E$9+1,1))-AVERAGE(OFFSET($H$3,0,0,'Données projet'!$E$9+1,1))</f>
        <v>492.3498626914548</v>
      </c>
      <c r="T52" s="59">
        <f t="shared" si="34"/>
        <v>635.90304180030307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3.7513826788265607</v>
      </c>
      <c r="AA52" s="21">
        <f>EXP(-LN(2)/25)*AA51+(1-EXP(-LN(2)/25))/(LN(2)/25)*Calculateur!V52*Calculateur!X52*VLOOKUP('Données projet'!$B$9,Paramètres!$A$1:$I$89,3,0)*0.475*44/12</f>
        <v>14.285919709355333</v>
      </c>
      <c r="AB52" s="21">
        <f>EXP(-LN(2)/2)*AB51+(1-EXP(-LN(2)/2))/(LN(2)/2)*V52*Y52*VLOOKUP('Données projet'!$B$9,Paramètres!$A$1:$I$89,3,0)*0.475*44/12</f>
        <v>1.6158036361285433E-2</v>
      </c>
      <c r="AC52" s="22">
        <f t="shared" si="3"/>
        <v>18.053460424543179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175.05987582828078</v>
      </c>
      <c r="AO52" s="59">
        <f t="shared" si="36"/>
        <v>268.54782308462387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3.6137140014268185</v>
      </c>
      <c r="AV52" s="21">
        <f>EXP(-LN(2)/25)*AV51+(1-EXP(-LN(2)/25))/(LN(2)/25)*Calculateur!AQ52*Calculateur!AS52*VLOOKUP('Données projet'!$B$10,Paramètres!$A$1:$I$89,3,0)*0.475*44/12</f>
        <v>10.724219867343864</v>
      </c>
      <c r="AW52" s="21">
        <f>EXP(-LN(2)/2)*AW51+(1-EXP(-LN(2)/2))/(LN(2)/2)*AQ52*AT52*VLOOKUP('Données projet'!$B$10,Paramètres!$A$1:$I$89,3,0)*0.475*44/12</f>
        <v>1.4293697523351212E-2</v>
      </c>
      <c r="AX52" s="21">
        <f t="shared" si="6"/>
        <v>14.352227566294035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691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691.00000000000011</v>
      </c>
      <c r="O53" s="13">
        <f>N53*VLOOKUP('Données projet'!$B$9,Paramètres!$A$1:$I$89,3,0)*VLOOKUP('Données projet'!$B$9,Paramètres!$A$1:$I$89,5,0)</f>
        <v>386.26900000000006</v>
      </c>
      <c r="P53" s="13">
        <f t="shared" si="33"/>
        <v>88.987281787109026</v>
      </c>
      <c r="Q53" s="20">
        <f t="shared" si="53"/>
        <v>827.73802411254826</v>
      </c>
      <c r="R53" s="59">
        <f t="shared" si="0"/>
        <v>1121.0713574458816</v>
      </c>
      <c r="S53" s="59">
        <f ca="1">AVERAGE(OFFSET($R$3,0,0,'Données projet'!$E$9+1,1))-AVERAGE(OFFSET($H$3,0,0,'Données projet'!$E$9+1,1))</f>
        <v>492.3498626914548</v>
      </c>
      <c r="T53" s="59">
        <f t="shared" si="34"/>
        <v>635.90304180030307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3.6778203526122732</v>
      </c>
      <c r="AA53" s="21">
        <f>EXP(-LN(2)/25)*AA52+(1-EXP(-LN(2)/25))/(LN(2)/25)*Calculateur!V53*Calculateur!X53*VLOOKUP('Données projet'!$B$9,Paramètres!$A$1:$I$89,3,0)*0.475*44/12</f>
        <v>13.895270483639145</v>
      </c>
      <c r="AB53" s="21">
        <f>EXP(-LN(2)/2)*AB52+(1-EXP(-LN(2)/2))/(LN(2)/2)*V53*Y53*VLOOKUP('Données projet'!$B$9,Paramètres!$A$1:$I$89,3,0)*0.475*44/12</f>
        <v>1.1425457081723737E-2</v>
      </c>
      <c r="AC53" s="22">
        <f t="shared" si="3"/>
        <v>17.584516293333142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175.05987582828078</v>
      </c>
      <c r="AO53" s="59">
        <f t="shared" si="36"/>
        <v>268.54782308462387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3.5428512740067379</v>
      </c>
      <c r="AV53" s="21">
        <f>EXP(-LN(2)/25)*AV52+(1-EXP(-LN(2)/25))/(LN(2)/25)*Calculateur!AQ53*Calculateur!AS53*VLOOKUP('Données projet'!$B$10,Paramètres!$A$1:$I$89,3,0)*0.475*44/12</f>
        <v>10.430965511109134</v>
      </c>
      <c r="AW53" s="21">
        <f>EXP(-LN(2)/2)*AW52+(1-EXP(-LN(2)/2))/(LN(2)/2)*AQ53*AT53*VLOOKUP('Données projet'!$B$10,Paramètres!$A$1:$I$89,3,0)*0.475*44/12</f>
        <v>1.0107170446991002E-2</v>
      </c>
      <c r="AX53" s="21">
        <f t="shared" si="6"/>
        <v>13.983923955562863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17.8</v>
      </c>
      <c r="N54" s="13">
        <f>IF('Données projet'!$A$36&gt;35,N53+M54-V53,IF(A54&lt;'Données projet'!$A$36,$K$205^A54,IF(A54='Données projet'!$A$36,'Données projet'!$B$36,N53+M54-V53)))</f>
        <v>633.80000000000007</v>
      </c>
      <c r="O54" s="13">
        <f>N54*VLOOKUP('Données projet'!$B$9,Paramètres!$A$1:$I$89,3,0)*VLOOKUP('Données projet'!$B$9,Paramètres!$A$1:$I$89,5,0)</f>
        <v>354.2942000000001</v>
      </c>
      <c r="P54" s="13">
        <f t="shared" si="33"/>
        <v>82.446103089690695</v>
      </c>
      <c r="Q54" s="20">
        <f t="shared" si="53"/>
        <v>760.65602788121134</v>
      </c>
      <c r="R54" s="59">
        <f t="shared" si="0"/>
        <v>1053.9893612145447</v>
      </c>
      <c r="S54" s="59">
        <f ca="1">AVERAGE(OFFSET($R$3,0,0,'Données projet'!$E$9+1,1))-AVERAGE(OFFSET($H$3,0,0,'Données projet'!$E$9+1,1))</f>
        <v>492.3498626914548</v>
      </c>
      <c r="T54" s="59">
        <f t="shared" si="34"/>
        <v>635.90304180030307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3.6057005387464591</v>
      </c>
      <c r="AA54" s="21">
        <f>EXP(-LN(2)/25)*AA53+(1-EXP(-LN(2)/25))/(LN(2)/25)*Calculateur!V54*Calculateur!X54*VLOOKUP('Données projet'!$B$9,Paramètres!$A$1:$I$89,3,0)*0.475*44/12</f>
        <v>13.515303581543515</v>
      </c>
      <c r="AB54" s="21">
        <f>EXP(-LN(2)/2)*AB53+(1-EXP(-LN(2)/2))/(LN(2)/2)*V54*Y54*VLOOKUP('Données projet'!$B$9,Paramètres!$A$1:$I$89,3,0)*0.475*44/12</f>
        <v>8.0790181806427164E-3</v>
      </c>
      <c r="AC54" s="22">
        <f t="shared" si="3"/>
        <v>17.129083138470616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175.05987582828078</v>
      </c>
      <c r="AO54" s="59">
        <f t="shared" si="36"/>
        <v>268.54782308462387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3.4733781214493691</v>
      </c>
      <c r="AV54" s="21">
        <f>EXP(-LN(2)/25)*AV53+(1-EXP(-LN(2)/25))/(LN(2)/25)*Calculateur!AQ54*Calculateur!AS54*VLOOKUP('Données projet'!$B$10,Paramètres!$A$1:$I$89,3,0)*0.475*44/12</f>
        <v>10.145730210667219</v>
      </c>
      <c r="AW54" s="21">
        <f>EXP(-LN(2)/2)*AW53+(1-EXP(-LN(2)/2))/(LN(2)/2)*AQ54*AT54*VLOOKUP('Données projet'!$B$10,Paramètres!$A$1:$I$89,3,0)*0.475*44/12</f>
        <v>7.1468487616756062E-3</v>
      </c>
      <c r="AX54" s="21">
        <f t="shared" si="6"/>
        <v>13.626255180878264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17.8</v>
      </c>
      <c r="N55" s="13">
        <f>IF('Données projet'!$A$36&gt;35,N54+M55-V54,IF(A55&lt;'Données projet'!$A$36,$K$205^A55,IF(A55='Données projet'!$A$36,'Données projet'!$B$36,N54+M55-V54)))</f>
        <v>651.6</v>
      </c>
      <c r="O55" s="13">
        <f>N55*VLOOKUP('Données projet'!$B$9,Paramètres!$A$1:$I$89,3,0)*VLOOKUP('Données projet'!$B$9,Paramètres!$A$1:$I$89,5,0)</f>
        <v>364.24439999999998</v>
      </c>
      <c r="P55" s="13">
        <f t="shared" si="33"/>
        <v>84.488736755792686</v>
      </c>
      <c r="Q55" s="20">
        <f t="shared" si="53"/>
        <v>781.54354651633878</v>
      </c>
      <c r="R55" s="59">
        <f t="shared" si="0"/>
        <v>1074.8768798496722</v>
      </c>
      <c r="S55" s="59">
        <f ca="1">AVERAGE(OFFSET($R$3,0,0,'Données projet'!$E$9+1,1))-AVERAGE(OFFSET($H$3,0,0,'Données projet'!$E$9+1,1))</f>
        <v>492.3498626914548</v>
      </c>
      <c r="T55" s="59">
        <f t="shared" si="34"/>
        <v>635.90304180030307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3.5349949504418108</v>
      </c>
      <c r="AA55" s="21">
        <f>EXP(-LN(2)/25)*AA54+(1-EXP(-LN(2)/25))/(LN(2)/25)*Calculateur!V55*Calculateur!X55*VLOOKUP('Données projet'!$B$9,Paramètres!$A$1:$I$89,3,0)*0.475*44/12</f>
        <v>13.145726894367282</v>
      </c>
      <c r="AB55" s="21">
        <f>EXP(-LN(2)/2)*AB54+(1-EXP(-LN(2)/2))/(LN(2)/2)*V55*Y55*VLOOKUP('Données projet'!$B$9,Paramètres!$A$1:$I$89,3,0)*0.475*44/12</f>
        <v>5.7127285408618686E-3</v>
      </c>
      <c r="AC55" s="22">
        <f t="shared" si="3"/>
        <v>16.686434573349953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175.05987582828078</v>
      </c>
      <c r="AO55" s="59">
        <f t="shared" si="36"/>
        <v>268.54782308462387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3.4052672950392116</v>
      </c>
      <c r="AV55" s="21">
        <f>EXP(-LN(2)/25)*AV54+(1-EXP(-LN(2)/25))/(LN(2)/25)*Calculateur!AQ55*Calculateur!AS55*VLOOKUP('Données projet'!$B$10,Paramètres!$A$1:$I$89,3,0)*0.475*44/12</f>
        <v>9.8682946845157602</v>
      </c>
      <c r="AW55" s="21">
        <f>EXP(-LN(2)/2)*AW54+(1-EXP(-LN(2)/2))/(LN(2)/2)*AQ55*AT55*VLOOKUP('Données projet'!$B$10,Paramètres!$A$1:$I$89,3,0)*0.475*44/12</f>
        <v>5.0535852234955009E-3</v>
      </c>
      <c r="AX55" s="21">
        <f t="shared" si="6"/>
        <v>13.278615564778466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17.8</v>
      </c>
      <c r="N56" s="13">
        <f>IF('Données projet'!$A$36&gt;35,N55+M56-V55,IF(A56&lt;'Données projet'!$A$36,$K$205^A56,IF(A56='Données projet'!$A$36,'Données projet'!$B$36,N55+M56-V55)))</f>
        <v>669.4</v>
      </c>
      <c r="O56" s="13">
        <f>N56*VLOOKUP('Données projet'!$B$9,Paramètres!$A$1:$I$89,3,0)*VLOOKUP('Données projet'!$B$9,Paramètres!$A$1:$I$89,5,0)</f>
        <v>374.19459999999998</v>
      </c>
      <c r="P56" s="13">
        <f t="shared" si="33"/>
        <v>86.524884836459236</v>
      </c>
      <c r="Q56" s="20">
        <f t="shared" si="53"/>
        <v>802.41976942349982</v>
      </c>
      <c r="R56" s="59">
        <f t="shared" si="0"/>
        <v>1095.7531027568332</v>
      </c>
      <c r="S56" s="59">
        <f ca="1">AVERAGE(OFFSET($R$3,0,0,'Données projet'!$E$9+1,1))-AVERAGE(OFFSET($H$3,0,0,'Données projet'!$E$9+1,1))</f>
        <v>492.3498626914548</v>
      </c>
      <c r="T56" s="59">
        <f t="shared" si="34"/>
        <v>635.90304180030307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3.4656758555976661</v>
      </c>
      <c r="AA56" s="21">
        <f>EXP(-LN(2)/25)*AA55+(1-EXP(-LN(2)/25))/(LN(2)/25)*Calculateur!V56*Calculateur!X56*VLOOKUP('Données projet'!$B$9,Paramètres!$A$1:$I$89,3,0)*0.475*44/12</f>
        <v>12.786256301137076</v>
      </c>
      <c r="AB56" s="21">
        <f>EXP(-LN(2)/2)*AB55+(1-EXP(-LN(2)/2))/(LN(2)/2)*V56*Y56*VLOOKUP('Données projet'!$B$9,Paramètres!$A$1:$I$89,3,0)*0.475*44/12</f>
        <v>4.0395090903213582E-3</v>
      </c>
      <c r="AC56" s="22">
        <f t="shared" si="3"/>
        <v>16.255971665825065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175.05987582828078</v>
      </c>
      <c r="AO56" s="59">
        <f t="shared" si="36"/>
        <v>268.54782308462387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3.3384920803914553</v>
      </c>
      <c r="AV56" s="21">
        <f>EXP(-LN(2)/25)*AV55+(1-EXP(-LN(2)/25))/(LN(2)/25)*Calculateur!AQ56*Calculateur!AS56*VLOOKUP('Données projet'!$B$10,Paramètres!$A$1:$I$89,3,0)*0.475*44/12</f>
        <v>9.5984456474166144</v>
      </c>
      <c r="AW56" s="21">
        <f>EXP(-LN(2)/2)*AW55+(1-EXP(-LN(2)/2))/(LN(2)/2)*AQ56*AT56*VLOOKUP('Données projet'!$B$10,Paramètres!$A$1:$I$89,3,0)*0.475*44/12</f>
        <v>3.5734243808378031E-3</v>
      </c>
      <c r="AX56" s="21">
        <f t="shared" si="6"/>
        <v>12.940511152188908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17.8</v>
      </c>
      <c r="N57" s="13">
        <f>IF('Données projet'!$A$36&gt;35,N56+M57-V56,IF(A57&lt;'Données projet'!$A$36,$K$205^A57,IF(A57='Données projet'!$A$36,'Données projet'!$B$36,N56+M57-V56)))</f>
        <v>687.19999999999993</v>
      </c>
      <c r="O57" s="13">
        <f>N57*VLOOKUP('Données projet'!$B$9,Paramètres!$A$1:$I$89,3,0)*VLOOKUP('Données projet'!$B$9,Paramètres!$A$1:$I$89,5,0)</f>
        <v>384.14479999999998</v>
      </c>
      <c r="P57" s="13">
        <f t="shared" si="33"/>
        <v>88.554739612081832</v>
      </c>
      <c r="Q57" s="20">
        <f t="shared" si="53"/>
        <v>823.28503149104245</v>
      </c>
      <c r="R57" s="59">
        <f t="shared" si="0"/>
        <v>1116.6183648243757</v>
      </c>
      <c r="S57" s="59">
        <f ca="1">AVERAGE(OFFSET($R$3,0,0,'Données projet'!$E$9+1,1))-AVERAGE(OFFSET($H$3,0,0,'Données projet'!$E$9+1,1))</f>
        <v>492.3498626914548</v>
      </c>
      <c r="T57" s="59">
        <f t="shared" si="34"/>
        <v>635.90304180030307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3.3977160659229422</v>
      </c>
      <c r="AA57" s="21">
        <f>EXP(-LN(2)/25)*AA56+(1-EXP(-LN(2)/25))/(LN(2)/25)*Calculateur!V57*Calculateur!X57*VLOOKUP('Données projet'!$B$9,Paramètres!$A$1:$I$89,3,0)*0.475*44/12</f>
        <v>12.436615450182487</v>
      </c>
      <c r="AB57" s="21">
        <f>EXP(-LN(2)/2)*AB56+(1-EXP(-LN(2)/2))/(LN(2)/2)*V57*Y57*VLOOKUP('Données projet'!$B$9,Paramètres!$A$1:$I$89,3,0)*0.475*44/12</f>
        <v>2.8563642704309343E-3</v>
      </c>
      <c r="AC57" s="22">
        <f t="shared" si="3"/>
        <v>15.837187880375859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175.05987582828078</v>
      </c>
      <c r="AO57" s="59">
        <f t="shared" si="36"/>
        <v>268.54782308462387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3.273026286974082</v>
      </c>
      <c r="AV57" s="21">
        <f>EXP(-LN(2)/25)*AV56+(1-EXP(-LN(2)/25))/(LN(2)/25)*Calculateur!AQ57*Calculateur!AS57*VLOOKUP('Données projet'!$B$10,Paramètres!$A$1:$I$89,3,0)*0.475*44/12</f>
        <v>9.3359756464276877</v>
      </c>
      <c r="AW57" s="21">
        <f>EXP(-LN(2)/2)*AW56+(1-EXP(-LN(2)/2))/(LN(2)/2)*AQ57*AT57*VLOOKUP('Données projet'!$B$10,Paramètres!$A$1:$I$89,3,0)*0.475*44/12</f>
        <v>2.5267926117477505E-3</v>
      </c>
      <c r="AX57" s="21">
        <f t="shared" si="6"/>
        <v>12.611528726013518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705</v>
      </c>
      <c r="L58" s="12">
        <f>VLOOKUP(A58,'Données projet'!$A$35:$I$55,9,0)</f>
        <v>17.8</v>
      </c>
      <c r="M58" s="12">
        <f t="array" ref="M58">INDEX(L:L,MIN(IF(ISNUMBER(L58:L254),ROW(L58:L254),"")))</f>
        <v>17.8</v>
      </c>
      <c r="N58" s="13">
        <f>IF('Données projet'!$A$36&gt;35,N57+M58-V57,IF(A58&lt;'Données projet'!$A$36,$K$205^A58,IF(A58='Données projet'!$A$36,'Données projet'!$B$36,N57+M58-V57)))</f>
        <v>704.99999999999989</v>
      </c>
      <c r="O58" s="13">
        <f>N58*VLOOKUP('Données projet'!$B$9,Paramètres!$A$1:$I$89,3,0)*VLOOKUP('Données projet'!$B$9,Paramètres!$A$1:$I$89,5,0)</f>
        <v>394.09499999999991</v>
      </c>
      <c r="P58" s="13">
        <f t="shared" si="33"/>
        <v>90.578482834670083</v>
      </c>
      <c r="Q58" s="20">
        <f t="shared" si="53"/>
        <v>844.13964927038353</v>
      </c>
      <c r="R58" s="59">
        <f t="shared" si="0"/>
        <v>1137.4729826037169</v>
      </c>
      <c r="S58" s="59">
        <f ca="1">AVERAGE(OFFSET($R$3,0,0,'Données projet'!$E$9+1,1))-AVERAGE(OFFSET($H$3,0,0,'Données projet'!$E$9+1,1))</f>
        <v>492.3498626914548</v>
      </c>
      <c r="T58" s="59">
        <f t="shared" si="34"/>
        <v>635.90304180030307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66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3.3310889262723609</v>
      </c>
      <c r="AA58" s="21">
        <f>EXP(-LN(2)/25)*AA57+(1-EXP(-LN(2)/25))/(LN(2)/25)*Calculateur!V58*Calculateur!X58*VLOOKUP('Données projet'!$B$9,Paramètres!$A$1:$I$89,3,0)*0.475*44/12</f>
        <v>12.096535546684064</v>
      </c>
      <c r="AB58" s="21">
        <f>EXP(-LN(2)/2)*AB57+(1-EXP(-LN(2)/2))/(LN(2)/2)*V58*Y58*VLOOKUP('Données projet'!$B$9,Paramètres!$A$1:$I$89,3,0)*0.475*44/12</f>
        <v>2.0197545451606791E-3</v>
      </c>
      <c r="AC58" s="22">
        <f t="shared" si="3"/>
        <v>15.429644227501587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175.05987582828078</v>
      </c>
      <c r="AO58" s="59">
        <f t="shared" si="36"/>
        <v>268.54782308462387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3.2088442378354323</v>
      </c>
      <c r="AV58" s="21">
        <f>EXP(-LN(2)/25)*AV57+(1-EXP(-LN(2)/25))/(LN(2)/25)*Calculateur!AQ58*Calculateur!AS58*VLOOKUP('Données projet'!$B$10,Paramètres!$A$1:$I$89,3,0)*0.475*44/12</f>
        <v>9.0806829014185002</v>
      </c>
      <c r="AW58" s="21">
        <f>EXP(-LN(2)/2)*AW57+(1-EXP(-LN(2)/2))/(LN(2)/2)*AQ58*AT58*VLOOKUP('Données projet'!$B$10,Paramètres!$A$1:$I$89,3,0)*0.475*44/12</f>
        <v>1.7867121904189015E-3</v>
      </c>
      <c r="AX58" s="21">
        <f t="shared" si="6"/>
        <v>12.291313851444352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16.8</v>
      </c>
      <c r="N59" s="13">
        <f>IF('Données projet'!$A$36&gt;35,N58+M59-V58,IF(A59&lt;'Données projet'!$A$36,$K$205^A59,IF(A59='Données projet'!$A$36,'Données projet'!$B$36,N58+M59-V58)))</f>
        <v>655.79999999999984</v>
      </c>
      <c r="O59" s="13">
        <f>N59*VLOOKUP('Données projet'!$B$9,Paramètres!$A$1:$I$89,3,0)*VLOOKUP('Données projet'!$B$9,Paramètres!$A$1:$I$89,5,0)</f>
        <v>366.59219999999988</v>
      </c>
      <c r="P59" s="13">
        <f t="shared" si="33"/>
        <v>84.969753481055022</v>
      </c>
      <c r="Q59" s="20">
        <f t="shared" si="53"/>
        <v>786.47040231283734</v>
      </c>
      <c r="R59" s="59">
        <f t="shared" si="0"/>
        <v>1079.8037356461707</v>
      </c>
      <c r="S59" s="59">
        <f ca="1">AVERAGE(OFFSET($R$3,0,0,'Données projet'!$E$9+1,1))-AVERAGE(OFFSET($H$3,0,0,'Données projet'!$E$9+1,1))</f>
        <v>492.3498626914548</v>
      </c>
      <c r="T59" s="59">
        <f t="shared" si="34"/>
        <v>635.90304180030307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3.2657683041917851</v>
      </c>
      <c r="AA59" s="21">
        <f>EXP(-LN(2)/25)*AA58+(1-EXP(-LN(2)/25))/(LN(2)/25)*Calculateur!V59*Calculateur!X59*VLOOKUP('Données projet'!$B$9,Paramètres!$A$1:$I$89,3,0)*0.475*44/12</f>
        <v>11.765755146030831</v>
      </c>
      <c r="AB59" s="21">
        <f>EXP(-LN(2)/2)*AB58+(1-EXP(-LN(2)/2))/(LN(2)/2)*V59*Y59*VLOOKUP('Données projet'!$B$9,Paramètres!$A$1:$I$89,3,0)*0.475*44/12</f>
        <v>1.4281821352154671E-3</v>
      </c>
      <c r="AC59" s="22">
        <f t="shared" si="3"/>
        <v>15.032951632357831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175.05987582828078</v>
      </c>
      <c r="AO59" s="59">
        <f t="shared" si="36"/>
        <v>268.54782308462387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3.1459207595332068</v>
      </c>
      <c r="AV59" s="21">
        <f>EXP(-LN(2)/25)*AV58+(1-EXP(-LN(2)/25))/(LN(2)/25)*Calculateur!AQ59*Calculateur!AS59*VLOOKUP('Données projet'!$B$10,Paramètres!$A$1:$I$89,3,0)*0.475*44/12</f>
        <v>8.8323711499468516</v>
      </c>
      <c r="AW59" s="21">
        <f>EXP(-LN(2)/2)*AW58+(1-EXP(-LN(2)/2))/(LN(2)/2)*AQ59*AT59*VLOOKUP('Données projet'!$B$10,Paramètres!$A$1:$I$89,3,0)*0.475*44/12</f>
        <v>1.2633963058738752E-3</v>
      </c>
      <c r="AX59" s="21">
        <f t="shared" si="6"/>
        <v>11.979555305785931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16.8</v>
      </c>
      <c r="N60" s="13">
        <f>IF('Données projet'!$A$36&gt;35,N59+M60-V59,IF(A60&lt;'Données projet'!$A$36,$K$205^A60,IF(A60='Données projet'!$A$36,'Données projet'!$B$36,N59+M60-V59)))</f>
        <v>672.5999999999998</v>
      </c>
      <c r="O60" s="13">
        <f>N60*VLOOKUP('Données projet'!$B$9,Paramètres!$A$1:$I$89,3,0)*VLOOKUP('Données projet'!$B$9,Paramètres!$A$1:$I$89,5,0)</f>
        <v>375.9833999999999</v>
      </c>
      <c r="P60" s="13">
        <f t="shared" si="33"/>
        <v>86.890261138472837</v>
      </c>
      <c r="Q60" s="20">
        <f t="shared" si="53"/>
        <v>806.17162648284011</v>
      </c>
      <c r="R60" s="59">
        <f t="shared" si="0"/>
        <v>1099.5049598161734</v>
      </c>
      <c r="S60" s="59">
        <f ca="1">AVERAGE(OFFSET($R$3,0,0,'Données projet'!$E$9+1,1))-AVERAGE(OFFSET($H$3,0,0,'Données projet'!$E$9+1,1))</f>
        <v>492.3498626914548</v>
      </c>
      <c r="T60" s="59">
        <f t="shared" si="34"/>
        <v>635.90304180030307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3.2017285796685639</v>
      </c>
      <c r="AA60" s="21">
        <f>EXP(-LN(2)/25)*AA59+(1-EXP(-LN(2)/25))/(LN(2)/25)*Calculateur!V60*Calculateur!X60*VLOOKUP('Données projet'!$B$9,Paramètres!$A$1:$I$89,3,0)*0.475*44/12</f>
        <v>11.444019952828445</v>
      </c>
      <c r="AB60" s="21">
        <f>EXP(-LN(2)/2)*AB59+(1-EXP(-LN(2)/2))/(LN(2)/2)*V60*Y60*VLOOKUP('Données projet'!$B$9,Paramètres!$A$1:$I$89,3,0)*0.475*44/12</f>
        <v>1.0098772725803395E-3</v>
      </c>
      <c r="AC60" s="22">
        <f t="shared" si="3"/>
        <v>14.646758409769589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175.05987582828078</v>
      </c>
      <c r="AO60" s="59">
        <f t="shared" si="36"/>
        <v>268.54782308462387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3.0842311722609561</v>
      </c>
      <c r="AV60" s="21">
        <f>EXP(-LN(2)/25)*AV59+(1-EXP(-LN(2)/25))/(LN(2)/25)*Calculateur!AQ60*Calculateur!AS60*VLOOKUP('Données projet'!$B$10,Paramètres!$A$1:$I$89,3,0)*0.475*44/12</f>
        <v>8.5908494963773432</v>
      </c>
      <c r="AW60" s="21">
        <f>EXP(-LN(2)/2)*AW59+(1-EXP(-LN(2)/2))/(LN(2)/2)*AQ60*AT60*VLOOKUP('Données projet'!$B$10,Paramètres!$A$1:$I$89,3,0)*0.475*44/12</f>
        <v>8.9335609520945077E-4</v>
      </c>
      <c r="AX60" s="21">
        <f t="shared" si="6"/>
        <v>11.67597402473351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16.8</v>
      </c>
      <c r="N61" s="13">
        <f>IF('Données projet'!$A$36&gt;35,N60+M61-V60,IF(A61&lt;'Données projet'!$A$36,$K$205^A61,IF(A61='Données projet'!$A$36,'Données projet'!$B$36,N60+M61-V60)))</f>
        <v>689.39999999999975</v>
      </c>
      <c r="O61" s="13">
        <f>N61*VLOOKUP('Données projet'!$B$9,Paramètres!$A$1:$I$89,3,0)*VLOOKUP('Données projet'!$B$9,Paramètres!$A$1:$I$89,5,0)</f>
        <v>385.37459999999987</v>
      </c>
      <c r="P61" s="13">
        <f t="shared" si="33"/>
        <v>88.805192600445807</v>
      </c>
      <c r="Q61" s="20">
        <f t="shared" si="53"/>
        <v>825.86313877910959</v>
      </c>
      <c r="R61" s="59">
        <f t="shared" si="0"/>
        <v>1119.196472112443</v>
      </c>
      <c r="S61" s="59">
        <f ca="1">AVERAGE(OFFSET($R$3,0,0,'Données projet'!$E$9+1,1))-AVERAGE(OFFSET($H$3,0,0,'Données projet'!$E$9+1,1))</f>
        <v>492.3498626914548</v>
      </c>
      <c r="T61" s="59">
        <f t="shared" si="34"/>
        <v>635.90304180030307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3.138944635082868</v>
      </c>
      <c r="AA61" s="21">
        <f>EXP(-LN(2)/25)*AA60+(1-EXP(-LN(2)/25))/(LN(2)/25)*Calculateur!V61*Calculateur!X61*VLOOKUP('Données projet'!$B$9,Paramètres!$A$1:$I$89,3,0)*0.475*44/12</f>
        <v>11.131082625403497</v>
      </c>
      <c r="AB61" s="21">
        <f>EXP(-LN(2)/2)*AB60+(1-EXP(-LN(2)/2))/(LN(2)/2)*V61*Y61*VLOOKUP('Données projet'!$B$9,Paramètres!$A$1:$I$89,3,0)*0.475*44/12</f>
        <v>7.1409106760773357E-4</v>
      </c>
      <c r="AC61" s="22">
        <f t="shared" si="3"/>
        <v>14.270741351553973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175.05987582828078</v>
      </c>
      <c r="AO61" s="59">
        <f t="shared" si="36"/>
        <v>268.54782308462387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3.0237512801681814</v>
      </c>
      <c r="AV61" s="21">
        <f>EXP(-LN(2)/25)*AV60+(1-EXP(-LN(2)/25))/(LN(2)/25)*Calculateur!AQ61*Calculateur!AS61*VLOOKUP('Données projet'!$B$10,Paramètres!$A$1:$I$89,3,0)*0.475*44/12</f>
        <v>8.3559322651257641</v>
      </c>
      <c r="AW61" s="21">
        <f>EXP(-LN(2)/2)*AW60+(1-EXP(-LN(2)/2))/(LN(2)/2)*AQ61*AT61*VLOOKUP('Données projet'!$B$10,Paramètres!$A$1:$I$89,3,0)*0.475*44/12</f>
        <v>6.3169815293693762E-4</v>
      </c>
      <c r="AX61" s="21">
        <f t="shared" si="6"/>
        <v>11.380315243446882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16.8</v>
      </c>
      <c r="N62" s="13">
        <f>IF('Données projet'!$A$36&gt;35,N61+M62-V61,IF(A62&lt;'Données projet'!$A$36,$K$205^A62,IF(A62='Données projet'!$A$36,'Données projet'!$B$36,N61+M62-V61)))</f>
        <v>706.1999999999997</v>
      </c>
      <c r="O62" s="13">
        <f>N62*VLOOKUP('Données projet'!$B$9,Paramètres!$A$1:$I$89,3,0)*VLOOKUP('Données projet'!$B$9,Paramètres!$A$1:$I$89,5,0)</f>
        <v>394.76579999999984</v>
      </c>
      <c r="P62" s="13">
        <f t="shared" si="33"/>
        <v>90.714699385924675</v>
      </c>
      <c r="Q62" s="20">
        <f t="shared" si="53"/>
        <v>845.5452030971519</v>
      </c>
      <c r="R62" s="59">
        <f t="shared" si="0"/>
        <v>1138.8785364304852</v>
      </c>
      <c r="S62" s="59">
        <f ca="1">AVERAGE(OFFSET($R$3,0,0,'Données projet'!$E$9+1,1))-AVERAGE(OFFSET($H$3,0,0,'Données projet'!$E$9+1,1))</f>
        <v>492.3498626914548</v>
      </c>
      <c r="T62" s="59">
        <f t="shared" si="34"/>
        <v>635.90304180030307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3.0773918453560727</v>
      </c>
      <c r="AA62" s="21">
        <f>EXP(-LN(2)/25)*AA61+(1-EXP(-LN(2)/25))/(LN(2)/25)*Calculateur!V62*Calculateur!X62*VLOOKUP('Données projet'!$B$9,Paramètres!$A$1:$I$89,3,0)*0.475*44/12</f>
        <v>10.826702585653644</v>
      </c>
      <c r="AB62" s="21">
        <f>EXP(-LN(2)/2)*AB61+(1-EXP(-LN(2)/2))/(LN(2)/2)*V62*Y62*VLOOKUP('Données projet'!$B$9,Paramètres!$A$1:$I$89,3,0)*0.475*44/12</f>
        <v>5.0493863629016977E-4</v>
      </c>
      <c r="AC62" s="22">
        <f t="shared" si="3"/>
        <v>13.904599369646007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175.05987582828078</v>
      </c>
      <c r="AO62" s="59">
        <f t="shared" si="36"/>
        <v>268.54782308462387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2.9644573618702541</v>
      </c>
      <c r="AV62" s="21">
        <f>EXP(-LN(2)/25)*AV61+(1-EXP(-LN(2)/25))/(LN(2)/25)*Calculateur!AQ62*Calculateur!AS62*VLOOKUP('Données projet'!$B$10,Paramètres!$A$1:$I$89,3,0)*0.475*44/12</f>
        <v>8.1274388579165198</v>
      </c>
      <c r="AW62" s="21">
        <f>EXP(-LN(2)/2)*AW61+(1-EXP(-LN(2)/2))/(LN(2)/2)*AQ62*AT62*VLOOKUP('Données projet'!$B$10,Paramètres!$A$1:$I$89,3,0)*0.475*44/12</f>
        <v>4.4667804760472539E-4</v>
      </c>
      <c r="AX62" s="21">
        <f t="shared" si="6"/>
        <v>11.092342897834378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723</v>
      </c>
      <c r="L63" s="12">
        <f>VLOOKUP(A63,'Données projet'!$A$35:$I$55,9,0)</f>
        <v>16.8</v>
      </c>
      <c r="M63" s="12">
        <f t="array" ref="M63">INDEX(L:L,MIN(IF(ISNUMBER(L63:L259),ROW(L63:L259),"")))</f>
        <v>16.8</v>
      </c>
      <c r="N63" s="13">
        <f>IF('Données projet'!$A$36&gt;35,N62+M63-V62,IF(A63&lt;'Données projet'!$A$36,$K$205^A63,IF(A63='Données projet'!$A$36,'Données projet'!$B$36,N62+M63-V62)))</f>
        <v>722.99999999999966</v>
      </c>
      <c r="O63" s="13">
        <f>N63*VLOOKUP('Données projet'!$B$9,Paramètres!$A$1:$I$89,3,0)*VLOOKUP('Données projet'!$B$9,Paramètres!$A$1:$I$89,5,0)</f>
        <v>404.15699999999987</v>
      </c>
      <c r="P63" s="13">
        <f t="shared" si="33"/>
        <v>92.618925393623158</v>
      </c>
      <c r="Q63" s="20">
        <f t="shared" si="53"/>
        <v>865.21807006056008</v>
      </c>
      <c r="R63" s="59">
        <f t="shared" si="0"/>
        <v>1158.5514033938935</v>
      </c>
      <c r="S63" s="59">
        <f ca="1">AVERAGE(OFFSET($R$3,0,0,'Données projet'!$E$9+1,1))-AVERAGE(OFFSET($H$3,0,0,'Données projet'!$E$9+1,1))</f>
        <v>492.3498626914548</v>
      </c>
      <c r="T63" s="59">
        <f t="shared" si="34"/>
        <v>635.90304180030307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64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3.0170460682923252</v>
      </c>
      <c r="AA63" s="21">
        <f>EXP(-LN(2)/25)*AA62+(1-EXP(-LN(2)/25))/(LN(2)/25)*Calculateur!V63*Calculateur!X63*VLOOKUP('Données projet'!$B$9,Paramètres!$A$1:$I$89,3,0)*0.475*44/12</f>
        <v>10.530645834097401</v>
      </c>
      <c r="AB63" s="21">
        <f>EXP(-LN(2)/2)*AB62+(1-EXP(-LN(2)/2))/(LN(2)/2)*V63*Y63*VLOOKUP('Données projet'!$B$9,Paramètres!$A$1:$I$89,3,0)*0.475*44/12</f>
        <v>3.5704553380386679E-4</v>
      </c>
      <c r="AC63" s="22">
        <f t="shared" si="3"/>
        <v>13.54804894792353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175.05987582828078</v>
      </c>
      <c r="AO63" s="59">
        <f t="shared" si="36"/>
        <v>268.54782308462387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2.9063261611444302</v>
      </c>
      <c r="AV63" s="21">
        <f>EXP(-LN(2)/25)*AV62+(1-EXP(-LN(2)/25))/(LN(2)/25)*Calculateur!AQ63*Calculateur!AS63*VLOOKUP('Données projet'!$B$10,Paramètres!$A$1:$I$89,3,0)*0.475*44/12</f>
        <v>7.9051936149433581</v>
      </c>
      <c r="AW63" s="21">
        <f>EXP(-LN(2)/2)*AW62+(1-EXP(-LN(2)/2))/(LN(2)/2)*AQ63*AT63*VLOOKUP('Données projet'!$B$10,Paramètres!$A$1:$I$89,3,0)*0.475*44/12</f>
        <v>3.1584907646846881E-4</v>
      </c>
      <c r="AX63" s="21">
        <f t="shared" si="6"/>
        <v>10.811835625164257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16.399999999999999</v>
      </c>
      <c r="N64" s="13">
        <f>IF('Données projet'!$A$36&gt;35,N63+M64-V63,IF(A64&lt;'Données projet'!$A$36,$K$205^A64,IF(A64='Données projet'!$A$36,'Données projet'!$B$36,N63+M64-V63)))</f>
        <v>675.39999999999964</v>
      </c>
      <c r="O64" s="13">
        <f>N64*VLOOKUP('Données projet'!$B$9,Paramètres!$A$1:$I$89,3,0)*VLOOKUP('Données projet'!$B$9,Paramètres!$A$1:$I$89,5,0)</f>
        <v>377.54859999999985</v>
      </c>
      <c r="P64" s="13">
        <f t="shared" si="33"/>
        <v>87.209799427543345</v>
      </c>
      <c r="Q64" s="20">
        <f t="shared" si="53"/>
        <v>809.45421233630441</v>
      </c>
      <c r="R64" s="59">
        <f t="shared" si="0"/>
        <v>1102.7875456696377</v>
      </c>
      <c r="S64" s="59">
        <f ca="1">AVERAGE(OFFSET($R$3,0,0,'Données projet'!$E$9+1,1))-AVERAGE(OFFSET($H$3,0,0,'Données projet'!$E$9+1,1))</f>
        <v>492.3498626914548</v>
      </c>
      <c r="T64" s="59">
        <f t="shared" si="34"/>
        <v>635.90304180030307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2.9578836351095079</v>
      </c>
      <c r="AA64" s="21">
        <f>EXP(-LN(2)/25)*AA63+(1-EXP(-LN(2)/25))/(LN(2)/25)*Calculateur!V64*Calculateur!X64*VLOOKUP('Données projet'!$B$9,Paramètres!$A$1:$I$89,3,0)*0.475*44/12</f>
        <v>10.242684769981411</v>
      </c>
      <c r="AB64" s="21">
        <f>EXP(-LN(2)/2)*AB63+(1-EXP(-LN(2)/2))/(LN(2)/2)*V64*Y64*VLOOKUP('Données projet'!$B$9,Paramètres!$A$1:$I$89,3,0)*0.475*44/12</f>
        <v>2.5246931814508489E-4</v>
      </c>
      <c r="AC64" s="22">
        <f t="shared" si="3"/>
        <v>13.200820874409064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175.05987582828078</v>
      </c>
      <c r="AO64" s="59">
        <f t="shared" si="36"/>
        <v>268.54782308462387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2.8493348778083081</v>
      </c>
      <c r="AV64" s="21">
        <f>EXP(-LN(2)/25)*AV63+(1-EXP(-LN(2)/25))/(LN(2)/25)*Calculateur!AQ64*Calculateur!AS64*VLOOKUP('Données projet'!$B$10,Paramètres!$A$1:$I$89,3,0)*0.475*44/12</f>
        <v>7.689025679826667</v>
      </c>
      <c r="AW64" s="21">
        <f>EXP(-LN(2)/2)*AW63+(1-EXP(-LN(2)/2))/(LN(2)/2)*AQ64*AT64*VLOOKUP('Données projet'!$B$10,Paramètres!$A$1:$I$89,3,0)*0.475*44/12</f>
        <v>2.2333902380236269E-4</v>
      </c>
      <c r="AX64" s="21">
        <f t="shared" si="6"/>
        <v>10.538583896658778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16.399999999999999</v>
      </c>
      <c r="N65" s="13">
        <f>IF('Données projet'!$A$36&gt;35,N64+M65-V64,IF(A65&lt;'Données projet'!$A$36,$K$205^A65,IF(A65='Données projet'!$A$36,'Données projet'!$B$36,N64+M65-V64)))</f>
        <v>691.79999999999961</v>
      </c>
      <c r="O65" s="13">
        <f>N65*VLOOKUP('Données projet'!$B$9,Paramètres!$A$1:$I$89,3,0)*VLOOKUP('Données projet'!$B$9,Paramètres!$A$1:$I$89,5,0)</f>
        <v>386.71619999999979</v>
      </c>
      <c r="P65" s="13">
        <f t="shared" si="33"/>
        <v>89.078307971059814</v>
      </c>
      <c r="Q65" s="20">
        <f t="shared" si="53"/>
        <v>828.6754347162622</v>
      </c>
      <c r="R65" s="59">
        <f t="shared" si="0"/>
        <v>1122.0087680495956</v>
      </c>
      <c r="S65" s="59">
        <f ca="1">AVERAGE(OFFSET($R$3,0,0,'Données projet'!$E$9+1,1))-AVERAGE(OFFSET($H$3,0,0,'Données projet'!$E$9+1,1))</f>
        <v>492.3498626914548</v>
      </c>
      <c r="T65" s="59">
        <f t="shared" si="34"/>
        <v>635.90304180030307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2.8998813411558846</v>
      </c>
      <c r="AA65" s="21">
        <f>EXP(-LN(2)/25)*AA64+(1-EXP(-LN(2)/25))/(LN(2)/25)*Calculateur!V65*Calculateur!X65*VLOOKUP('Données projet'!$B$9,Paramètres!$A$1:$I$89,3,0)*0.475*44/12</f>
        <v>9.9625980163068864</v>
      </c>
      <c r="AB65" s="21">
        <f>EXP(-LN(2)/2)*AB64+(1-EXP(-LN(2)/2))/(LN(2)/2)*V65*Y65*VLOOKUP('Données projet'!$B$9,Paramètres!$A$1:$I$89,3,0)*0.475*44/12</f>
        <v>1.7852276690193339E-4</v>
      </c>
      <c r="AC65" s="22">
        <f t="shared" si="3"/>
        <v>12.862657880229673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175.05987582828078</v>
      </c>
      <c r="AO65" s="59">
        <f t="shared" si="36"/>
        <v>268.54782308462387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2.7934611587771569</v>
      </c>
      <c r="AV65" s="21">
        <f>EXP(-LN(2)/25)*AV64+(1-EXP(-LN(2)/25))/(LN(2)/25)*Calculateur!AQ65*Calculateur!AS65*VLOOKUP('Données projet'!$B$10,Paramètres!$A$1:$I$89,3,0)*0.475*44/12</f>
        <v>7.4787688682635194</v>
      </c>
      <c r="AW65" s="21">
        <f>EXP(-LN(2)/2)*AW64+(1-EXP(-LN(2)/2))/(LN(2)/2)*AQ65*AT65*VLOOKUP('Données projet'!$B$10,Paramètres!$A$1:$I$89,3,0)*0.475*44/12</f>
        <v>1.579245382342344E-4</v>
      </c>
      <c r="AX65" s="21">
        <f t="shared" si="6"/>
        <v>10.27238795157891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16.399999999999999</v>
      </c>
      <c r="N66" s="13">
        <f>IF('Données projet'!$A$36&gt;35,N65+M66-V65,IF(A66&lt;'Données projet'!$A$36,$K$205^A66,IF(A66='Données projet'!$A$36,'Données projet'!$B$36,N65+M66-V65)))</f>
        <v>708.19999999999959</v>
      </c>
      <c r="O66" s="13">
        <f>N66*VLOOKUP('Données projet'!$B$9,Paramètres!$A$1:$I$89,3,0)*VLOOKUP('Données projet'!$B$9,Paramètres!$A$1:$I$89,5,0)</f>
        <v>395.88379999999978</v>
      </c>
      <c r="P66" s="13">
        <f t="shared" si="33"/>
        <v>90.941667130422957</v>
      </c>
      <c r="Q66" s="20">
        <f t="shared" si="53"/>
        <v>847.8876885854861</v>
      </c>
      <c r="R66" s="59">
        <f t="shared" si="0"/>
        <v>1141.2210219188194</v>
      </c>
      <c r="S66" s="59">
        <f ca="1">AVERAGE(OFFSET($R$3,0,0,'Données projet'!$E$9+1,1))-AVERAGE(OFFSET($H$3,0,0,'Données projet'!$E$9+1,1))</f>
        <v>492.3498626914548</v>
      </c>
      <c r="T66" s="59">
        <f t="shared" si="34"/>
        <v>635.90304180030307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2.843016436808786</v>
      </c>
      <c r="AA66" s="21">
        <f>EXP(-LN(2)/25)*AA65+(1-EXP(-LN(2)/25))/(LN(2)/25)*Calculateur!V66*Calculateur!X66*VLOOKUP('Données projet'!$B$9,Paramètres!$A$1:$I$89,3,0)*0.475*44/12</f>
        <v>9.6901702496407154</v>
      </c>
      <c r="AB66" s="21">
        <f>EXP(-LN(2)/2)*AB65+(1-EXP(-LN(2)/2))/(LN(2)/2)*V66*Y66*VLOOKUP('Données projet'!$B$9,Paramètres!$A$1:$I$89,3,0)*0.475*44/12</f>
        <v>1.2623465907254244E-4</v>
      </c>
      <c r="AC66" s="22">
        <f t="shared" si="3"/>
        <v>12.533312921108573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175.05987582828078</v>
      </c>
      <c r="AO66" s="59">
        <f t="shared" si="36"/>
        <v>268.54782308462387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2.7386830892966034</v>
      </c>
      <c r="AV66" s="21">
        <f>EXP(-LN(2)/25)*AV65+(1-EXP(-LN(2)/25))/(LN(2)/25)*Calculateur!AQ66*Calculateur!AS66*VLOOKUP('Données projet'!$B$10,Paramètres!$A$1:$I$89,3,0)*0.475*44/12</f>
        <v>7.2742615402694915</v>
      </c>
      <c r="AW66" s="21">
        <f>EXP(-LN(2)/2)*AW65+(1-EXP(-LN(2)/2))/(LN(2)/2)*AQ66*AT66*VLOOKUP('Données projet'!$B$10,Paramètres!$A$1:$I$89,3,0)*0.475*44/12</f>
        <v>1.1166951190118135E-4</v>
      </c>
      <c r="AX66" s="21">
        <f t="shared" si="6"/>
        <v>10.013056299077995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16.399999999999999</v>
      </c>
      <c r="N67" s="13">
        <f>IF('Données projet'!$A$36&gt;35,N66+M67-V66,IF(A67&lt;'Données projet'!$A$36,$K$205^A67,IF(A67='Données projet'!$A$36,'Données projet'!$B$36,N66+M67-V66)))</f>
        <v>724.59999999999957</v>
      </c>
      <c r="O67" s="13">
        <f>N67*VLOOKUP('Données projet'!$B$9,Paramètres!$A$1:$I$89,3,0)*VLOOKUP('Données projet'!$B$9,Paramètres!$A$1:$I$89,5,0)</f>
        <v>405.05139999999977</v>
      </c>
      <c r="P67" s="13">
        <f t="shared" si="33"/>
        <v>92.800009876444051</v>
      </c>
      <c r="Q67" s="20">
        <f t="shared" ref="Q67:Q98" si="54">(O67+P67)*0.475*44/12</f>
        <v>867.09120553480625</v>
      </c>
      <c r="R67" s="59">
        <f t="shared" ref="R67:R130" si="55">Q67+(I67+J67)*44/12</f>
        <v>1160.4245388681395</v>
      </c>
      <c r="S67" s="59">
        <f ca="1">AVERAGE(OFFSET($R$3,0,0,'Données projet'!$E$9+1,1))-AVERAGE(OFFSET($H$3,0,0,'Données projet'!$E$9+1,1))</f>
        <v>492.3498626914548</v>
      </c>
      <c r="T67" s="59">
        <f t="shared" si="34"/>
        <v>635.90304180030307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2.7872666185517669</v>
      </c>
      <c r="AA67" s="21">
        <f>EXP(-LN(2)/25)*AA66+(1-EXP(-LN(2)/25))/(LN(2)/25)*Calculateur!V67*Calculateur!X67*VLOOKUP('Données projet'!$B$9,Paramètres!$A$1:$I$89,3,0)*0.475*44/12</f>
        <v>9.4251920345803839</v>
      </c>
      <c r="AB67" s="21">
        <f>EXP(-LN(2)/2)*AB66+(1-EXP(-LN(2)/2))/(LN(2)/2)*V67*Y67*VLOOKUP('Données projet'!$B$9,Paramètres!$A$1:$I$89,3,0)*0.475*44/12</f>
        <v>8.9261383450966696E-5</v>
      </c>
      <c r="AC67" s="22">
        <f t="shared" si="3"/>
        <v>12.212547914515602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175.05987582828078</v>
      </c>
      <c r="AO67" s="59">
        <f t="shared" si="36"/>
        <v>268.54782308462387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2.6849791843472399</v>
      </c>
      <c r="AV67" s="21">
        <f>EXP(-LN(2)/25)*AV66+(1-EXP(-LN(2)/25))/(LN(2)/25)*Calculateur!AQ67*Calculateur!AS67*VLOOKUP('Données projet'!$B$10,Paramètres!$A$1:$I$89,3,0)*0.475*44/12</f>
        <v>7.0753464759140332</v>
      </c>
      <c r="AW67" s="21">
        <f>EXP(-LN(2)/2)*AW66+(1-EXP(-LN(2)/2))/(LN(2)/2)*AQ67*AT67*VLOOKUP('Données projet'!$B$10,Paramètres!$A$1:$I$89,3,0)*0.475*44/12</f>
        <v>7.8962269117117202E-5</v>
      </c>
      <c r="AX67" s="21">
        <f t="shared" si="6"/>
        <v>9.7604046225303911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741</v>
      </c>
      <c r="L68" s="12">
        <f>VLOOKUP(A68,'Données projet'!$A$35:$I$55,9,0)</f>
        <v>16.399999999999999</v>
      </c>
      <c r="M68" s="12">
        <f t="array" ref="M68">INDEX(L:L,MIN(IF(ISNUMBER(L68:L264),ROW(L68:L264),"")))</f>
        <v>16.399999999999999</v>
      </c>
      <c r="N68" s="13">
        <f>IF('Données projet'!$A$36&gt;35,N67+M68-V67,IF(A68&lt;'Données projet'!$A$36,$K$205^A68,IF(A68='Données projet'!$A$36,'Données projet'!$B$36,N67+M68-V67)))</f>
        <v>740.99999999999955</v>
      </c>
      <c r="O68" s="13">
        <f>N68*VLOOKUP('Données projet'!$B$9,Paramètres!$A$1:$I$89,3,0)*VLOOKUP('Données projet'!$B$9,Paramètres!$A$1:$I$89,5,0)</f>
        <v>414.21899999999977</v>
      </c>
      <c r="P68" s="13">
        <f t="shared" si="33"/>
        <v>94.653462817267666</v>
      </c>
      <c r="Q68" s="20">
        <f t="shared" si="54"/>
        <v>886.28620607340736</v>
      </c>
      <c r="R68" s="59">
        <f t="shared" si="55"/>
        <v>1179.6195394067406</v>
      </c>
      <c r="S68" s="59">
        <f ca="1">AVERAGE(OFFSET($R$3,0,0,'Données projet'!$E$9+1,1))-AVERAGE(OFFSET($H$3,0,0,'Données projet'!$E$9+1,1))</f>
        <v>492.3498626914548</v>
      </c>
      <c r="T68" s="59">
        <f t="shared" si="34"/>
        <v>635.90304180030307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741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2.7326100202267365</v>
      </c>
      <c r="AA68" s="21">
        <f>EXP(-LN(2)/25)*AA67+(1-EXP(-LN(2)/25))/(LN(2)/25)*Calculateur!V68*Calculateur!X68*VLOOKUP('Données projet'!$B$9,Paramètres!$A$1:$I$89,3,0)*0.475*44/12</f>
        <v>9.1674596627454754</v>
      </c>
      <c r="AB68" s="21">
        <f>EXP(-LN(2)/2)*AB67+(1-EXP(-LN(2)/2))/(LN(2)/2)*V68*Y68*VLOOKUP('Données projet'!$B$9,Paramètres!$A$1:$I$89,3,0)*0.475*44/12</f>
        <v>6.3117329536271222E-5</v>
      </c>
      <c r="AC68" s="22">
        <f t="shared" ref="AC68:AC131" si="57">SUM(Z68:AB68)</f>
        <v>11.900132800301749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175.05987582828078</v>
      </c>
      <c r="AO68" s="59">
        <f t="shared" si="36"/>
        <v>268.54782308462387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2.6323283802177859</v>
      </c>
      <c r="AV68" s="21">
        <f>EXP(-LN(2)/25)*AV67+(1-EXP(-LN(2)/25))/(LN(2)/25)*Calculateur!AQ68*Calculateur!AS68*VLOOKUP('Données projet'!$B$10,Paramètres!$A$1:$I$89,3,0)*0.475*44/12</f>
        <v>6.881870754453864</v>
      </c>
      <c r="AW68" s="21">
        <f>EXP(-LN(2)/2)*AW67+(1-EXP(-LN(2)/2))/(LN(2)/2)*AQ68*AT68*VLOOKUP('Données projet'!$B$10,Paramètres!$A$1:$I$89,3,0)*0.475*44/12</f>
        <v>5.5834755950590673E-5</v>
      </c>
      <c r="AX68" s="21">
        <f t="shared" ref="AX68:AX131" si="60">SUM(AU68:AW68)</f>
        <v>9.5142549694276006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-4.5474735088646412E-13</v>
      </c>
      <c r="O69" s="13">
        <f>N69*VLOOKUP('Données projet'!$B$9,Paramètres!$A$1:$I$89,3,0)*VLOOKUP('Données projet'!$B$9,Paramètres!$A$1:$I$89,5,0)</f>
        <v>-2.5420376914553347E-13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492.3498626914548</v>
      </c>
      <c r="T69" s="59">
        <f t="shared" ref="T69:T132" si="88">$T$3</f>
        <v>635.90304180030307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2.679025204457627</v>
      </c>
      <c r="AA69" s="21">
        <f>EXP(-LN(2)/25)*AA68+(1-EXP(-LN(2)/25))/(LN(2)/25)*Calculateur!V69*Calculateur!X69*VLOOKUP('Données projet'!$B$9,Paramètres!$A$1:$I$89,3,0)*0.475*44/12</f>
        <v>8.9167749961719487</v>
      </c>
      <c r="AB69" s="21">
        <f>EXP(-LN(2)/2)*AB68+(1-EXP(-LN(2)/2))/(LN(2)/2)*V69*Y69*VLOOKUP('Données projet'!$B$9,Paramètres!$A$1:$I$89,3,0)*0.475*44/12</f>
        <v>4.4630691725483348E-5</v>
      </c>
      <c r="AC69" s="22">
        <f t="shared" si="57"/>
        <v>11.595844831321301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175.05987582828078</v>
      </c>
      <c r="AO69" s="59">
        <f t="shared" ref="AO69:AO132" si="90">$AO$3</f>
        <v>268.54782308462387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2.5807100262434912</v>
      </c>
      <c r="AV69" s="21">
        <f>EXP(-LN(2)/25)*AV68+(1-EXP(-LN(2)/25))/(LN(2)/25)*Calculateur!AQ69*Calculateur!AS69*VLOOKUP('Données projet'!$B$10,Paramètres!$A$1:$I$89,3,0)*0.475*44/12</f>
        <v>6.6936856367714688</v>
      </c>
      <c r="AW69" s="21">
        <f>EXP(-LN(2)/2)*AW68+(1-EXP(-LN(2)/2))/(LN(2)/2)*AQ69*AT69*VLOOKUP('Données projet'!$B$10,Paramètres!$A$1:$I$89,3,0)*0.475*44/12</f>
        <v>3.9481134558558601E-5</v>
      </c>
      <c r="AX69" s="21">
        <f t="shared" si="60"/>
        <v>9.2744351441495194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-4.5474735088646412E-13</v>
      </c>
      <c r="O70" s="13">
        <f>N70*VLOOKUP('Données projet'!$B$9,Paramètres!$A$1:$I$89,3,0)*VLOOKUP('Données projet'!$B$9,Paramètres!$A$1:$I$89,5,0)</f>
        <v>-2.5420376914553347E-13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492.3498626914548</v>
      </c>
      <c r="T70" s="59">
        <f t="shared" si="88"/>
        <v>635.90304180030307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2.6264911542422391</v>
      </c>
      <c r="AA70" s="21">
        <f>EXP(-LN(2)/25)*AA69+(1-EXP(-LN(2)/25))/(LN(2)/25)*Calculateur!V70*Calculateur!X70*VLOOKUP('Données projet'!$B$9,Paramètres!$A$1:$I$89,3,0)*0.475*44/12</f>
        <v>8.6729453149888087</v>
      </c>
      <c r="AB70" s="21">
        <f>EXP(-LN(2)/2)*AB69+(1-EXP(-LN(2)/2))/(LN(2)/2)*V70*Y70*VLOOKUP('Données projet'!$B$9,Paramètres!$A$1:$I$89,3,0)*0.475*44/12</f>
        <v>3.1558664768135611E-5</v>
      </c>
      <c r="AC70" s="22">
        <f t="shared" si="57"/>
        <v>11.299468027895815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175.05987582828078</v>
      </c>
      <c r="AO70" s="59">
        <f t="shared" si="90"/>
        <v>268.54782308462387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2.5301038767065451</v>
      </c>
      <c r="AV70" s="21">
        <f>EXP(-LN(2)/25)*AV69+(1-EXP(-LN(2)/25))/(LN(2)/25)*Calculateur!AQ70*Calculateur!AS70*VLOOKUP('Données projet'!$B$10,Paramètres!$A$1:$I$89,3,0)*0.475*44/12</f>
        <v>6.5106464510283235</v>
      </c>
      <c r="AW70" s="21">
        <f>EXP(-LN(2)/2)*AW69+(1-EXP(-LN(2)/2))/(LN(2)/2)*AQ70*AT70*VLOOKUP('Données projet'!$B$10,Paramètres!$A$1:$I$89,3,0)*0.475*44/12</f>
        <v>2.7917377975295337E-5</v>
      </c>
      <c r="AX70" s="21">
        <f t="shared" si="60"/>
        <v>9.0407782451128451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-4.5474735088646412E-13</v>
      </c>
      <c r="O71" s="13">
        <f>N71*VLOOKUP('Données projet'!$B$9,Paramètres!$A$1:$I$89,3,0)*VLOOKUP('Données projet'!$B$9,Paramètres!$A$1:$I$89,5,0)</f>
        <v>-2.5420376914553347E-13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492.3498626914548</v>
      </c>
      <c r="T71" s="59">
        <f t="shared" si="88"/>
        <v>635.90304180030307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2.5749872647089682</v>
      </c>
      <c r="AA71" s="21">
        <f>EXP(-LN(2)/25)*AA70+(1-EXP(-LN(2)/25))/(LN(2)/25)*Calculateur!V71*Calculateur!X71*VLOOKUP('Données projet'!$B$9,Paramètres!$A$1:$I$89,3,0)*0.475*44/12</f>
        <v>8.435783169260068</v>
      </c>
      <c r="AB71" s="21">
        <f>EXP(-LN(2)/2)*AB70+(1-EXP(-LN(2)/2))/(LN(2)/2)*V71*Y71*VLOOKUP('Données projet'!$B$9,Paramètres!$A$1:$I$89,3,0)*0.475*44/12</f>
        <v>2.2315345862741674E-5</v>
      </c>
      <c r="AC71" s="22">
        <f t="shared" si="57"/>
        <v>11.010792749314898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175.05987582828078</v>
      </c>
      <c r="AO71" s="59">
        <f t="shared" si="90"/>
        <v>268.54782308462387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2.4804900828953151</v>
      </c>
      <c r="AV71" s="21">
        <f>EXP(-LN(2)/25)*AV70+(1-EXP(-LN(2)/25))/(LN(2)/25)*Calculateur!AQ71*Calculateur!AS71*VLOOKUP('Données projet'!$B$10,Paramètres!$A$1:$I$89,3,0)*0.475*44/12</f>
        <v>6.3326124814449374</v>
      </c>
      <c r="AW71" s="21">
        <f>EXP(-LN(2)/2)*AW70+(1-EXP(-LN(2)/2))/(LN(2)/2)*AQ71*AT71*VLOOKUP('Données projet'!$B$10,Paramètres!$A$1:$I$89,3,0)*0.475*44/12</f>
        <v>1.9740567279279301E-5</v>
      </c>
      <c r="AX71" s="21">
        <f t="shared" si="60"/>
        <v>8.8131223049075302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-4.5474735088646412E-13</v>
      </c>
      <c r="O72" s="13">
        <f>N72*VLOOKUP('Données projet'!$B$9,Paramètres!$A$1:$I$89,3,0)*VLOOKUP('Données projet'!$B$9,Paramètres!$A$1:$I$89,5,0)</f>
        <v>-2.5420376914553347E-13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492.3498626914548</v>
      </c>
      <c r="T72" s="59">
        <f t="shared" si="88"/>
        <v>635.90304180030307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2.5244933350351744</v>
      </c>
      <c r="AA72" s="21">
        <f>EXP(-LN(2)/25)*AA71+(1-EXP(-LN(2)/25))/(LN(2)/25)*Calculateur!V72*Calculateur!X72*VLOOKUP('Données projet'!$B$9,Paramètres!$A$1:$I$89,3,0)*0.475*44/12</f>
        <v>8.2051062348780945</v>
      </c>
      <c r="AB72" s="21">
        <f>EXP(-LN(2)/2)*AB71+(1-EXP(-LN(2)/2))/(LN(2)/2)*V72*Y72*VLOOKUP('Données projet'!$B$9,Paramètres!$A$1:$I$89,3,0)*0.475*44/12</f>
        <v>1.5779332384067805E-5</v>
      </c>
      <c r="AC72" s="22">
        <f t="shared" si="57"/>
        <v>10.729615349245654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175.05987582828078</v>
      </c>
      <c r="AO72" s="59">
        <f t="shared" si="90"/>
        <v>268.54782308462387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2.4318491853192974</v>
      </c>
      <c r="AV72" s="21">
        <f>EXP(-LN(2)/25)*AV71+(1-EXP(-LN(2)/25))/(LN(2)/25)*Calculateur!AQ72*Calculateur!AS72*VLOOKUP('Données projet'!$B$10,Paramètres!$A$1:$I$89,3,0)*0.475*44/12</f>
        <v>6.159446860122209</v>
      </c>
      <c r="AW72" s="21">
        <f>EXP(-LN(2)/2)*AW71+(1-EXP(-LN(2)/2))/(LN(2)/2)*AQ72*AT72*VLOOKUP('Données projet'!$B$10,Paramètres!$A$1:$I$89,3,0)*0.475*44/12</f>
        <v>1.3958688987647668E-5</v>
      </c>
      <c r="AX72" s="21">
        <f t="shared" si="60"/>
        <v>8.5913100041304933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-4.5474735088646412E-13</v>
      </c>
      <c r="O73" s="13">
        <f>N73*VLOOKUP('Données projet'!$B$9,Paramètres!$A$1:$I$89,3,0)*VLOOKUP('Données projet'!$B$9,Paramètres!$A$1:$I$89,5,0)</f>
        <v>-2.5420376914553347E-13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492.3498626914548</v>
      </c>
      <c r="T73" s="59">
        <f t="shared" si="88"/>
        <v>635.90304180030307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2.4749895605240275</v>
      </c>
      <c r="AA73" s="21">
        <f>EXP(-LN(2)/25)*AA72+(1-EXP(-LN(2)/25))/(LN(2)/25)*Calculateur!V73*Calculateur!X73*VLOOKUP('Données projet'!$B$9,Paramètres!$A$1:$I$89,3,0)*0.475*44/12</f>
        <v>7.9807371733975696</v>
      </c>
      <c r="AB73" s="21">
        <f>EXP(-LN(2)/2)*AB72+(1-EXP(-LN(2)/2))/(LN(2)/2)*V73*Y73*VLOOKUP('Données projet'!$B$9,Paramètres!$A$1:$I$89,3,0)*0.475*44/12</f>
        <v>1.1157672931370837E-5</v>
      </c>
      <c r="AC73" s="22">
        <f t="shared" si="57"/>
        <v>10.455737891594529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175.05987582828078</v>
      </c>
      <c r="AO73" s="59">
        <f t="shared" si="90"/>
        <v>268.54782308462387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2.3841621060767273</v>
      </c>
      <c r="AV73" s="21">
        <f>EXP(-LN(2)/25)*AV72+(1-EXP(-LN(2)/25))/(LN(2)/25)*Calculateur!AQ73*Calculateur!AS73*VLOOKUP('Données projet'!$B$10,Paramètres!$A$1:$I$89,3,0)*0.475*44/12</f>
        <v>5.9910164618209345</v>
      </c>
      <c r="AW73" s="21">
        <f>EXP(-LN(2)/2)*AW72+(1-EXP(-LN(2)/2))/(LN(2)/2)*AQ73*AT73*VLOOKUP('Données projet'!$B$10,Paramètres!$A$1:$I$89,3,0)*0.475*44/12</f>
        <v>9.8702836396396503E-6</v>
      </c>
      <c r="AX73" s="21">
        <f t="shared" si="60"/>
        <v>8.3751884381813007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-4.5474735088646412E-13</v>
      </c>
      <c r="O74" s="13">
        <f>N74*VLOOKUP('Données projet'!$B$9,Paramètres!$A$1:$I$89,3,0)*VLOOKUP('Données projet'!$B$9,Paramètres!$A$1:$I$89,5,0)</f>
        <v>-2.5420376914553347E-13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492.3498626914548</v>
      </c>
      <c r="T74" s="59">
        <f t="shared" si="88"/>
        <v>635.90304180030307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2.4264565248367234</v>
      </c>
      <c r="AA74" s="21">
        <f>EXP(-LN(2)/25)*AA73+(1-EXP(-LN(2)/25))/(LN(2)/25)*Calculateur!V74*Calculateur!X74*VLOOKUP('Données projet'!$B$9,Paramètres!$A$1:$I$89,3,0)*0.475*44/12</f>
        <v>7.7625034957022852</v>
      </c>
      <c r="AB74" s="21">
        <f>EXP(-LN(2)/2)*AB73+(1-EXP(-LN(2)/2))/(LN(2)/2)*V74*Y74*VLOOKUP('Données projet'!$B$9,Paramètres!$A$1:$I$89,3,0)*0.475*44/12</f>
        <v>7.8896661920339027E-6</v>
      </c>
      <c r="AC74" s="22">
        <f t="shared" si="57"/>
        <v>10.1889679102052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175.05987582828078</v>
      </c>
      <c r="AO74" s="59">
        <f t="shared" si="90"/>
        <v>268.54782308462387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2.3374101413718575</v>
      </c>
      <c r="AV74" s="21">
        <f>EXP(-LN(2)/25)*AV73+(1-EXP(-LN(2)/25))/(LN(2)/25)*Calculateur!AQ74*Calculateur!AS74*VLOOKUP('Données projet'!$B$10,Paramètres!$A$1:$I$89,3,0)*0.475*44/12</f>
        <v>5.8271918016185777</v>
      </c>
      <c r="AW74" s="21">
        <f>EXP(-LN(2)/2)*AW73+(1-EXP(-LN(2)/2))/(LN(2)/2)*AQ74*AT74*VLOOKUP('Données projet'!$B$10,Paramètres!$A$1:$I$89,3,0)*0.475*44/12</f>
        <v>6.9793444938238342E-6</v>
      </c>
      <c r="AX74" s="21">
        <f t="shared" si="60"/>
        <v>8.1646089223349296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-4.5474735088646412E-13</v>
      </c>
      <c r="O75" s="13">
        <f>N75*VLOOKUP('Données projet'!$B$9,Paramètres!$A$1:$I$89,3,0)*VLOOKUP('Données projet'!$B$9,Paramètres!$A$1:$I$89,5,0)</f>
        <v>-2.5420376914553347E-13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492.3498626914548</v>
      </c>
      <c r="T75" s="59">
        <f t="shared" si="88"/>
        <v>635.90304180030307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2.3788751923770182</v>
      </c>
      <c r="AA75" s="21">
        <f>EXP(-LN(2)/25)*AA74+(1-EXP(-LN(2)/25))/(LN(2)/25)*Calculateur!V75*Calculateur!X75*VLOOKUP('Données projet'!$B$9,Paramètres!$A$1:$I$89,3,0)*0.475*44/12</f>
        <v>7.5502374293999885</v>
      </c>
      <c r="AB75" s="21">
        <f>EXP(-LN(2)/2)*AB74+(1-EXP(-LN(2)/2))/(LN(2)/2)*V75*Y75*VLOOKUP('Données projet'!$B$9,Paramètres!$A$1:$I$89,3,0)*0.475*44/12</f>
        <v>5.5788364656854185E-6</v>
      </c>
      <c r="AC75" s="22">
        <f t="shared" si="57"/>
        <v>9.9291182006134733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175.05987582828078</v>
      </c>
      <c r="AO75" s="59">
        <f t="shared" si="90"/>
        <v>268.54782308462387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2.2915749541789676</v>
      </c>
      <c r="AV75" s="21">
        <f>EXP(-LN(2)/25)*AV74+(1-EXP(-LN(2)/25))/(LN(2)/25)*Calculateur!AQ75*Calculateur!AS75*VLOOKUP('Données projet'!$B$10,Paramètres!$A$1:$I$89,3,0)*0.475*44/12</f>
        <v>5.6678469353646195</v>
      </c>
      <c r="AW75" s="21">
        <f>EXP(-LN(2)/2)*AW74+(1-EXP(-LN(2)/2))/(LN(2)/2)*AQ75*AT75*VLOOKUP('Données projet'!$B$10,Paramètres!$A$1:$I$89,3,0)*0.475*44/12</f>
        <v>4.9351418198198251E-6</v>
      </c>
      <c r="AX75" s="21">
        <f t="shared" si="60"/>
        <v>7.9594268246854067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-4.5474735088646412E-13</v>
      </c>
      <c r="O76" s="13">
        <f>N76*VLOOKUP('Données projet'!$B$9,Paramètres!$A$1:$I$89,3,0)*VLOOKUP('Données projet'!$B$9,Paramètres!$A$1:$I$89,5,0)</f>
        <v>-2.5420376914553347E-13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492.3498626914548</v>
      </c>
      <c r="T76" s="59">
        <f t="shared" si="88"/>
        <v>635.90304180030307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2.3322269008251006</v>
      </c>
      <c r="AA76" s="21">
        <f>EXP(-LN(2)/25)*AA75+(1-EXP(-LN(2)/25))/(LN(2)/25)*Calculateur!V76*Calculateur!X76*VLOOKUP('Données projet'!$B$9,Paramètres!$A$1:$I$89,3,0)*0.475*44/12</f>
        <v>7.343775789843316</v>
      </c>
      <c r="AB76" s="21">
        <f>EXP(-LN(2)/2)*AB75+(1-EXP(-LN(2)/2))/(LN(2)/2)*V76*Y76*VLOOKUP('Données projet'!$B$9,Paramètres!$A$1:$I$89,3,0)*0.475*44/12</f>
        <v>3.9448330960169514E-6</v>
      </c>
      <c r="AC76" s="22">
        <f t="shared" si="57"/>
        <v>9.6760066355015137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175.05987582828078</v>
      </c>
      <c r="AO76" s="59">
        <f t="shared" si="90"/>
        <v>268.54782308462387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2.2466385670502262</v>
      </c>
      <c r="AV76" s="21">
        <f>EXP(-LN(2)/25)*AV75+(1-EXP(-LN(2)/25))/(LN(2)/25)*Calculateur!AQ76*Calculateur!AS76*VLOOKUP('Données projet'!$B$10,Paramètres!$A$1:$I$89,3,0)*0.475*44/12</f>
        <v>5.5128593628579576</v>
      </c>
      <c r="AW76" s="21">
        <f>EXP(-LN(2)/2)*AW75+(1-EXP(-LN(2)/2))/(LN(2)/2)*AQ76*AT76*VLOOKUP('Données projet'!$B$10,Paramètres!$A$1:$I$89,3,0)*0.475*44/12</f>
        <v>3.4896722469119171E-6</v>
      </c>
      <c r="AX76" s="21">
        <f t="shared" si="60"/>
        <v>7.759501419580431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-4.5474735088646412E-13</v>
      </c>
      <c r="O77" s="13">
        <f>N77*VLOOKUP('Données projet'!$B$9,Paramètres!$A$1:$I$89,3,0)*VLOOKUP('Données projet'!$B$9,Paramètres!$A$1:$I$89,5,0)</f>
        <v>-2.5420376914553347E-13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492.3498626914548</v>
      </c>
      <c r="T77" s="59">
        <f t="shared" si="88"/>
        <v>635.90304180030307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2.286493353817868</v>
      </c>
      <c r="AA77" s="21">
        <f>EXP(-LN(2)/25)*AA76+(1-EXP(-LN(2)/25))/(LN(2)/25)*Calculateur!V77*Calculateur!X77*VLOOKUP('Données projet'!$B$9,Paramètres!$A$1:$I$89,3,0)*0.475*44/12</f>
        <v>7.1429598546776658</v>
      </c>
      <c r="AB77" s="21">
        <f>EXP(-LN(2)/2)*AB76+(1-EXP(-LN(2)/2))/(LN(2)/2)*V77*Y77*VLOOKUP('Données projet'!$B$9,Paramètres!$A$1:$I$89,3,0)*0.475*44/12</f>
        <v>2.7894182328427093E-6</v>
      </c>
      <c r="AC77" s="22">
        <f t="shared" si="57"/>
        <v>9.4294559979137667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175.05987582828078</v>
      </c>
      <c r="AO77" s="59">
        <f t="shared" si="90"/>
        <v>268.54782308462387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2.2025833550645899</v>
      </c>
      <c r="AV77" s="21">
        <f>EXP(-LN(2)/25)*AV76+(1-EXP(-LN(2)/25))/(LN(2)/25)*Calculateur!AQ77*Calculateur!AS77*VLOOKUP('Données projet'!$B$10,Paramètres!$A$1:$I$89,3,0)*0.475*44/12</f>
        <v>5.3621099336719329</v>
      </c>
      <c r="AW77" s="21">
        <f>EXP(-LN(2)/2)*AW76+(1-EXP(-LN(2)/2))/(LN(2)/2)*AQ77*AT77*VLOOKUP('Données projet'!$B$10,Paramètres!$A$1:$I$89,3,0)*0.475*44/12</f>
        <v>2.4675709099099126E-6</v>
      </c>
      <c r="AX77" s="21">
        <f t="shared" si="60"/>
        <v>7.5646957563074331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-4.5474735088646412E-13</v>
      </c>
      <c r="O78" s="13">
        <f>N78*VLOOKUP('Données projet'!$B$9,Paramètres!$A$1:$I$89,3,0)*VLOOKUP('Données projet'!$B$9,Paramètres!$A$1:$I$89,5,0)</f>
        <v>-2.5420376914553347E-13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492.3498626914548</v>
      </c>
      <c r="T78" s="59">
        <f t="shared" si="88"/>
        <v>635.90304180030307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2.2416566137727378</v>
      </c>
      <c r="AA78" s="21">
        <f>EXP(-LN(2)/25)*AA77+(1-EXP(-LN(2)/25))/(LN(2)/25)*Calculateur!V78*Calculateur!X78*VLOOKUP('Données projet'!$B$9,Paramètres!$A$1:$I$89,3,0)*0.475*44/12</f>
        <v>6.9476352418195715</v>
      </c>
      <c r="AB78" s="21">
        <f>EXP(-LN(2)/2)*AB77+(1-EXP(-LN(2)/2))/(LN(2)/2)*V78*Y78*VLOOKUP('Données projet'!$B$9,Paramètres!$A$1:$I$89,3,0)*0.475*44/12</f>
        <v>1.9724165480084757E-6</v>
      </c>
      <c r="AC78" s="22">
        <f t="shared" si="57"/>
        <v>9.1892938280088572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175.05987582828078</v>
      </c>
      <c r="AO78" s="59">
        <f t="shared" si="90"/>
        <v>268.54782308462387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2.1593920389149659</v>
      </c>
      <c r="AV78" s="21">
        <f>EXP(-LN(2)/25)*AV77+(1-EXP(-LN(2)/25))/(LN(2)/25)*Calculateur!AQ78*Calculateur!AS78*VLOOKUP('Données projet'!$B$10,Paramètres!$A$1:$I$89,3,0)*0.475*44/12</f>
        <v>5.215482755554568</v>
      </c>
      <c r="AW78" s="21">
        <f>EXP(-LN(2)/2)*AW77+(1-EXP(-LN(2)/2))/(LN(2)/2)*AQ78*AT78*VLOOKUP('Données projet'!$B$10,Paramètres!$A$1:$I$89,3,0)*0.475*44/12</f>
        <v>1.7448361234559585E-6</v>
      </c>
      <c r="AX78" s="21">
        <f t="shared" si="60"/>
        <v>7.3748765393056575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-4.5474735088646412E-13</v>
      </c>
      <c r="O79" s="13">
        <f>N79*VLOOKUP('Données projet'!$B$9,Paramètres!$A$1:$I$89,3,0)*VLOOKUP('Données projet'!$B$9,Paramètres!$A$1:$I$89,5,0)</f>
        <v>-2.5420376914553347E-13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492.3498626914548</v>
      </c>
      <c r="T79" s="59">
        <f t="shared" si="88"/>
        <v>635.90304180030307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2.1976990948521817</v>
      </c>
      <c r="AA79" s="21">
        <f>EXP(-LN(2)/25)*AA78+(1-EXP(-LN(2)/25))/(LN(2)/25)*Calculateur!V79*Calculateur!X79*VLOOKUP('Données projet'!$B$9,Paramètres!$A$1:$I$89,3,0)*0.475*44/12</f>
        <v>6.7576517907717566</v>
      </c>
      <c r="AB79" s="21">
        <f>EXP(-LN(2)/2)*AB78+(1-EXP(-LN(2)/2))/(LN(2)/2)*V79*Y79*VLOOKUP('Données projet'!$B$9,Paramètres!$A$1:$I$89,3,0)*0.475*44/12</f>
        <v>1.3947091164213546E-6</v>
      </c>
      <c r="AC79" s="22">
        <f t="shared" si="57"/>
        <v>8.9553522803330541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175.05987582828078</v>
      </c>
      <c r="AO79" s="59">
        <f t="shared" si="90"/>
        <v>268.54782308462387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2.1170476781309344</v>
      </c>
      <c r="AV79" s="21">
        <f>EXP(-LN(2)/25)*AV78+(1-EXP(-LN(2)/25))/(LN(2)/25)*Calculateur!AQ79*Calculateur!AS79*VLOOKUP('Données projet'!$B$10,Paramètres!$A$1:$I$89,3,0)*0.475*44/12</f>
        <v>5.0728651053336105</v>
      </c>
      <c r="AW79" s="21">
        <f>EXP(-LN(2)/2)*AW78+(1-EXP(-LN(2)/2))/(LN(2)/2)*AQ79*AT79*VLOOKUP('Données projet'!$B$10,Paramètres!$A$1:$I$89,3,0)*0.475*44/12</f>
        <v>1.2337854549549563E-6</v>
      </c>
      <c r="AX79" s="21">
        <f t="shared" si="60"/>
        <v>7.1899140172499996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-4.5474735088646412E-13</v>
      </c>
      <c r="O80" s="13">
        <f>N80*VLOOKUP('Données projet'!$B$9,Paramètres!$A$1:$I$89,3,0)*VLOOKUP('Données projet'!$B$9,Paramètres!$A$1:$I$89,5,0)</f>
        <v>-2.5420376914553347E-13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492.3498626914548</v>
      </c>
      <c r="T80" s="59">
        <f t="shared" si="88"/>
        <v>635.90304180030307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2.1546035560662187</v>
      </c>
      <c r="AA80" s="21">
        <f>EXP(-LN(2)/25)*AA79+(1-EXP(-LN(2)/25))/(LN(2)/25)*Calculateur!V80*Calculateur!X80*VLOOKUP('Données projet'!$B$9,Paramètres!$A$1:$I$89,3,0)*0.475*44/12</f>
        <v>6.5728634471836402</v>
      </c>
      <c r="AB80" s="21">
        <f>EXP(-LN(2)/2)*AB79+(1-EXP(-LN(2)/2))/(LN(2)/2)*V80*Y80*VLOOKUP('Données projet'!$B$9,Paramètres!$A$1:$I$89,3,0)*0.475*44/12</f>
        <v>9.8620827400423784E-7</v>
      </c>
      <c r="AC80" s="22">
        <f t="shared" si="57"/>
        <v>8.727467989458134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175.05987582828078</v>
      </c>
      <c r="AO80" s="59">
        <f t="shared" si="90"/>
        <v>268.54782308462387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2.075533664434368</v>
      </c>
      <c r="AV80" s="21">
        <f>EXP(-LN(2)/25)*AV79+(1-EXP(-LN(2)/25))/(LN(2)/25)*Calculateur!AQ80*Calculateur!AS80*VLOOKUP('Données projet'!$B$10,Paramètres!$A$1:$I$89,3,0)*0.475*44/12</f>
        <v>4.934147342257881</v>
      </c>
      <c r="AW80" s="21">
        <f>EXP(-LN(2)/2)*AW79+(1-EXP(-LN(2)/2))/(LN(2)/2)*AQ80*AT80*VLOOKUP('Données projet'!$B$10,Paramètres!$A$1:$I$89,3,0)*0.475*44/12</f>
        <v>8.7241806172797927E-7</v>
      </c>
      <c r="AX80" s="21">
        <f t="shared" si="60"/>
        <v>7.0096818791103104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-4.5474735088646412E-13</v>
      </c>
      <c r="O81" s="13">
        <f>N81*VLOOKUP('Données projet'!$B$9,Paramètres!$A$1:$I$89,3,0)*VLOOKUP('Données projet'!$B$9,Paramètres!$A$1:$I$89,5,0)</f>
        <v>-2.5420376914553347E-13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492.3498626914548</v>
      </c>
      <c r="T81" s="59">
        <f t="shared" si="88"/>
        <v>635.90304180030307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2.1123530945101652</v>
      </c>
      <c r="AA81" s="21">
        <f>EXP(-LN(2)/25)*AA80+(1-EXP(-LN(2)/25))/(LN(2)/25)*Calculateur!V81*Calculateur!X81*VLOOKUP('Données projet'!$B$9,Paramètres!$A$1:$I$89,3,0)*0.475*44/12</f>
        <v>6.3931281505685371</v>
      </c>
      <c r="AB81" s="21">
        <f>EXP(-LN(2)/2)*AB80+(1-EXP(-LN(2)/2))/(LN(2)/2)*V81*Y81*VLOOKUP('Données projet'!$B$9,Paramètres!$A$1:$I$89,3,0)*0.475*44/12</f>
        <v>6.9735455821067731E-7</v>
      </c>
      <c r="AC81" s="22">
        <f t="shared" si="57"/>
        <v>8.5054819424332599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175.05987582828078</v>
      </c>
      <c r="AO81" s="59">
        <f t="shared" si="90"/>
        <v>268.54782308462387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2.0348337152253433</v>
      </c>
      <c r="AV81" s="21">
        <f>EXP(-LN(2)/25)*AV80+(1-EXP(-LN(2)/25))/(LN(2)/25)*Calculateur!AQ81*Calculateur!AS81*VLOOKUP('Données projet'!$B$10,Paramètres!$A$1:$I$89,3,0)*0.475*44/12</f>
        <v>4.7992228237083072</v>
      </c>
      <c r="AW81" s="21">
        <f>EXP(-LN(2)/2)*AW80+(1-EXP(-LN(2)/2))/(LN(2)/2)*AQ81*AT81*VLOOKUP('Données projet'!$B$10,Paramètres!$A$1:$I$89,3,0)*0.475*44/12</f>
        <v>6.1689272747747814E-7</v>
      </c>
      <c r="AX81" s="21">
        <f t="shared" si="60"/>
        <v>6.8340571558263772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-4.5474735088646412E-13</v>
      </c>
      <c r="O82" s="13">
        <f>N82*VLOOKUP('Données projet'!$B$9,Paramètres!$A$1:$I$89,3,0)*VLOOKUP('Données projet'!$B$9,Paramètres!$A$1:$I$89,5,0)</f>
        <v>-2.5420376914553347E-13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492.3498626914548</v>
      </c>
      <c r="T82" s="59">
        <f t="shared" si="88"/>
        <v>635.90304180030307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2.0709311387349887</v>
      </c>
      <c r="AA82" s="21">
        <f>EXP(-LN(2)/25)*AA81+(1-EXP(-LN(2)/25))/(LN(2)/25)*Calculateur!V82*Calculateur!X82*VLOOKUP('Données projet'!$B$9,Paramètres!$A$1:$I$89,3,0)*0.475*44/12</f>
        <v>6.2183077250912424</v>
      </c>
      <c r="AB82" s="21">
        <f>EXP(-LN(2)/2)*AB81+(1-EXP(-LN(2)/2))/(LN(2)/2)*V82*Y82*VLOOKUP('Données projet'!$B$9,Paramètres!$A$1:$I$89,3,0)*0.475*44/12</f>
        <v>4.9310413700211892E-7</v>
      </c>
      <c r="AC82" s="22">
        <f t="shared" si="57"/>
        <v>8.2892393569303682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175.05987582828078</v>
      </c>
      <c r="AO82" s="59">
        <f t="shared" si="90"/>
        <v>268.54782308462387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1.9949318671957896</v>
      </c>
      <c r="AV82" s="21">
        <f>EXP(-LN(2)/25)*AV81+(1-EXP(-LN(2)/25))/(LN(2)/25)*Calculateur!AQ82*Calculateur!AS82*VLOOKUP('Données projet'!$B$10,Paramètres!$A$1:$I$89,3,0)*0.475*44/12</f>
        <v>4.6679878232138439</v>
      </c>
      <c r="AW82" s="21">
        <f>EXP(-LN(2)/2)*AW81+(1-EXP(-LN(2)/2))/(LN(2)/2)*AQ82*AT82*VLOOKUP('Données projet'!$B$10,Paramètres!$A$1:$I$89,3,0)*0.475*44/12</f>
        <v>4.3620903086398964E-7</v>
      </c>
      <c r="AX82" s="21">
        <f t="shared" si="60"/>
        <v>6.6629201266186646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-4.5474735088646412E-13</v>
      </c>
      <c r="O83" s="13">
        <f>N83*VLOOKUP('Données projet'!$B$9,Paramètres!$A$1:$I$89,3,0)*VLOOKUP('Données projet'!$B$9,Paramètres!$A$1:$I$89,5,0)</f>
        <v>-2.5420376914553347E-13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492.3498626914548</v>
      </c>
      <c r="T83" s="59">
        <f t="shared" si="88"/>
        <v>635.90304180030307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2.030321442247665</v>
      </c>
      <c r="AA83" s="21">
        <f>EXP(-LN(2)/25)*AA82+(1-EXP(-LN(2)/25))/(LN(2)/25)*Calculateur!V83*Calculateur!X83*VLOOKUP('Données projet'!$B$9,Paramètres!$A$1:$I$89,3,0)*0.475*44/12</f>
        <v>6.0482677733420314</v>
      </c>
      <c r="AB83" s="21">
        <f>EXP(-LN(2)/2)*AB82+(1-EXP(-LN(2)/2))/(LN(2)/2)*V83*Y83*VLOOKUP('Données projet'!$B$9,Paramètres!$A$1:$I$89,3,0)*0.475*44/12</f>
        <v>3.4867727910533866E-7</v>
      </c>
      <c r="AC83" s="22">
        <f t="shared" si="57"/>
        <v>8.0785895642669754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175.05987582828078</v>
      </c>
      <c r="AO83" s="59">
        <f t="shared" si="90"/>
        <v>268.54782308462387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1.9558124700683712</v>
      </c>
      <c r="AV83" s="21">
        <f>EXP(-LN(2)/25)*AV82+(1-EXP(-LN(2)/25))/(LN(2)/25)*Calculateur!AQ83*Calculateur!AS83*VLOOKUP('Données projet'!$B$10,Paramètres!$A$1:$I$89,3,0)*0.475*44/12</f>
        <v>4.5403414507092501</v>
      </c>
      <c r="AW83" s="21">
        <f>EXP(-LN(2)/2)*AW82+(1-EXP(-LN(2)/2))/(LN(2)/2)*AQ83*AT83*VLOOKUP('Données projet'!$B$10,Paramètres!$A$1:$I$89,3,0)*0.475*44/12</f>
        <v>3.0844636373873907E-7</v>
      </c>
      <c r="AX83" s="21">
        <f t="shared" si="60"/>
        <v>6.4961542292239844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-2.5420376914553347E-13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492.3498626914548</v>
      </c>
      <c r="T84" s="59">
        <f t="shared" si="88"/>
        <v>635.90304180030307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1.9905080771389887</v>
      </c>
      <c r="AA84" s="21">
        <f>EXP(-LN(2)/25)*AA83+(1-EXP(-LN(2)/25))/(LN(2)/25)*Calculateur!V84*Calculateur!X84*VLOOKUP('Données projet'!$B$9,Paramètres!$A$1:$I$89,3,0)*0.475*44/12</f>
        <v>5.8828775730154153</v>
      </c>
      <c r="AB84" s="21">
        <f>EXP(-LN(2)/2)*AB83+(1-EXP(-LN(2)/2))/(LN(2)/2)*V84*Y84*VLOOKUP('Données projet'!$B$9,Paramètres!$A$1:$I$89,3,0)*0.475*44/12</f>
        <v>2.4655206850105946E-7</v>
      </c>
      <c r="AC84" s="22">
        <f t="shared" si="57"/>
        <v>7.8733858967064725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175.05987582828078</v>
      </c>
      <c r="AO84" s="59">
        <f t="shared" si="90"/>
        <v>268.54782308462387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1.9174601804581453</v>
      </c>
      <c r="AV84" s="21">
        <f>EXP(-LN(2)/25)*AV83+(1-EXP(-LN(2)/25))/(LN(2)/25)*Calculateur!AQ84*Calculateur!AS84*VLOOKUP('Données projet'!$B$10,Paramètres!$A$1:$I$89,3,0)*0.475*44/12</f>
        <v>4.4161855749734258</v>
      </c>
      <c r="AW84" s="21">
        <f>EXP(-LN(2)/2)*AW83+(1-EXP(-LN(2)/2))/(LN(2)/2)*AQ84*AT84*VLOOKUP('Données projet'!$B$10,Paramètres!$A$1:$I$89,3,0)*0.475*44/12</f>
        <v>2.1810451543199482E-7</v>
      </c>
      <c r="AX84" s="21">
        <f t="shared" si="60"/>
        <v>6.333645973536087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-2.5420376914553347E-13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492.3498626914548</v>
      </c>
      <c r="T85" s="59">
        <f t="shared" si="88"/>
        <v>635.90304180030307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1.9514754278363386</v>
      </c>
      <c r="AA85" s="21">
        <f>EXP(-LN(2)/25)*AA84+(1-EXP(-LN(2)/25))/(LN(2)/25)*Calculateur!V85*Calculateur!X85*VLOOKUP('Données projet'!$B$9,Paramètres!$A$1:$I$89,3,0)*0.475*44/12</f>
        <v>5.7220099764142223</v>
      </c>
      <c r="AB85" s="21">
        <f>EXP(-LN(2)/2)*AB84+(1-EXP(-LN(2)/2))/(LN(2)/2)*V85*Y85*VLOOKUP('Données projet'!$B$9,Paramètres!$A$1:$I$89,3,0)*0.475*44/12</f>
        <v>1.7433863955266933E-7</v>
      </c>
      <c r="AC85" s="22">
        <f t="shared" si="57"/>
        <v>7.6734855785892009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175.05987582828078</v>
      </c>
      <c r="AO85" s="59">
        <f t="shared" si="90"/>
        <v>268.54782308462387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1.8798599558545892</v>
      </c>
      <c r="AV85" s="21">
        <f>EXP(-LN(2)/25)*AV84+(1-EXP(-LN(2)/25))/(LN(2)/25)*Calculateur!AQ85*Calculateur!AS85*VLOOKUP('Données projet'!$B$10,Paramètres!$A$1:$I$89,3,0)*0.475*44/12</f>
        <v>4.2954247481886716</v>
      </c>
      <c r="AW85" s="21">
        <f>EXP(-LN(2)/2)*AW84+(1-EXP(-LN(2)/2))/(LN(2)/2)*AQ85*AT85*VLOOKUP('Données projet'!$B$10,Paramètres!$A$1:$I$89,3,0)*0.475*44/12</f>
        <v>1.5422318186936954E-7</v>
      </c>
      <c r="AX85" s="21">
        <f t="shared" si="60"/>
        <v>6.1752848582664424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-2.5420376914553347E-13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492.3498626914548</v>
      </c>
      <c r="T86" s="59">
        <f t="shared" si="88"/>
        <v>635.90304180030307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1.9132081849789484</v>
      </c>
      <c r="AA86" s="21">
        <f>EXP(-LN(2)/25)*AA85+(1-EXP(-LN(2)/25))/(LN(2)/25)*Calculateur!V86*Calculateur!X86*VLOOKUP('Données projet'!$B$9,Paramètres!$A$1:$I$89,3,0)*0.475*44/12</f>
        <v>5.5655413127017486</v>
      </c>
      <c r="AB86" s="21">
        <f>EXP(-LN(2)/2)*AB85+(1-EXP(-LN(2)/2))/(LN(2)/2)*V86*Y86*VLOOKUP('Données projet'!$B$9,Paramètres!$A$1:$I$89,3,0)*0.475*44/12</f>
        <v>1.2327603425052973E-7</v>
      </c>
      <c r="AC86" s="22">
        <f t="shared" si="57"/>
        <v>7.478749620956731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175.05987582828078</v>
      </c>
      <c r="AO86" s="59">
        <f t="shared" si="90"/>
        <v>268.54782308462387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1.8429970487216363</v>
      </c>
      <c r="AV86" s="21">
        <f>EXP(-LN(2)/25)*AV85+(1-EXP(-LN(2)/25))/(LN(2)/25)*Calculateur!AQ86*Calculateur!AS86*VLOOKUP('Données projet'!$B$10,Paramètres!$A$1:$I$89,3,0)*0.475*44/12</f>
        <v>4.1779661325628821</v>
      </c>
      <c r="AW86" s="21">
        <f>EXP(-LN(2)/2)*AW85+(1-EXP(-LN(2)/2))/(LN(2)/2)*AQ86*AT86*VLOOKUP('Données projet'!$B$10,Paramètres!$A$1:$I$89,3,0)*0.475*44/12</f>
        <v>1.0905225771599741E-7</v>
      </c>
      <c r="AX86" s="21">
        <f t="shared" si="60"/>
        <v>6.020963290336776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-2.5420376914553347E-13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492.3498626914548</v>
      </c>
      <c r="T87" s="59">
        <f t="shared" si="88"/>
        <v>635.90304180030307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1.8756913394132781</v>
      </c>
      <c r="AA87" s="21">
        <f>EXP(-LN(2)/25)*AA86+(1-EXP(-LN(2)/25))/(LN(2)/25)*Calculateur!V87*Calculateur!X87*VLOOKUP('Données projet'!$B$9,Paramètres!$A$1:$I$89,3,0)*0.475*44/12</f>
        <v>5.4133512928268219</v>
      </c>
      <c r="AB87" s="21">
        <f>EXP(-LN(2)/2)*AB86+(1-EXP(-LN(2)/2))/(LN(2)/2)*V87*Y87*VLOOKUP('Données projet'!$B$9,Paramètres!$A$1:$I$89,3,0)*0.475*44/12</f>
        <v>8.7169319776334664E-8</v>
      </c>
      <c r="AC87" s="22">
        <f t="shared" si="57"/>
        <v>7.2890427194094203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175.05987582828078</v>
      </c>
      <c r="AO87" s="59">
        <f t="shared" si="90"/>
        <v>268.54782308462387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1.8068570007134073</v>
      </c>
      <c r="AV87" s="21">
        <f>EXP(-LN(2)/25)*AV86+(1-EXP(-LN(2)/25))/(LN(2)/25)*Calculateur!AQ87*Calculateur!AS87*VLOOKUP('Données projet'!$B$10,Paramètres!$A$1:$I$89,3,0)*0.475*44/12</f>
        <v>4.0637194289582599</v>
      </c>
      <c r="AW87" s="21">
        <f>EXP(-LN(2)/2)*AW86+(1-EXP(-LN(2)/2))/(LN(2)/2)*AQ87*AT87*VLOOKUP('Données projet'!$B$10,Paramètres!$A$1:$I$89,3,0)*0.475*44/12</f>
        <v>7.7111590934684768E-8</v>
      </c>
      <c r="AX87" s="21">
        <f t="shared" si="60"/>
        <v>5.8705765067832578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-2.5420376914553347E-13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492.3498626914548</v>
      </c>
      <c r="T88" s="59">
        <f t="shared" si="88"/>
        <v>635.90304180030307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1.8389101763061344</v>
      </c>
      <c r="AA88" s="21">
        <f>EXP(-LN(2)/25)*AA87+(1-EXP(-LN(2)/25))/(LN(2)/25)*Calculateur!V88*Calculateur!X88*VLOOKUP('Données projet'!$B$9,Paramètres!$A$1:$I$89,3,0)*0.475*44/12</f>
        <v>5.2653229170487004</v>
      </c>
      <c r="AB88" s="21">
        <f>EXP(-LN(2)/2)*AB87+(1-EXP(-LN(2)/2))/(LN(2)/2)*V88*Y88*VLOOKUP('Données projet'!$B$9,Paramètres!$A$1:$I$89,3,0)*0.475*44/12</f>
        <v>6.1638017125264865E-8</v>
      </c>
      <c r="AC88" s="22">
        <f t="shared" si="57"/>
        <v>7.1042331549928521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175.05987582828078</v>
      </c>
      <c r="AO88" s="59">
        <f t="shared" si="90"/>
        <v>268.54782308462387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1.771425637003367</v>
      </c>
      <c r="AV88" s="21">
        <f>EXP(-LN(2)/25)*AV87+(1-EXP(-LN(2)/25))/(LN(2)/25)*Calculateur!AQ88*Calculateur!AS88*VLOOKUP('Données projet'!$B$10,Paramètres!$A$1:$I$89,3,0)*0.475*44/12</f>
        <v>3.9525968074716791</v>
      </c>
      <c r="AW88" s="21">
        <f>EXP(-LN(2)/2)*AW87+(1-EXP(-LN(2)/2))/(LN(2)/2)*AQ88*AT88*VLOOKUP('Données projet'!$B$10,Paramètres!$A$1:$I$89,3,0)*0.475*44/12</f>
        <v>5.4526128857998704E-8</v>
      </c>
      <c r="AX88" s="21">
        <f t="shared" si="60"/>
        <v>5.7240224990011743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-2.5420376914553347E-13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492.3498626914548</v>
      </c>
      <c r="T89" s="59">
        <f t="shared" si="88"/>
        <v>635.90304180030307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1.8028502693732273</v>
      </c>
      <c r="AA89" s="21">
        <f>EXP(-LN(2)/25)*AA88+(1-EXP(-LN(2)/25))/(LN(2)/25)*Calculateur!V89*Calculateur!X89*VLOOKUP('Données projet'!$B$9,Paramètres!$A$1:$I$89,3,0)*0.475*44/12</f>
        <v>5.1213423849907054</v>
      </c>
      <c r="AB89" s="21">
        <f>EXP(-LN(2)/2)*AB88+(1-EXP(-LN(2)/2))/(LN(2)/2)*V89*Y89*VLOOKUP('Données projet'!$B$9,Paramètres!$A$1:$I$89,3,0)*0.475*44/12</f>
        <v>4.3584659888167332E-8</v>
      </c>
      <c r="AC89" s="22">
        <f t="shared" si="57"/>
        <v>6.9241926979485928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175.05987582828078</v>
      </c>
      <c r="AO89" s="59">
        <f t="shared" si="90"/>
        <v>268.54782308462387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1.7366890607246828</v>
      </c>
      <c r="AV89" s="21">
        <f>EXP(-LN(2)/25)*AV88+(1-EXP(-LN(2)/25))/(LN(2)/25)*Calculateur!AQ89*Calculateur!AS89*VLOOKUP('Données projet'!$B$10,Paramètres!$A$1:$I$89,3,0)*0.475*44/12</f>
        <v>3.8445128399133335</v>
      </c>
      <c r="AW89" s="21">
        <f>EXP(-LN(2)/2)*AW88+(1-EXP(-LN(2)/2))/(LN(2)/2)*AQ89*AT89*VLOOKUP('Données projet'!$B$10,Paramètres!$A$1:$I$89,3,0)*0.475*44/12</f>
        <v>3.8555795467342384E-8</v>
      </c>
      <c r="AX89" s="21">
        <f t="shared" si="60"/>
        <v>5.5812019391938117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-2.5420376914553347E-13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492.3498626914548</v>
      </c>
      <c r="T90" s="59">
        <f t="shared" si="88"/>
        <v>635.90304180030307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1.7674974752209032</v>
      </c>
      <c r="AA90" s="21">
        <f>EXP(-LN(2)/25)*AA89+(1-EXP(-LN(2)/25))/(LN(2)/25)*Calculateur!V90*Calculateur!X90*VLOOKUP('Données projet'!$B$9,Paramètres!$A$1:$I$89,3,0)*0.475*44/12</f>
        <v>4.9812990081534432</v>
      </c>
      <c r="AB90" s="21">
        <f>EXP(-LN(2)/2)*AB89+(1-EXP(-LN(2)/2))/(LN(2)/2)*V90*Y90*VLOOKUP('Données projet'!$B$9,Paramètres!$A$1:$I$89,3,0)*0.475*44/12</f>
        <v>3.0819008562632432E-8</v>
      </c>
      <c r="AC90" s="22">
        <f t="shared" si="57"/>
        <v>6.748796514193355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175.05987582828078</v>
      </c>
      <c r="AO90" s="59">
        <f t="shared" si="90"/>
        <v>268.54782308462387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1.702633647519604</v>
      </c>
      <c r="AV90" s="21">
        <f>EXP(-LN(2)/25)*AV89+(1-EXP(-LN(2)/25))/(LN(2)/25)*Calculateur!AQ90*Calculateur!AS90*VLOOKUP('Données projet'!$B$10,Paramètres!$A$1:$I$89,3,0)*0.475*44/12</f>
        <v>3.7393844341317597</v>
      </c>
      <c r="AW90" s="21">
        <f>EXP(-LN(2)/2)*AW89+(1-EXP(-LN(2)/2))/(LN(2)/2)*AQ90*AT90*VLOOKUP('Données projet'!$B$10,Paramètres!$A$1:$I$89,3,0)*0.475*44/12</f>
        <v>2.7263064428999352E-8</v>
      </c>
      <c r="AX90" s="21">
        <f t="shared" si="60"/>
        <v>5.4420181089144286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-2.5420376914553347E-13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492.3498626914548</v>
      </c>
      <c r="T91" s="59">
        <f t="shared" si="88"/>
        <v>635.90304180030307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1.7328379277988308</v>
      </c>
      <c r="AA91" s="21">
        <f>EXP(-LN(2)/25)*AA90+(1-EXP(-LN(2)/25))/(LN(2)/25)*Calculateur!V91*Calculateur!X91*VLOOKUP('Données projet'!$B$9,Paramètres!$A$1:$I$89,3,0)*0.475*44/12</f>
        <v>4.8450851248203577</v>
      </c>
      <c r="AB91" s="21">
        <f>EXP(-LN(2)/2)*AB90+(1-EXP(-LN(2)/2))/(LN(2)/2)*V91*Y91*VLOOKUP('Données projet'!$B$9,Paramètres!$A$1:$I$89,3,0)*0.475*44/12</f>
        <v>2.1792329944083666E-8</v>
      </c>
      <c r="AC91" s="22">
        <f t="shared" si="57"/>
        <v>6.577923074411518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175.05987582828078</v>
      </c>
      <c r="AO91" s="59">
        <f t="shared" si="90"/>
        <v>268.54782308462387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1.6692460401957259</v>
      </c>
      <c r="AV91" s="21">
        <f>EXP(-LN(2)/25)*AV90+(1-EXP(-LN(2)/25))/(LN(2)/25)*Calculateur!AQ91*Calculateur!AS91*VLOOKUP('Données projet'!$B$10,Paramètres!$A$1:$I$89,3,0)*0.475*44/12</f>
        <v>3.6371307701347457</v>
      </c>
      <c r="AW91" s="21">
        <f>EXP(-LN(2)/2)*AW90+(1-EXP(-LN(2)/2))/(LN(2)/2)*AQ91*AT91*VLOOKUP('Données projet'!$B$10,Paramètres!$A$1:$I$89,3,0)*0.475*44/12</f>
        <v>1.9277897733671192E-8</v>
      </c>
      <c r="AX91" s="21">
        <f t="shared" si="60"/>
        <v>5.3063768296083689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-2.5420376914553347E-13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492.3498626914548</v>
      </c>
      <c r="T92" s="59">
        <f t="shared" si="88"/>
        <v>635.90304180030307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1.6988580329614689</v>
      </c>
      <c r="AA92" s="21">
        <f>EXP(-LN(2)/25)*AA91+(1-EXP(-LN(2)/25))/(LN(2)/25)*Calculateur!V92*Calculateur!X92*VLOOKUP('Données projet'!$B$9,Paramètres!$A$1:$I$89,3,0)*0.475*44/12</f>
        <v>4.712596017290192</v>
      </c>
      <c r="AB92" s="21">
        <f>EXP(-LN(2)/2)*AB91+(1-EXP(-LN(2)/2))/(LN(2)/2)*V92*Y92*VLOOKUP('Données projet'!$B$9,Paramètres!$A$1:$I$89,3,0)*0.475*44/12</f>
        <v>1.5409504281316216E-8</v>
      </c>
      <c r="AC92" s="22">
        <f t="shared" si="57"/>
        <v>6.4114540656611645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175.05987582828078</v>
      </c>
      <c r="AO92" s="59">
        <f t="shared" si="90"/>
        <v>268.54782308462387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1.6365131434870392</v>
      </c>
      <c r="AV92" s="21">
        <f>EXP(-LN(2)/25)*AV91+(1-EXP(-LN(2)/25))/(LN(2)/25)*Calculateur!AQ92*Calculateur!AS92*VLOOKUP('Données projet'!$B$10,Paramètres!$A$1:$I$89,3,0)*0.475*44/12</f>
        <v>3.5376732379570166</v>
      </c>
      <c r="AW92" s="21">
        <f>EXP(-LN(2)/2)*AW91+(1-EXP(-LN(2)/2))/(LN(2)/2)*AQ92*AT92*VLOOKUP('Données projet'!$B$10,Paramètres!$A$1:$I$89,3,0)*0.475*44/12</f>
        <v>1.3631532214499676E-8</v>
      </c>
      <c r="AX92" s="21">
        <f t="shared" si="60"/>
        <v>5.174186395075588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-2.5420376914553347E-13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492.3498626914548</v>
      </c>
      <c r="T93" s="59">
        <f t="shared" si="88"/>
        <v>635.90304180030307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1.6655444631361782</v>
      </c>
      <c r="AA93" s="21">
        <f>EXP(-LN(2)/25)*AA92+(1-EXP(-LN(2)/25))/(LN(2)/25)*Calculateur!V93*Calculateur!X93*VLOOKUP('Données projet'!$B$9,Paramètres!$A$1:$I$89,3,0)*0.475*44/12</f>
        <v>4.5837298313727377</v>
      </c>
      <c r="AB93" s="21">
        <f>EXP(-LN(2)/2)*AB92+(1-EXP(-LN(2)/2))/(LN(2)/2)*V93*Y93*VLOOKUP('Données projet'!$B$9,Paramètres!$A$1:$I$89,3,0)*0.475*44/12</f>
        <v>1.0896164972041833E-8</v>
      </c>
      <c r="AC93" s="22">
        <f t="shared" si="57"/>
        <v>6.2492743054050806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175.05987582828078</v>
      </c>
      <c r="AO93" s="59">
        <f t="shared" si="90"/>
        <v>268.54782308462387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1.6044221189177144</v>
      </c>
      <c r="AV93" s="21">
        <f>EXP(-LN(2)/25)*AV92+(1-EXP(-LN(2)/25))/(LN(2)/25)*Calculateur!AQ93*Calculateur!AS93*VLOOKUP('Données projet'!$B$10,Paramètres!$A$1:$I$89,3,0)*0.475*44/12</f>
        <v>3.440935377226932</v>
      </c>
      <c r="AW93" s="21">
        <f>EXP(-LN(2)/2)*AW92+(1-EXP(-LN(2)/2))/(LN(2)/2)*AQ93*AT93*VLOOKUP('Données projet'!$B$10,Paramètres!$A$1:$I$89,3,0)*0.475*44/12</f>
        <v>9.638948866835596E-9</v>
      </c>
      <c r="AX93" s="21">
        <f t="shared" si="60"/>
        <v>5.0453575057835955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-2.5420376914553347E-13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492.3498626914548</v>
      </c>
      <c r="T94" s="59">
        <f t="shared" si="88"/>
        <v>635.90304180030307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1.6328841520958903</v>
      </c>
      <c r="AA94" s="21">
        <f>EXP(-LN(2)/25)*AA93+(1-EXP(-LN(2)/25))/(LN(2)/25)*Calculateur!V94*Calculateur!X94*VLOOKUP('Données projet'!$B$9,Paramètres!$A$1:$I$89,3,0)*0.475*44/12</f>
        <v>4.4583874980859743</v>
      </c>
      <c r="AB94" s="21">
        <f>EXP(-LN(2)/2)*AB93+(1-EXP(-LN(2)/2))/(LN(2)/2)*V94*Y94*VLOOKUP('Données projet'!$B$9,Paramètres!$A$1:$I$89,3,0)*0.475*44/12</f>
        <v>7.7047521406581081E-9</v>
      </c>
      <c r="AC94" s="22">
        <f t="shared" si="57"/>
        <v>6.0912716578866171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175.05987582828078</v>
      </c>
      <c r="AO94" s="59">
        <f t="shared" si="90"/>
        <v>268.54782308462387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1.5729603797666016</v>
      </c>
      <c r="AV94" s="21">
        <f>EXP(-LN(2)/25)*AV93+(1-EXP(-LN(2)/25))/(LN(2)/25)*Calculateur!AQ94*Calculateur!AS94*VLOOKUP('Données projet'!$B$10,Paramètres!$A$1:$I$89,3,0)*0.475*44/12</f>
        <v>3.3468428183857344</v>
      </c>
      <c r="AW94" s="21">
        <f>EXP(-LN(2)/2)*AW93+(1-EXP(-LN(2)/2))/(LN(2)/2)*AQ94*AT94*VLOOKUP('Données projet'!$B$10,Paramètres!$A$1:$I$89,3,0)*0.475*44/12</f>
        <v>6.8157661072498381E-9</v>
      </c>
      <c r="AX94" s="21">
        <f t="shared" si="60"/>
        <v>4.919803204968102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-2.5420376914553347E-13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492.3498626914548</v>
      </c>
      <c r="T95" s="59">
        <f t="shared" si="88"/>
        <v>635.90304180030307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1.6008642898342798</v>
      </c>
      <c r="AA95" s="21">
        <f>EXP(-LN(2)/25)*AA94+(1-EXP(-LN(2)/25))/(LN(2)/25)*Calculateur!V95*Calculateur!X95*VLOOKUP('Données projet'!$B$9,Paramètres!$A$1:$I$89,3,0)*0.475*44/12</f>
        <v>4.3364726574944044</v>
      </c>
      <c r="AB95" s="21">
        <f>EXP(-LN(2)/2)*AB94+(1-EXP(-LN(2)/2))/(LN(2)/2)*V95*Y95*VLOOKUP('Données projet'!$B$9,Paramètres!$A$1:$I$89,3,0)*0.475*44/12</f>
        <v>5.4480824860209165E-9</v>
      </c>
      <c r="AC95" s="22">
        <f t="shared" si="57"/>
        <v>5.937336952776767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175.05987582828078</v>
      </c>
      <c r="AO95" s="59">
        <f t="shared" si="90"/>
        <v>268.54782308462387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1.5421155861304763</v>
      </c>
      <c r="AV95" s="21">
        <f>EXP(-LN(2)/25)*AV94+(1-EXP(-LN(2)/25))/(LN(2)/25)*Calculateur!AQ95*Calculateur!AS95*VLOOKUP('Données projet'!$B$10,Paramètres!$A$1:$I$89,3,0)*0.475*44/12</f>
        <v>3.2553232255141618</v>
      </c>
      <c r="AW95" s="21">
        <f>EXP(-LN(2)/2)*AW94+(1-EXP(-LN(2)/2))/(LN(2)/2)*AQ95*AT95*VLOOKUP('Données projet'!$B$10,Paramètres!$A$1:$I$89,3,0)*0.475*44/12</f>
        <v>4.819474433417798E-9</v>
      </c>
      <c r="AX95" s="21">
        <f t="shared" si="60"/>
        <v>4.7974388164641129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-2.5420376914553347E-13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492.3498626914548</v>
      </c>
      <c r="T96" s="59">
        <f t="shared" si="88"/>
        <v>635.90304180030307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1.5694723175414318</v>
      </c>
      <c r="AA96" s="21">
        <f>EXP(-LN(2)/25)*AA95+(1-EXP(-LN(2)/25))/(LN(2)/25)*Calculateur!V96*Calculateur!X96*VLOOKUP('Données projet'!$B$9,Paramètres!$A$1:$I$89,3,0)*0.475*44/12</f>
        <v>4.217891584630034</v>
      </c>
      <c r="AB96" s="21">
        <f>EXP(-LN(2)/2)*AB95+(1-EXP(-LN(2)/2))/(LN(2)/2)*V96*Y96*VLOOKUP('Données projet'!$B$9,Paramètres!$A$1:$I$89,3,0)*0.475*44/12</f>
        <v>3.8523760703290541E-9</v>
      </c>
      <c r="AC96" s="22">
        <f t="shared" si="57"/>
        <v>5.7873639060238418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175.05987582828078</v>
      </c>
      <c r="AO96" s="59">
        <f t="shared" si="90"/>
        <v>268.54782308462387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1.5118756400840889</v>
      </c>
      <c r="AV96" s="21">
        <f>EXP(-LN(2)/25)*AV95+(1-EXP(-LN(2)/25))/(LN(2)/25)*Calculateur!AQ96*Calculateur!AS96*VLOOKUP('Données projet'!$B$10,Paramètres!$A$1:$I$89,3,0)*0.475*44/12</f>
        <v>3.1663062407224687</v>
      </c>
      <c r="AW96" s="21">
        <f>EXP(-LN(2)/2)*AW95+(1-EXP(-LN(2)/2))/(LN(2)/2)*AQ96*AT96*VLOOKUP('Données projet'!$B$10,Paramètres!$A$1:$I$89,3,0)*0.475*44/12</f>
        <v>3.407883053624919E-9</v>
      </c>
      <c r="AX96" s="21">
        <f t="shared" si="60"/>
        <v>4.6781818842144407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-2.5420376914553347E-13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492.3498626914548</v>
      </c>
      <c r="T97" s="59">
        <f t="shared" si="88"/>
        <v>635.90304180030307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1.5386959226780341</v>
      </c>
      <c r="AA97" s="21">
        <f>EXP(-LN(2)/25)*AA96+(1-EXP(-LN(2)/25))/(LN(2)/25)*Calculateur!V97*Calculateur!X97*VLOOKUP('Données projet'!$B$9,Paramètres!$A$1:$I$89,3,0)*0.475*44/12</f>
        <v>4.1025531174390473</v>
      </c>
      <c r="AB97" s="21">
        <f>EXP(-LN(2)/2)*AB96+(1-EXP(-LN(2)/2))/(LN(2)/2)*V97*Y97*VLOOKUP('Données projet'!$B$9,Paramètres!$A$1:$I$89,3,0)*0.475*44/12</f>
        <v>2.7240412430104583E-9</v>
      </c>
      <c r="AC97" s="22">
        <f t="shared" si="57"/>
        <v>5.6412490428411228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175.05987582828078</v>
      </c>
      <c r="AO97" s="59">
        <f t="shared" si="90"/>
        <v>268.54782308462387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1.4822286809351253</v>
      </c>
      <c r="AV97" s="21">
        <f>EXP(-LN(2)/25)*AV96+(1-EXP(-LN(2)/25))/(LN(2)/25)*Calculateur!AQ97*Calculateur!AS97*VLOOKUP('Données projet'!$B$10,Paramètres!$A$1:$I$89,3,0)*0.475*44/12</f>
        <v>3.0797234300611045</v>
      </c>
      <c r="AW97" s="21">
        <f>EXP(-LN(2)/2)*AW96+(1-EXP(-LN(2)/2))/(LN(2)/2)*AQ97*AT97*VLOOKUP('Données projet'!$B$10,Paramètres!$A$1:$I$89,3,0)*0.475*44/12</f>
        <v>2.409737216708899E-9</v>
      </c>
      <c r="AX97" s="21">
        <f t="shared" si="60"/>
        <v>4.5619521134059671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-2.5420376914553347E-13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492.3498626914548</v>
      </c>
      <c r="T98" s="59">
        <f t="shared" si="88"/>
        <v>635.90304180030307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1.5085230341461604</v>
      </c>
      <c r="AA98" s="21">
        <f>EXP(-LN(2)/25)*AA97+(1-EXP(-LN(2)/25))/(LN(2)/25)*Calculateur!V98*Calculateur!X98*VLOOKUP('Données projet'!$B$9,Paramètres!$A$1:$I$89,3,0)*0.475*44/12</f>
        <v>3.9903685866987848</v>
      </c>
      <c r="AB98" s="21">
        <f>EXP(-LN(2)/2)*AB97+(1-EXP(-LN(2)/2))/(LN(2)/2)*V98*Y98*VLOOKUP('Données projet'!$B$9,Paramètres!$A$1:$I$89,3,0)*0.475*44/12</f>
        <v>1.926188035164527E-9</v>
      </c>
      <c r="AC98" s="22">
        <f t="shared" si="57"/>
        <v>5.4988916227711337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175.05987582828078</v>
      </c>
      <c r="AO98" s="59">
        <f t="shared" si="90"/>
        <v>268.54782308462387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1.4531630805722133</v>
      </c>
      <c r="AV98" s="21">
        <f>EXP(-LN(2)/25)*AV97+(1-EXP(-LN(2)/25))/(LN(2)/25)*Calculateur!AQ98*Calculateur!AS98*VLOOKUP('Données projet'!$B$10,Paramètres!$A$1:$I$89,3,0)*0.475*44/12</f>
        <v>2.9955082309104673</v>
      </c>
      <c r="AW98" s="21">
        <f>EXP(-LN(2)/2)*AW97+(1-EXP(-LN(2)/2))/(LN(2)/2)*AQ98*AT98*VLOOKUP('Données projet'!$B$10,Paramètres!$A$1:$I$89,3,0)*0.475*44/12</f>
        <v>1.7039415268124595E-9</v>
      </c>
      <c r="AX98" s="21">
        <f t="shared" si="60"/>
        <v>4.4486713131866225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-2.5420376914553347E-13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492.3498626914548</v>
      </c>
      <c r="T99" s="59">
        <f t="shared" si="88"/>
        <v>635.90304180030307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1.478941817554752</v>
      </c>
      <c r="AA99" s="21">
        <f>EXP(-LN(2)/25)*AA98+(1-EXP(-LN(2)/25))/(LN(2)/25)*Calculateur!V99*Calculateur!X99*VLOOKUP('Données projet'!$B$9,Paramètres!$A$1:$I$89,3,0)*0.475*44/12</f>
        <v>3.8812517478511426</v>
      </c>
      <c r="AB99" s="21">
        <f>EXP(-LN(2)/2)*AB98+(1-EXP(-LN(2)/2))/(LN(2)/2)*V99*Y99*VLOOKUP('Données projet'!$B$9,Paramètres!$A$1:$I$89,3,0)*0.475*44/12</f>
        <v>1.3620206215052291E-9</v>
      </c>
      <c r="AC99" s="22">
        <f t="shared" si="57"/>
        <v>5.360193566767915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175.05987582828078</v>
      </c>
      <c r="AO99" s="59">
        <f t="shared" si="90"/>
        <v>268.54782308462387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1.4246674389041525</v>
      </c>
      <c r="AV99" s="21">
        <f>EXP(-LN(2)/25)*AV98+(1-EXP(-LN(2)/25))/(LN(2)/25)*Calculateur!AQ99*Calculateur!AS99*VLOOKUP('Données projet'!$B$10,Paramètres!$A$1:$I$89,3,0)*0.475*44/12</f>
        <v>2.9135959008092889</v>
      </c>
      <c r="AW99" s="21">
        <f>EXP(-LN(2)/2)*AW98+(1-EXP(-LN(2)/2))/(LN(2)/2)*AQ99*AT99*VLOOKUP('Données projet'!$B$10,Paramètres!$A$1:$I$89,3,0)*0.475*44/12</f>
        <v>1.2048686083544495E-9</v>
      </c>
      <c r="AX99" s="21">
        <f t="shared" si="60"/>
        <v>4.3382633409183091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-2.5420376914553347E-13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492.3498626914548</v>
      </c>
      <c r="T100" s="59">
        <f t="shared" si="88"/>
        <v>635.90304180030307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1.4499406705779405</v>
      </c>
      <c r="AA100" s="21">
        <f>EXP(-LN(2)/25)*AA99+(1-EXP(-LN(2)/25))/(LN(2)/25)*Calculateur!V100*Calculateur!X100*VLOOKUP('Données projet'!$B$9,Paramètres!$A$1:$I$89,3,0)*0.475*44/12</f>
        <v>3.7751187146999943</v>
      </c>
      <c r="AB100" s="21">
        <f>EXP(-LN(2)/2)*AB99+(1-EXP(-LN(2)/2))/(LN(2)/2)*V100*Y100*VLOOKUP('Données projet'!$B$9,Paramètres!$A$1:$I$89,3,0)*0.475*44/12</f>
        <v>9.6309401758226351E-10</v>
      </c>
      <c r="AC100" s="22">
        <f t="shared" si="57"/>
        <v>5.2250593862410284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175.05987582828078</v>
      </c>
      <c r="AO100" s="59">
        <f t="shared" si="90"/>
        <v>268.54782308462387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1.3967305793885769</v>
      </c>
      <c r="AV100" s="21">
        <f>EXP(-LN(2)/25)*AV99+(1-EXP(-LN(2)/25))/(LN(2)/25)*Calculateur!AQ100*Calculateur!AS100*VLOOKUP('Données projet'!$B$10,Paramètres!$A$1:$I$89,3,0)*0.475*44/12</f>
        <v>2.8339234676823097</v>
      </c>
      <c r="AW100" s="21">
        <f>EXP(-LN(2)/2)*AW99+(1-EXP(-LN(2)/2))/(LN(2)/2)*AQ100*AT100*VLOOKUP('Données projet'!$B$10,Paramètres!$A$1:$I$89,3,0)*0.475*44/12</f>
        <v>8.5197076340622976E-10</v>
      </c>
      <c r="AX100" s="21">
        <f t="shared" si="60"/>
        <v>4.230654047922858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-2.5420376914553347E-13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492.3498626914548</v>
      </c>
      <c r="T101" s="59">
        <f t="shared" si="88"/>
        <v>635.90304180030307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1.4215082184043912</v>
      </c>
      <c r="AA101" s="21">
        <f>EXP(-LN(2)/25)*AA100+(1-EXP(-LN(2)/25))/(LN(2)/25)*Calculateur!V101*Calculateur!X101*VLOOKUP('Données projet'!$B$9,Paramètres!$A$1:$I$89,3,0)*0.475*44/12</f>
        <v>3.671887894921658</v>
      </c>
      <c r="AB101" s="21">
        <f>EXP(-LN(2)/2)*AB100+(1-EXP(-LN(2)/2))/(LN(2)/2)*V101*Y101*VLOOKUP('Données projet'!$B$9,Paramètres!$A$1:$I$89,3,0)*0.475*44/12</f>
        <v>6.8101031075261457E-10</v>
      </c>
      <c r="AC101" s="22">
        <f t="shared" si="57"/>
        <v>5.0933961140070592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175.05987582828078</v>
      </c>
      <c r="AO101" s="59">
        <f t="shared" si="90"/>
        <v>268.54782308462387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1.3693415446483002</v>
      </c>
      <c r="AV101" s="21">
        <f>EXP(-LN(2)/25)*AV100+(1-EXP(-LN(2)/25))/(LN(2)/25)*Calculateur!AQ101*Calculateur!AS101*VLOOKUP('Données projet'!$B$10,Paramètres!$A$1:$I$89,3,0)*0.475*44/12</f>
        <v>2.7564296814289788</v>
      </c>
      <c r="AW101" s="21">
        <f>EXP(-LN(2)/2)*AW100+(1-EXP(-LN(2)/2))/(LN(2)/2)*AQ101*AT101*VLOOKUP('Données projet'!$B$10,Paramètres!$A$1:$I$89,3,0)*0.475*44/12</f>
        <v>6.0243430417722475E-10</v>
      </c>
      <c r="AX101" s="21">
        <f t="shared" si="60"/>
        <v>4.1257712266797135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-2.5420376914553347E-13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492.3498626914548</v>
      </c>
      <c r="T102" s="59">
        <f t="shared" si="88"/>
        <v>635.90304180030307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1.3936333092758819</v>
      </c>
      <c r="AA102" s="21">
        <f>EXP(-LN(2)/25)*AA101+(1-EXP(-LN(2)/25))/(LN(2)/25)*Calculateur!V102*Calculateur!X102*VLOOKUP('Données projet'!$B$9,Paramètres!$A$1:$I$89,3,0)*0.475*44/12</f>
        <v>3.5714799273388329</v>
      </c>
      <c r="AB102" s="21">
        <f>EXP(-LN(2)/2)*AB101+(1-EXP(-LN(2)/2))/(LN(2)/2)*V102*Y102*VLOOKUP('Données projet'!$B$9,Paramètres!$A$1:$I$89,3,0)*0.475*44/12</f>
        <v>4.8154700879113176E-10</v>
      </c>
      <c r="AC102" s="22">
        <f t="shared" si="57"/>
        <v>4.9651132370962623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175.05987582828078</v>
      </c>
      <c r="AO102" s="59">
        <f t="shared" si="90"/>
        <v>268.54782308462387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1.3424895921736184</v>
      </c>
      <c r="AV102" s="21">
        <f>EXP(-LN(2)/25)*AV101+(1-EXP(-LN(2)/25))/(LN(2)/25)*Calculateur!AQ102*Calculateur!AS102*VLOOKUP('Données projet'!$B$10,Paramètres!$A$1:$I$89,3,0)*0.475*44/12</f>
        <v>2.6810549668359664</v>
      </c>
      <c r="AW102" s="21">
        <f>EXP(-LN(2)/2)*AW101+(1-EXP(-LN(2)/2))/(LN(2)/2)*AQ102*AT102*VLOOKUP('Données projet'!$B$10,Paramètres!$A$1:$I$89,3,0)*0.475*44/12</f>
        <v>4.2598538170311488E-10</v>
      </c>
      <c r="AX102" s="21">
        <f t="shared" si="60"/>
        <v>4.0235445594355701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-2.5420376914553347E-13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492.3498626914548</v>
      </c>
      <c r="T103" s="59">
        <f t="shared" si="88"/>
        <v>635.90304180030307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1.3663050101133669</v>
      </c>
      <c r="AA103" s="21">
        <f>EXP(-LN(2)/25)*AA102+(1-EXP(-LN(2)/25))/(LN(2)/25)*Calculateur!V103*Calculateur!X103*VLOOKUP('Données projet'!$B$9,Paramètres!$A$1:$I$89,3,0)*0.475*44/12</f>
        <v>3.4738176209097857</v>
      </c>
      <c r="AB103" s="21">
        <f>EXP(-LN(2)/2)*AB102+(1-EXP(-LN(2)/2))/(LN(2)/2)*V103*Y103*VLOOKUP('Données projet'!$B$9,Paramètres!$A$1:$I$89,3,0)*0.475*44/12</f>
        <v>3.4050515537630728E-10</v>
      </c>
      <c r="AC103" s="22">
        <f t="shared" si="57"/>
        <v>4.8401226313636583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175.05987582828078</v>
      </c>
      <c r="AO103" s="59">
        <f t="shared" si="90"/>
        <v>268.54782308462387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1.3161641901088914</v>
      </c>
      <c r="AV103" s="21">
        <f>EXP(-LN(2)/25)*AV102+(1-EXP(-LN(2)/25))/(LN(2)/25)*Calculateur!AQ103*Calculateur!AS103*VLOOKUP('Données projet'!$B$10,Paramètres!$A$1:$I$89,3,0)*0.475*44/12</f>
        <v>2.607741377777284</v>
      </c>
      <c r="AW103" s="21">
        <f>EXP(-LN(2)/2)*AW102+(1-EXP(-LN(2)/2))/(LN(2)/2)*AQ103*AT103*VLOOKUP('Données projet'!$B$10,Paramètres!$A$1:$I$89,3,0)*0.475*44/12</f>
        <v>3.0121715208861237E-10</v>
      </c>
      <c r="AX103" s="21">
        <f t="shared" si="60"/>
        <v>3.9239055681873927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-2.5420376914553347E-13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492.3498626914548</v>
      </c>
      <c r="T104" s="59">
        <f t="shared" si="88"/>
        <v>635.90304180030307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1.3395126022288122</v>
      </c>
      <c r="AA104" s="21">
        <f>EXP(-LN(2)/25)*AA103+(1-EXP(-LN(2)/25))/(LN(2)/25)*Calculateur!V104*Calculateur!X104*VLOOKUP('Données projet'!$B$9,Paramètres!$A$1:$I$89,3,0)*0.475*44/12</f>
        <v>3.3788258953858783</v>
      </c>
      <c r="AB104" s="21">
        <f>EXP(-LN(2)/2)*AB103+(1-EXP(-LN(2)/2))/(LN(2)/2)*V104*Y104*VLOOKUP('Données projet'!$B$9,Paramètres!$A$1:$I$89,3,0)*0.475*44/12</f>
        <v>2.4077350439556588E-10</v>
      </c>
      <c r="AC104" s="22">
        <f t="shared" si="57"/>
        <v>4.7183384978554637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175.05987582828078</v>
      </c>
      <c r="AO104" s="59">
        <f t="shared" si="90"/>
        <v>268.54782308462387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1.2903550131217441</v>
      </c>
      <c r="AV104" s="21">
        <f>EXP(-LN(2)/25)*AV103+(1-EXP(-LN(2)/25))/(LN(2)/25)*Calculateur!AQ104*Calculateur!AS104*VLOOKUP('Données projet'!$B$10,Paramètres!$A$1:$I$89,3,0)*0.475*44/12</f>
        <v>2.5364325526668052</v>
      </c>
      <c r="AW104" s="21">
        <f>EXP(-LN(2)/2)*AW103+(1-EXP(-LN(2)/2))/(LN(2)/2)*AQ104*AT104*VLOOKUP('Données projet'!$B$10,Paramètres!$A$1:$I$89,3,0)*0.475*44/12</f>
        <v>2.1299269085155744E-10</v>
      </c>
      <c r="AX104" s="21">
        <f t="shared" si="60"/>
        <v>3.826787566001542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-2.5420376914553347E-13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492.3498626914548</v>
      </c>
      <c r="T105" s="59">
        <f t="shared" si="88"/>
        <v>635.90304180030307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1.3132455771211182</v>
      </c>
      <c r="AA105" s="21">
        <f>EXP(-LN(2)/25)*AA104+(1-EXP(-LN(2)/25))/(LN(2)/25)*Calculateur!V105*Calculateur!X105*VLOOKUP('Données projet'!$B$9,Paramètres!$A$1:$I$89,3,0)*0.475*44/12</f>
        <v>3.2864317235918201</v>
      </c>
      <c r="AB105" s="21">
        <f>EXP(-LN(2)/2)*AB104+(1-EXP(-LN(2)/2))/(LN(2)/2)*V105*Y105*VLOOKUP('Données projet'!$B$9,Paramètres!$A$1:$I$89,3,0)*0.475*44/12</f>
        <v>1.7025257768815364E-10</v>
      </c>
      <c r="AC105" s="22">
        <f t="shared" si="57"/>
        <v>4.599677300883191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175.05987582828078</v>
      </c>
      <c r="AO105" s="59">
        <f t="shared" si="90"/>
        <v>268.54782308462387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1.265051938353271</v>
      </c>
      <c r="AV105" s="21">
        <f>EXP(-LN(2)/25)*AV104+(1-EXP(-LN(2)/25))/(LN(2)/25)*Calculateur!AQ105*Calculateur!AS105*VLOOKUP('Données projet'!$B$10,Paramètres!$A$1:$I$89,3,0)*0.475*44/12</f>
        <v>2.4670736711289405</v>
      </c>
      <c r="AW105" s="21">
        <f>EXP(-LN(2)/2)*AW104+(1-EXP(-LN(2)/2))/(LN(2)/2)*AQ105*AT105*VLOOKUP('Données projet'!$B$10,Paramètres!$A$1:$I$89,3,0)*0.475*44/12</f>
        <v>1.5060857604430619E-10</v>
      </c>
      <c r="AX105" s="21">
        <f t="shared" si="60"/>
        <v>3.7321256096328197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-2.5420376914553347E-13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492.3498626914548</v>
      </c>
      <c r="T106" s="59">
        <f t="shared" si="88"/>
        <v>635.90304180030307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1.287493632354483</v>
      </c>
      <c r="AA106" s="21">
        <f>EXP(-LN(2)/25)*AA105+(1-EXP(-LN(2)/25))/(LN(2)/25)*Calculateur!V106*Calculateur!X106*VLOOKUP('Données projet'!$B$9,Paramètres!$A$1:$I$89,3,0)*0.475*44/12</f>
        <v>3.1965640752842686</v>
      </c>
      <c r="AB106" s="21">
        <f>EXP(-LN(2)/2)*AB105+(1-EXP(-LN(2)/2))/(LN(2)/2)*V106*Y106*VLOOKUP('Données projet'!$B$9,Paramètres!$A$1:$I$89,3,0)*0.475*44/12</f>
        <v>1.2038675219778294E-10</v>
      </c>
      <c r="AC106" s="22">
        <f t="shared" si="57"/>
        <v>4.4840577077591375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175.05987582828078</v>
      </c>
      <c r="AO106" s="59">
        <f t="shared" si="90"/>
        <v>268.54782308462387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1.240245041447656</v>
      </c>
      <c r="AV106" s="21">
        <f>EXP(-LN(2)/25)*AV105+(1-EXP(-LN(2)/25))/(LN(2)/25)*Calculateur!AQ106*Calculateur!AS106*VLOOKUP('Données projet'!$B$10,Paramètres!$A$1:$I$89,3,0)*0.475*44/12</f>
        <v>2.3996114118541536</v>
      </c>
      <c r="AW106" s="21">
        <f>EXP(-LN(2)/2)*AW105+(1-EXP(-LN(2)/2))/(LN(2)/2)*AQ106*AT106*VLOOKUP('Données projet'!$B$10,Paramètres!$A$1:$I$89,3,0)*0.475*44/12</f>
        <v>1.0649634542577872E-10</v>
      </c>
      <c r="AX106" s="21">
        <f t="shared" si="60"/>
        <v>3.6398564534083055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-2.5420376914553347E-13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492.3498626914548</v>
      </c>
      <c r="T107" s="59">
        <f t="shared" si="88"/>
        <v>635.90304180030307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1.2622466675175861</v>
      </c>
      <c r="AA107" s="21">
        <f>EXP(-LN(2)/25)*AA106+(1-EXP(-LN(2)/25))/(LN(2)/25)*Calculateur!V107*Calculateur!X107*VLOOKUP('Données projet'!$B$9,Paramètres!$A$1:$I$89,3,0)*0.475*44/12</f>
        <v>3.1091538625456212</v>
      </c>
      <c r="AB107" s="21">
        <f>EXP(-LN(2)/2)*AB106+(1-EXP(-LN(2)/2))/(LN(2)/2)*V107*Y107*VLOOKUP('Données projet'!$B$9,Paramètres!$A$1:$I$89,3,0)*0.475*44/12</f>
        <v>8.5126288844076821E-11</v>
      </c>
      <c r="AC107" s="22">
        <f t="shared" si="57"/>
        <v>4.3714005301483336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175.05987582828078</v>
      </c>
      <c r="AO107" s="59">
        <f t="shared" si="90"/>
        <v>268.54782308462387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1.2159245926596471</v>
      </c>
      <c r="AV107" s="21">
        <f>EXP(-LN(2)/25)*AV106+(1-EXP(-LN(2)/25))/(LN(2)/25)*Calculateur!AQ107*Calculateur!AS107*VLOOKUP('Données projet'!$B$10,Paramètres!$A$1:$I$89,3,0)*0.475*44/12</f>
        <v>2.3339939116069219</v>
      </c>
      <c r="AW107" s="21">
        <f>EXP(-LN(2)/2)*AW106+(1-EXP(-LN(2)/2))/(LN(2)/2)*AQ107*AT107*VLOOKUP('Données projet'!$B$10,Paramètres!$A$1:$I$89,3,0)*0.475*44/12</f>
        <v>7.5304288022153094E-11</v>
      </c>
      <c r="AX107" s="21">
        <f t="shared" si="60"/>
        <v>3.5499185043418731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-2.5420376914553347E-13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492.3498626914548</v>
      </c>
      <c r="T108" s="59">
        <f t="shared" si="88"/>
        <v>635.90304180030307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1.2374947802620127</v>
      </c>
      <c r="AA108" s="21">
        <f>EXP(-LN(2)/25)*AA107+(1-EXP(-LN(2)/25))/(LN(2)/25)*Calculateur!V108*Calculateur!X108*VLOOKUP('Données projet'!$B$9,Paramètres!$A$1:$I$89,3,0)*0.475*44/12</f>
        <v>3.0241338866710157</v>
      </c>
      <c r="AB108" s="21">
        <f>EXP(-LN(2)/2)*AB107+(1-EXP(-LN(2)/2))/(LN(2)/2)*V108*Y108*VLOOKUP('Données projet'!$B$9,Paramètres!$A$1:$I$89,3,0)*0.475*44/12</f>
        <v>6.019337609889147E-11</v>
      </c>
      <c r="AC108" s="22">
        <f t="shared" si="57"/>
        <v>4.2616286669932215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175.05987582828078</v>
      </c>
      <c r="AO108" s="59">
        <f t="shared" si="90"/>
        <v>268.54782308462387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1.1920810530383621</v>
      </c>
      <c r="AV108" s="21">
        <f>EXP(-LN(2)/25)*AV107+(1-EXP(-LN(2)/25))/(LN(2)/25)*Calculateur!AQ108*Calculateur!AS108*VLOOKUP('Données projet'!$B$10,Paramètres!$A$1:$I$89,3,0)*0.475*44/12</f>
        <v>2.2701707253546251</v>
      </c>
      <c r="AW108" s="21">
        <f>EXP(-LN(2)/2)*AW107+(1-EXP(-LN(2)/2))/(LN(2)/2)*AQ108*AT108*VLOOKUP('Données projet'!$B$10,Paramètres!$A$1:$I$89,3,0)*0.475*44/12</f>
        <v>5.324817271288936E-11</v>
      </c>
      <c r="AX108" s="21">
        <f t="shared" si="60"/>
        <v>3.4622517784462352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-2.5420376914553347E-13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492.3498626914548</v>
      </c>
      <c r="T109" s="59">
        <f t="shared" si="88"/>
        <v>635.90304180030307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1.2132282624183606</v>
      </c>
      <c r="AA109" s="21">
        <f>EXP(-LN(2)/25)*AA108+(1-EXP(-LN(2)/25))/(LN(2)/25)*Calculateur!V109*Calculateur!X109*VLOOKUP('Données projet'!$B$9,Paramètres!$A$1:$I$89,3,0)*0.475*44/12</f>
        <v>2.9414387865077076</v>
      </c>
      <c r="AB109" s="21">
        <f>EXP(-LN(2)/2)*AB108+(1-EXP(-LN(2)/2))/(LN(2)/2)*V109*Y109*VLOOKUP('Données projet'!$B$9,Paramètres!$A$1:$I$89,3,0)*0.475*44/12</f>
        <v>4.256314442203841E-11</v>
      </c>
      <c r="AC109" s="22">
        <f t="shared" si="57"/>
        <v>4.1546670489686317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175.05987582828078</v>
      </c>
      <c r="AO109" s="59">
        <f t="shared" si="90"/>
        <v>268.54782308462387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1.1687050706859272</v>
      </c>
      <c r="AV109" s="21">
        <f>EXP(-LN(2)/25)*AV108+(1-EXP(-LN(2)/25))/(LN(2)/25)*Calculateur!AQ109*Calculateur!AS109*VLOOKUP('Données projet'!$B$10,Paramètres!$A$1:$I$89,3,0)*0.475*44/12</f>
        <v>2.2080927874867129</v>
      </c>
      <c r="AW109" s="21">
        <f>EXP(-LN(2)/2)*AW108+(1-EXP(-LN(2)/2))/(LN(2)/2)*AQ109*AT109*VLOOKUP('Données projet'!$B$10,Paramètres!$A$1:$I$89,3,0)*0.475*44/12</f>
        <v>3.7652144011076547E-11</v>
      </c>
      <c r="AX109" s="21">
        <f t="shared" si="60"/>
        <v>3.3767978582102924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-2.5420376914553347E-13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492.3498626914548</v>
      </c>
      <c r="T110" s="59">
        <f t="shared" si="88"/>
        <v>635.90304180030307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1.189437596188508</v>
      </c>
      <c r="AA110" s="21">
        <f>EXP(-LN(2)/25)*AA109+(1-EXP(-LN(2)/25))/(LN(2)/25)*Calculateur!V110*Calculateur!X110*VLOOKUP('Données projet'!$B$9,Paramètres!$A$1:$I$89,3,0)*0.475*44/12</f>
        <v>2.8610049882071111</v>
      </c>
      <c r="AB110" s="21">
        <f>EXP(-LN(2)/2)*AB109+(1-EXP(-LN(2)/2))/(LN(2)/2)*V110*Y110*VLOOKUP('Données projet'!$B$9,Paramètres!$A$1:$I$89,3,0)*0.475*44/12</f>
        <v>3.0096688049445735E-11</v>
      </c>
      <c r="AC110" s="22">
        <f t="shared" si="57"/>
        <v>4.0504425844257161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175.05987582828078</v>
      </c>
      <c r="AO110" s="59">
        <f t="shared" si="90"/>
        <v>268.54782308462387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1.1457874770894823</v>
      </c>
      <c r="AV110" s="21">
        <f>EXP(-LN(2)/25)*AV109+(1-EXP(-LN(2)/25))/(LN(2)/25)*Calculateur!AQ110*Calculateur!AS110*VLOOKUP('Données projet'!$B$10,Paramètres!$A$1:$I$89,3,0)*0.475*44/12</f>
        <v>2.1477123740943358</v>
      </c>
      <c r="AW110" s="21">
        <f>EXP(-LN(2)/2)*AW109+(1-EXP(-LN(2)/2))/(LN(2)/2)*AQ110*AT110*VLOOKUP('Données projet'!$B$10,Paramètres!$A$1:$I$89,3,0)*0.475*44/12</f>
        <v>2.662408635644468E-11</v>
      </c>
      <c r="AX110" s="21">
        <f t="shared" si="60"/>
        <v>3.2934998512104423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-2.5420376914553347E-13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492.3498626914548</v>
      </c>
      <c r="T111" s="59">
        <f t="shared" si="88"/>
        <v>635.90304180030307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1.1661134504125492</v>
      </c>
      <c r="AA111" s="21">
        <f>EXP(-LN(2)/25)*AA110+(1-EXP(-LN(2)/25))/(LN(2)/25)*Calculateur!V111*Calculateur!X111*VLOOKUP('Données projet'!$B$9,Paramètres!$A$1:$I$89,3,0)*0.475*44/12</f>
        <v>2.7827706563508743</v>
      </c>
      <c r="AB111" s="21">
        <f>EXP(-LN(2)/2)*AB110+(1-EXP(-LN(2)/2))/(LN(2)/2)*V111*Y111*VLOOKUP('Données projet'!$B$9,Paramètres!$A$1:$I$89,3,0)*0.475*44/12</f>
        <v>2.1281572211019205E-11</v>
      </c>
      <c r="AC111" s="22">
        <f t="shared" si="57"/>
        <v>3.9488841067847051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175.05987582828078</v>
      </c>
      <c r="AO111" s="59">
        <f t="shared" si="90"/>
        <v>268.54782308462387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1.1233192835251118</v>
      </c>
      <c r="AV111" s="21">
        <f>EXP(-LN(2)/25)*AV110+(1-EXP(-LN(2)/25))/(LN(2)/25)*Calculateur!AQ111*Calculateur!AS111*VLOOKUP('Données projet'!$B$10,Paramètres!$A$1:$I$89,3,0)*0.475*44/12</f>
        <v>2.088983066281441</v>
      </c>
      <c r="AW111" s="21">
        <f>EXP(-LN(2)/2)*AW110+(1-EXP(-LN(2)/2))/(LN(2)/2)*AQ111*AT111*VLOOKUP('Données projet'!$B$10,Paramètres!$A$1:$I$89,3,0)*0.475*44/12</f>
        <v>1.8826072005538273E-11</v>
      </c>
      <c r="AX111" s="21">
        <f t="shared" si="60"/>
        <v>3.2123023498253791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-2.5420376914553347E-13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492.3498626914548</v>
      </c>
      <c r="T112" s="59">
        <f t="shared" si="88"/>
        <v>635.90304180030307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1.1432466769089329</v>
      </c>
      <c r="AA112" s="21">
        <f>EXP(-LN(2)/25)*AA111+(1-EXP(-LN(2)/25))/(LN(2)/25)*Calculateur!V112*Calculateur!X112*VLOOKUP('Données projet'!$B$9,Paramètres!$A$1:$I$89,3,0)*0.475*44/12</f>
        <v>2.706675646413411</v>
      </c>
      <c r="AB112" s="21">
        <f>EXP(-LN(2)/2)*AB111+(1-EXP(-LN(2)/2))/(LN(2)/2)*V112*Y112*VLOOKUP('Données projet'!$B$9,Paramètres!$A$1:$I$89,3,0)*0.475*44/12</f>
        <v>1.5048344024722867E-11</v>
      </c>
      <c r="AC112" s="22">
        <f t="shared" si="57"/>
        <v>3.8499223233373923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175.05987582828078</v>
      </c>
      <c r="AO112" s="59">
        <f t="shared" si="90"/>
        <v>268.54782308462387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1.1012916775322936</v>
      </c>
      <c r="AV112" s="21">
        <f>EXP(-LN(2)/25)*AV111+(1-EXP(-LN(2)/25))/(LN(2)/25)*Calculateur!AQ112*Calculateur!AS112*VLOOKUP('Données projet'!$B$10,Paramètres!$A$1:$I$89,3,0)*0.475*44/12</f>
        <v>2.0318597144791299</v>
      </c>
      <c r="AW112" s="21">
        <f>EXP(-LN(2)/2)*AW111+(1-EXP(-LN(2)/2))/(LN(2)/2)*AQ112*AT112*VLOOKUP('Données projet'!$B$10,Paramètres!$A$1:$I$89,3,0)*0.475*44/12</f>
        <v>1.331204317822234E-11</v>
      </c>
      <c r="AX112" s="21">
        <f t="shared" si="60"/>
        <v>3.1331513920247356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-2.5420376914553347E-13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492.3498626914548</v>
      </c>
      <c r="T113" s="59">
        <f t="shared" si="88"/>
        <v>635.90304180030307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1.1208283068863678</v>
      </c>
      <c r="AA113" s="21">
        <f>EXP(-LN(2)/25)*AA112+(1-EXP(-LN(2)/25))/(LN(2)/25)*Calculateur!V113*Calculateur!X113*VLOOKUP('Données projet'!$B$9,Paramètres!$A$1:$I$89,3,0)*0.475*44/12</f>
        <v>2.6326614585243502</v>
      </c>
      <c r="AB113" s="21">
        <f>EXP(-LN(2)/2)*AB112+(1-EXP(-LN(2)/2))/(LN(2)/2)*V113*Y113*VLOOKUP('Données projet'!$B$9,Paramètres!$A$1:$I$89,3,0)*0.475*44/12</f>
        <v>1.0640786105509603E-11</v>
      </c>
      <c r="AC113" s="22">
        <f t="shared" si="57"/>
        <v>3.7534897654213588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175.05987582828078</v>
      </c>
      <c r="AO113" s="59">
        <f t="shared" si="90"/>
        <v>268.54782308462387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1.0796960194574816</v>
      </c>
      <c r="AV113" s="21">
        <f>EXP(-LN(2)/25)*AV112+(1-EXP(-LN(2)/25))/(LN(2)/25)*Calculateur!AQ113*Calculateur!AS113*VLOOKUP('Données projet'!$B$10,Paramètres!$A$1:$I$89,3,0)*0.475*44/12</f>
        <v>1.9762984037358395</v>
      </c>
      <c r="AW113" s="21">
        <f>EXP(-LN(2)/2)*AW112+(1-EXP(-LN(2)/2))/(LN(2)/2)*AQ113*AT113*VLOOKUP('Données projet'!$B$10,Paramètres!$A$1:$I$89,3,0)*0.475*44/12</f>
        <v>9.4130360027691367E-12</v>
      </c>
      <c r="AX113" s="21">
        <f t="shared" si="60"/>
        <v>3.0559944232027343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-2.5420376914553347E-13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492.3498626914548</v>
      </c>
      <c r="T114" s="59">
        <f t="shared" si="88"/>
        <v>635.90304180030307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1.0988495474260898</v>
      </c>
      <c r="AA114" s="21">
        <f>EXP(-LN(2)/25)*AA113+(1-EXP(-LN(2)/25))/(LN(2)/25)*Calculateur!V114*Calculateur!X114*VLOOKUP('Données projet'!$B$9,Paramètres!$A$1:$I$89,3,0)*0.475*44/12</f>
        <v>2.5606711924953527</v>
      </c>
      <c r="AB114" s="21">
        <f>EXP(-LN(2)/2)*AB113+(1-EXP(-LN(2)/2))/(LN(2)/2)*V114*Y114*VLOOKUP('Données projet'!$B$9,Paramètres!$A$1:$I$89,3,0)*0.475*44/12</f>
        <v>7.5241720123614337E-12</v>
      </c>
      <c r="AC114" s="22">
        <f t="shared" si="57"/>
        <v>3.6595207399289666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175.05987582828078</v>
      </c>
      <c r="AO114" s="59">
        <f t="shared" si="90"/>
        <v>268.54782308462387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1.0585238390654659</v>
      </c>
      <c r="AV114" s="21">
        <f>EXP(-LN(2)/25)*AV113+(1-EXP(-LN(2)/25))/(LN(2)/25)*Calculateur!AQ114*Calculateur!AS114*VLOOKUP('Données projet'!$B$10,Paramètres!$A$1:$I$89,3,0)*0.475*44/12</f>
        <v>1.9222564199566667</v>
      </c>
      <c r="AW114" s="21">
        <f>EXP(-LN(2)/2)*AW113+(1-EXP(-LN(2)/2))/(LN(2)/2)*AQ114*AT114*VLOOKUP('Données projet'!$B$10,Paramètres!$A$1:$I$89,3,0)*0.475*44/12</f>
        <v>6.65602158911117E-12</v>
      </c>
      <c r="AX114" s="21">
        <f t="shared" si="60"/>
        <v>2.9807802590287888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-2.5420376914553347E-13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492.3498626914548</v>
      </c>
      <c r="T115" s="59">
        <f t="shared" si="88"/>
        <v>635.90304180030307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1.0773017780331082</v>
      </c>
      <c r="AA115" s="21">
        <f>EXP(-LN(2)/25)*AA114+(1-EXP(-LN(2)/25))/(LN(2)/25)*Calculateur!V115*Calculateur!X115*VLOOKUP('Données projet'!$B$9,Paramètres!$A$1:$I$89,3,0)*0.475*44/12</f>
        <v>2.4906495040767216</v>
      </c>
      <c r="AB115" s="21">
        <f>EXP(-LN(2)/2)*AB114+(1-EXP(-LN(2)/2))/(LN(2)/2)*V115*Y115*VLOOKUP('Données projet'!$B$9,Paramètres!$A$1:$I$89,3,0)*0.475*44/12</f>
        <v>5.3203930527548013E-12</v>
      </c>
      <c r="AC115" s="22">
        <f t="shared" si="57"/>
        <v>3.5679512821151498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175.05987582828078</v>
      </c>
      <c r="AO115" s="59">
        <f t="shared" si="90"/>
        <v>268.54782308462387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1.0377668322171827</v>
      </c>
      <c r="AV115" s="21">
        <f>EXP(-LN(2)/25)*AV114+(1-EXP(-LN(2)/25))/(LN(2)/25)*Calculateur!AQ115*Calculateur!AS115*VLOOKUP('Données projet'!$B$10,Paramètres!$A$1:$I$89,3,0)*0.475*44/12</f>
        <v>1.8696922170658798</v>
      </c>
      <c r="AW115" s="21">
        <f>EXP(-LN(2)/2)*AW114+(1-EXP(-LN(2)/2))/(LN(2)/2)*AQ115*AT115*VLOOKUP('Données projet'!$B$10,Paramètres!$A$1:$I$89,3,0)*0.475*44/12</f>
        <v>4.7065180013845684E-12</v>
      </c>
      <c r="AX115" s="21">
        <f t="shared" si="60"/>
        <v>2.9074590492877688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-2.5420376914553347E-13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492.3498626914548</v>
      </c>
      <c r="T116" s="59">
        <f t="shared" si="88"/>
        <v>635.90304180030307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1.0561765472550815</v>
      </c>
      <c r="AA116" s="21">
        <f>EXP(-LN(2)/25)*AA115+(1-EXP(-LN(2)/25))/(LN(2)/25)*Calculateur!V116*Calculateur!X116*VLOOKUP('Données projet'!$B$9,Paramètres!$A$1:$I$89,3,0)*0.475*44/12</f>
        <v>2.4225425624101788</v>
      </c>
      <c r="AB116" s="21">
        <f>EXP(-LN(2)/2)*AB115+(1-EXP(-LN(2)/2))/(LN(2)/2)*V116*Y116*VLOOKUP('Données projet'!$B$9,Paramètres!$A$1:$I$89,3,0)*0.475*44/12</f>
        <v>3.7620860061807169E-12</v>
      </c>
      <c r="AC116" s="22">
        <f t="shared" si="57"/>
        <v>3.4787191096690222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175.05987582828078</v>
      </c>
      <c r="AO116" s="59">
        <f t="shared" si="90"/>
        <v>268.54782308462387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1.0174168576126703</v>
      </c>
      <c r="AV116" s="21">
        <f>EXP(-LN(2)/25)*AV115+(1-EXP(-LN(2)/25))/(LN(2)/25)*Calculateur!AQ116*Calculateur!AS116*VLOOKUP('Données projet'!$B$10,Paramètres!$A$1:$I$89,3,0)*0.475*44/12</f>
        <v>1.8185653850673729</v>
      </c>
      <c r="AW116" s="21">
        <f>EXP(-LN(2)/2)*AW115+(1-EXP(-LN(2)/2))/(LN(2)/2)*AQ116*AT116*VLOOKUP('Données projet'!$B$10,Paramètres!$A$1:$I$89,3,0)*0.475*44/12</f>
        <v>3.328010794555585E-12</v>
      </c>
      <c r="AX116" s="21">
        <f t="shared" si="60"/>
        <v>2.8359822426833712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-2.5420376914553347E-13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492.3498626914548</v>
      </c>
      <c r="T117" s="59">
        <f t="shared" si="88"/>
        <v>635.90304180030307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1.0354655693674932</v>
      </c>
      <c r="AA117" s="21">
        <f>EXP(-LN(2)/25)*AA116+(1-EXP(-LN(2)/25))/(LN(2)/25)*Calculateur!V117*Calculateur!X117*VLOOKUP('Données projet'!$B$9,Paramètres!$A$1:$I$89,3,0)*0.475*44/12</f>
        <v>2.356298008645096</v>
      </c>
      <c r="AB117" s="21">
        <f>EXP(-LN(2)/2)*AB116+(1-EXP(-LN(2)/2))/(LN(2)/2)*V117*Y117*VLOOKUP('Données projet'!$B$9,Paramètres!$A$1:$I$89,3,0)*0.475*44/12</f>
        <v>2.6601965263774006E-12</v>
      </c>
      <c r="AC117" s="22">
        <f t="shared" si="57"/>
        <v>3.3917635780152491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175.05987582828078</v>
      </c>
      <c r="AO117" s="59">
        <f t="shared" si="90"/>
        <v>268.54782308462387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0.99746593359789348</v>
      </c>
      <c r="AV117" s="21">
        <f>EXP(-LN(2)/25)*AV116+(1-EXP(-LN(2)/25))/(LN(2)/25)*Calculateur!AQ117*Calculateur!AS117*VLOOKUP('Données projet'!$B$10,Paramètres!$A$1:$I$89,3,0)*0.475*44/12</f>
        <v>1.7688366189785083</v>
      </c>
      <c r="AW117" s="21">
        <f>EXP(-LN(2)/2)*AW116+(1-EXP(-LN(2)/2))/(LN(2)/2)*AQ117*AT117*VLOOKUP('Données projet'!$B$10,Paramètres!$A$1:$I$89,3,0)*0.475*44/12</f>
        <v>2.3532590006922842E-12</v>
      </c>
      <c r="AX117" s="21">
        <f t="shared" si="60"/>
        <v>2.7663025525787552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-2.5420376914553347E-13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492.3498626914548</v>
      </c>
      <c r="T118" s="59">
        <f t="shared" si="88"/>
        <v>635.90304180030307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1.0151607211238314</v>
      </c>
      <c r="AA118" s="21">
        <f>EXP(-LN(2)/25)*AA117+(1-EXP(-LN(2)/25))/(LN(2)/25)*Calculateur!V118*Calculateur!X118*VLOOKUP('Données projet'!$B$9,Paramètres!$A$1:$I$89,3,0)*0.475*44/12</f>
        <v>2.2918649156863689</v>
      </c>
      <c r="AB118" s="21">
        <f>EXP(-LN(2)/2)*AB117+(1-EXP(-LN(2)/2))/(LN(2)/2)*V118*Y118*VLOOKUP('Données projet'!$B$9,Paramètres!$A$1:$I$89,3,0)*0.475*44/12</f>
        <v>1.8810430030903584E-12</v>
      </c>
      <c r="AC118" s="22">
        <f t="shared" si="57"/>
        <v>3.3070256368120816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175.05987582828078</v>
      </c>
      <c r="AO118" s="59">
        <f t="shared" si="90"/>
        <v>268.54782308462387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0.97790623503418439</v>
      </c>
      <c r="AV118" s="21">
        <f>EXP(-LN(2)/25)*AV117+(1-EXP(-LN(2)/25))/(LN(2)/25)*Calculateur!AQ118*Calculateur!AS118*VLOOKUP('Données projet'!$B$10,Paramètres!$A$1:$I$89,3,0)*0.475*44/12</f>
        <v>1.720467688613466</v>
      </c>
      <c r="AW118" s="21">
        <f>EXP(-LN(2)/2)*AW117+(1-EXP(-LN(2)/2))/(LN(2)/2)*AQ118*AT118*VLOOKUP('Données projet'!$B$10,Paramètres!$A$1:$I$89,3,0)*0.475*44/12</f>
        <v>1.6640053972777925E-12</v>
      </c>
      <c r="AX118" s="21">
        <f t="shared" si="60"/>
        <v>2.6983739236493145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-2.5420376914553347E-13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492.3498626914548</v>
      </c>
      <c r="T119" s="59">
        <f t="shared" si="88"/>
        <v>635.90304180030307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0.99525403856949335</v>
      </c>
      <c r="AA119" s="21">
        <f>EXP(-LN(2)/25)*AA118+(1-EXP(-LN(2)/25))/(LN(2)/25)*Calculateur!V119*Calculateur!X119*VLOOKUP('Données projet'!$B$9,Paramètres!$A$1:$I$89,3,0)*0.475*44/12</f>
        <v>2.2291937490429872</v>
      </c>
      <c r="AB119" s="21">
        <f>EXP(-LN(2)/2)*AB118+(1-EXP(-LN(2)/2))/(LN(2)/2)*V119*Y119*VLOOKUP('Données projet'!$B$9,Paramètres!$A$1:$I$89,3,0)*0.475*44/12</f>
        <v>1.3300982631887003E-12</v>
      </c>
      <c r="AC119" s="22">
        <f t="shared" si="57"/>
        <v>3.2244477876138107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175.05987582828078</v>
      </c>
      <c r="AO119" s="59">
        <f t="shared" si="90"/>
        <v>268.54782308462387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0.95873009022907152</v>
      </c>
      <c r="AV119" s="21">
        <f>EXP(-LN(2)/25)*AV118+(1-EXP(-LN(2)/25))/(LN(2)/25)*Calculateur!AQ119*Calculateur!AS119*VLOOKUP('Données projet'!$B$10,Paramètres!$A$1:$I$89,3,0)*0.475*44/12</f>
        <v>1.6734214091928672</v>
      </c>
      <c r="AW119" s="21">
        <f>EXP(-LN(2)/2)*AW118+(1-EXP(-LN(2)/2))/(LN(2)/2)*AQ119*AT119*VLOOKUP('Données projet'!$B$10,Paramètres!$A$1:$I$89,3,0)*0.475*44/12</f>
        <v>1.1766295003461421E-12</v>
      </c>
      <c r="AX119" s="21">
        <f t="shared" si="60"/>
        <v>2.6321514994231157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-2.5420376914553347E-13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492.3498626914548</v>
      </c>
      <c r="T120" s="59">
        <f t="shared" si="88"/>
        <v>635.90304180030307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0.97573771391816844</v>
      </c>
      <c r="AA120" s="21">
        <f>EXP(-LN(2)/25)*AA119+(1-EXP(-LN(2)/25))/(LN(2)/25)*Calculateur!V120*Calculateur!X120*VLOOKUP('Données projet'!$B$9,Paramètres!$A$1:$I$89,3,0)*0.475*44/12</f>
        <v>2.1682363287472022</v>
      </c>
      <c r="AB120" s="21">
        <f>EXP(-LN(2)/2)*AB119+(1-EXP(-LN(2)/2))/(LN(2)/2)*V120*Y120*VLOOKUP('Données projet'!$B$9,Paramètres!$A$1:$I$89,3,0)*0.475*44/12</f>
        <v>9.4052150154517921E-13</v>
      </c>
      <c r="AC120" s="22">
        <f t="shared" si="57"/>
        <v>3.1439740426663114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175.05987582828078</v>
      </c>
      <c r="AO120" s="59">
        <f t="shared" si="90"/>
        <v>268.54782308462387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0.93992997792729349</v>
      </c>
      <c r="AV120" s="21">
        <f>EXP(-LN(2)/25)*AV119+(1-EXP(-LN(2)/25))/(LN(2)/25)*Calculateur!AQ120*Calculateur!AS120*VLOOKUP('Données projet'!$B$10,Paramètres!$A$1:$I$89,3,0)*0.475*44/12</f>
        <v>1.6276616127570809</v>
      </c>
      <c r="AW120" s="21">
        <f>EXP(-LN(2)/2)*AW119+(1-EXP(-LN(2)/2))/(LN(2)/2)*AQ120*AT120*VLOOKUP('Données projet'!$B$10,Paramètres!$A$1:$I$89,3,0)*0.475*44/12</f>
        <v>8.3200269863889625E-13</v>
      </c>
      <c r="AX120" s="21">
        <f t="shared" si="60"/>
        <v>2.5675915906852067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-2.5420376914553347E-13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492.3498626914548</v>
      </c>
      <c r="T121" s="59">
        <f t="shared" si="88"/>
        <v>635.90304180030307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0.95660409248947331</v>
      </c>
      <c r="AA121" s="21">
        <f>EXP(-LN(2)/25)*AA120+(1-EXP(-LN(2)/25))/(LN(2)/25)*Calculateur!V121*Calculateur!X121*VLOOKUP('Données projet'!$B$9,Paramètres!$A$1:$I$89,3,0)*0.475*44/12</f>
        <v>2.108945792315017</v>
      </c>
      <c r="AB121" s="21">
        <f>EXP(-LN(2)/2)*AB120+(1-EXP(-LN(2)/2))/(LN(2)/2)*V121*Y121*VLOOKUP('Données projet'!$B$9,Paramètres!$A$1:$I$89,3,0)*0.475*44/12</f>
        <v>6.6504913159435016E-13</v>
      </c>
      <c r="AC121" s="22">
        <f t="shared" si="57"/>
        <v>3.0655498848051557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175.05987582828078</v>
      </c>
      <c r="AO121" s="59">
        <f t="shared" si="90"/>
        <v>268.54782308462387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0.92149852436081703</v>
      </c>
      <c r="AV121" s="21">
        <f>EXP(-LN(2)/25)*AV120+(1-EXP(-LN(2)/25))/(LN(2)/25)*Calculateur!AQ121*Calculateur!AS121*VLOOKUP('Données projet'!$B$10,Paramètres!$A$1:$I$89,3,0)*0.475*44/12</f>
        <v>1.5831531203612343</v>
      </c>
      <c r="AW121" s="21">
        <f>EXP(-LN(2)/2)*AW120+(1-EXP(-LN(2)/2))/(LN(2)/2)*AQ121*AT121*VLOOKUP('Données projet'!$B$10,Paramètres!$A$1:$I$89,3,0)*0.475*44/12</f>
        <v>5.8831475017307104E-13</v>
      </c>
      <c r="AX121" s="21">
        <f t="shared" si="60"/>
        <v>2.5046516447226397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-2.5420376914553347E-13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492.3498626914548</v>
      </c>
      <c r="T122" s="59">
        <f t="shared" si="88"/>
        <v>635.90304180030307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0.93784566970663819</v>
      </c>
      <c r="AA122" s="21">
        <f>EXP(-LN(2)/25)*AA121+(1-EXP(-LN(2)/25))/(LN(2)/25)*Calculateur!V122*Calculateur!X122*VLOOKUP('Données projet'!$B$9,Paramètres!$A$1:$I$89,3,0)*0.475*44/12</f>
        <v>2.0512765587195236</v>
      </c>
      <c r="AB122" s="21">
        <f>EXP(-LN(2)/2)*AB121+(1-EXP(-LN(2)/2))/(LN(2)/2)*V122*Y122*VLOOKUP('Données projet'!$B$9,Paramètres!$A$1:$I$89,3,0)*0.475*44/12</f>
        <v>4.7026075077258961E-13</v>
      </c>
      <c r="AC122" s="22">
        <f t="shared" si="57"/>
        <v>2.9891222284266319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175.05987582828078</v>
      </c>
      <c r="AO122" s="59">
        <f t="shared" si="90"/>
        <v>268.54782308462387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0.90342850035670264</v>
      </c>
      <c r="AV122" s="21">
        <f>EXP(-LN(2)/25)*AV121+(1-EXP(-LN(2)/25))/(LN(2)/25)*Calculateur!AQ122*Calculateur!AS122*VLOOKUP('Données projet'!$B$10,Paramètres!$A$1:$I$89,3,0)*0.475*44/12</f>
        <v>1.5398617150305522</v>
      </c>
      <c r="AW122" s="21">
        <f>EXP(-LN(2)/2)*AW121+(1-EXP(-LN(2)/2))/(LN(2)/2)*AQ122*AT122*VLOOKUP('Données projet'!$B$10,Paramètres!$A$1:$I$89,3,0)*0.475*44/12</f>
        <v>4.1600134931944812E-13</v>
      </c>
      <c r="AX122" s="21">
        <f t="shared" si="60"/>
        <v>2.443290215387671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-2.5420376914553347E-13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492.3498626914548</v>
      </c>
      <c r="T123" s="59">
        <f t="shared" si="88"/>
        <v>635.90304180030307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0.91945508815306631</v>
      </c>
      <c r="AA123" s="21">
        <f>EXP(-LN(2)/25)*AA122+(1-EXP(-LN(2)/25))/(LN(2)/25)*Calculateur!V123*Calculateur!X123*VLOOKUP('Données projet'!$B$9,Paramètres!$A$1:$I$89,3,0)*0.475*44/12</f>
        <v>1.9951842933493924</v>
      </c>
      <c r="AB123" s="21">
        <f>EXP(-LN(2)/2)*AB122+(1-EXP(-LN(2)/2))/(LN(2)/2)*V123*Y123*VLOOKUP('Données projet'!$B$9,Paramètres!$A$1:$I$89,3,0)*0.475*44/12</f>
        <v>3.3252456579717508E-13</v>
      </c>
      <c r="AC123" s="22">
        <f t="shared" si="57"/>
        <v>2.9146393815027913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175.05987582828078</v>
      </c>
      <c r="AO123" s="59">
        <f t="shared" si="90"/>
        <v>268.54782308462387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0.88571281850168249</v>
      </c>
      <c r="AV123" s="21">
        <f>EXP(-LN(2)/25)*AV122+(1-EXP(-LN(2)/25))/(LN(2)/25)*Calculateur!AQ123*Calculateur!AS123*VLOOKUP('Données projet'!$B$10,Paramètres!$A$1:$I$89,3,0)*0.475*44/12</f>
        <v>1.4977541154552336</v>
      </c>
      <c r="AW123" s="21">
        <f>EXP(-LN(2)/2)*AW122+(1-EXP(-LN(2)/2))/(LN(2)/2)*AQ123*AT123*VLOOKUP('Données projet'!$B$10,Paramètres!$A$1:$I$89,3,0)*0.475*44/12</f>
        <v>2.9415737508653552E-13</v>
      </c>
      <c r="AX123" s="21">
        <f t="shared" si="60"/>
        <v>2.3834669339572101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-2.5420376914553347E-13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492.3498626914548</v>
      </c>
      <c r="T124" s="59">
        <f t="shared" si="88"/>
        <v>635.90304180030307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0.90142513468661289</v>
      </c>
      <c r="AA124" s="21">
        <f>EXP(-LN(2)/25)*AA123+(1-EXP(-LN(2)/25))/(LN(2)/25)*Calculateur!V124*Calculateur!X124*VLOOKUP('Données projet'!$B$9,Paramètres!$A$1:$I$89,3,0)*0.475*44/12</f>
        <v>1.9406258739255713</v>
      </c>
      <c r="AB124" s="21">
        <f>EXP(-LN(2)/2)*AB123+(1-EXP(-LN(2)/2))/(LN(2)/2)*V124*Y124*VLOOKUP('Données projet'!$B$9,Paramètres!$A$1:$I$89,3,0)*0.475*44/12</f>
        <v>2.351303753862948E-13</v>
      </c>
      <c r="AC124" s="22">
        <f t="shared" si="57"/>
        <v>2.8420510086124193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175.05987582828078</v>
      </c>
      <c r="AO124" s="59">
        <f t="shared" si="90"/>
        <v>268.54782308462387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0.86834453036234038</v>
      </c>
      <c r="AV124" s="21">
        <f>EXP(-LN(2)/25)*AV123+(1-EXP(-LN(2)/25))/(LN(2)/25)*Calculateur!AQ124*Calculateur!AS124*VLOOKUP('Données projet'!$B$10,Paramètres!$A$1:$I$89,3,0)*0.475*44/12</f>
        <v>1.4567979504046444</v>
      </c>
      <c r="AW124" s="21">
        <f>EXP(-LN(2)/2)*AW123+(1-EXP(-LN(2)/2))/(LN(2)/2)*AQ124*AT124*VLOOKUP('Données projet'!$B$10,Paramètres!$A$1:$I$89,3,0)*0.475*44/12</f>
        <v>2.0800067465972406E-13</v>
      </c>
      <c r="AX124" s="21">
        <f t="shared" si="60"/>
        <v>2.3251424807671928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-2.5420376914553347E-13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492.3498626914548</v>
      </c>
      <c r="T125" s="59">
        <f t="shared" si="88"/>
        <v>635.90304180030307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0.88374873761045081</v>
      </c>
      <c r="AA125" s="21">
        <f>EXP(-LN(2)/25)*AA124+(1-EXP(-LN(2)/25))/(LN(2)/25)*Calculateur!V125*Calculateur!X125*VLOOKUP('Données projet'!$B$9,Paramètres!$A$1:$I$89,3,0)*0.475*44/12</f>
        <v>1.8875593573499971</v>
      </c>
      <c r="AB125" s="21">
        <f>EXP(-LN(2)/2)*AB124+(1-EXP(-LN(2)/2))/(LN(2)/2)*V125*Y125*VLOOKUP('Données projet'!$B$9,Paramètres!$A$1:$I$89,3,0)*0.475*44/12</f>
        <v>1.6626228289858754E-13</v>
      </c>
      <c r="AC125" s="22">
        <f t="shared" si="57"/>
        <v>2.7713080949606139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175.05987582828078</v>
      </c>
      <c r="AO125" s="59">
        <f t="shared" si="90"/>
        <v>268.54782308462387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0.851316823759801</v>
      </c>
      <c r="AV125" s="21">
        <f>EXP(-LN(2)/25)*AV124+(1-EXP(-LN(2)/25))/(LN(2)/25)*Calculateur!AQ125*Calculateur!AS125*VLOOKUP('Données projet'!$B$10,Paramètres!$A$1:$I$89,3,0)*0.475*44/12</f>
        <v>1.4169617338411549</v>
      </c>
      <c r="AW125" s="21">
        <f>EXP(-LN(2)/2)*AW124+(1-EXP(-LN(2)/2))/(LN(2)/2)*AQ125*AT125*VLOOKUP('Données projet'!$B$10,Paramètres!$A$1:$I$89,3,0)*0.475*44/12</f>
        <v>1.4707868754326776E-13</v>
      </c>
      <c r="AX125" s="21">
        <f t="shared" si="60"/>
        <v>2.2682785576011031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-2.5420376914553347E-13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492.3498626914548</v>
      </c>
      <c r="T126" s="59">
        <f t="shared" si="88"/>
        <v>635.90304180030307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0.86641896389941464</v>
      </c>
      <c r="AA126" s="21">
        <f>EXP(-LN(2)/25)*AA125+(1-EXP(-LN(2)/25))/(LN(2)/25)*Calculateur!V126*Calculateur!X126*VLOOKUP('Données projet'!$B$9,Paramètres!$A$1:$I$89,3,0)*0.475*44/12</f>
        <v>1.835943947460829</v>
      </c>
      <c r="AB126" s="21">
        <f>EXP(-LN(2)/2)*AB125+(1-EXP(-LN(2)/2))/(LN(2)/2)*V126*Y126*VLOOKUP('Données projet'!$B$9,Paramètres!$A$1:$I$89,3,0)*0.475*44/12</f>
        <v>1.175651876931474E-13</v>
      </c>
      <c r="AC126" s="22">
        <f t="shared" si="57"/>
        <v>2.7023629113603613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175.05987582828078</v>
      </c>
      <c r="AO126" s="59">
        <f t="shared" si="90"/>
        <v>268.54782308462387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0.83462302009786193</v>
      </c>
      <c r="AV126" s="21">
        <f>EXP(-LN(2)/25)*AV125+(1-EXP(-LN(2)/25))/(LN(2)/25)*Calculateur!AQ126*Calculateur!AS126*VLOOKUP('Données projet'!$B$10,Paramètres!$A$1:$I$89,3,0)*0.475*44/12</f>
        <v>1.3782148407144894</v>
      </c>
      <c r="AW126" s="21">
        <f>EXP(-LN(2)/2)*AW125+(1-EXP(-LN(2)/2))/(LN(2)/2)*AQ126*AT126*VLOOKUP('Données projet'!$B$10,Paramètres!$A$1:$I$89,3,0)*0.475*44/12</f>
        <v>1.0400033732986203E-13</v>
      </c>
      <c r="AX126" s="21">
        <f t="shared" si="60"/>
        <v>2.2128378608124555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-2.5420376914553347E-13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492.3498626914548</v>
      </c>
      <c r="T127" s="59">
        <f t="shared" si="88"/>
        <v>635.90304180030307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0.84942901648073366</v>
      </c>
      <c r="AA127" s="21">
        <f>EXP(-LN(2)/25)*AA126+(1-EXP(-LN(2)/25))/(LN(2)/25)*Calculateur!V127*Calculateur!X127*VLOOKUP('Données projet'!$B$9,Paramètres!$A$1:$I$89,3,0)*0.475*44/12</f>
        <v>1.7857399636694165</v>
      </c>
      <c r="AB127" s="21">
        <f>EXP(-LN(2)/2)*AB126+(1-EXP(-LN(2)/2))/(LN(2)/2)*V127*Y127*VLOOKUP('Données projet'!$B$9,Paramètres!$A$1:$I$89,3,0)*0.475*44/12</f>
        <v>8.313114144929377E-14</v>
      </c>
      <c r="AC127" s="22">
        <f t="shared" si="57"/>
        <v>2.6351689801502332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175.05987582828078</v>
      </c>
      <c r="AO127" s="59">
        <f t="shared" si="90"/>
        <v>268.54782308462387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0.81825657174351862</v>
      </c>
      <c r="AV127" s="21">
        <f>EXP(-LN(2)/25)*AV126+(1-EXP(-LN(2)/25))/(LN(2)/25)*Calculateur!AQ127*Calculateur!AS127*VLOOKUP('Données projet'!$B$10,Paramètres!$A$1:$I$89,3,0)*0.475*44/12</f>
        <v>1.3405274834179832</v>
      </c>
      <c r="AW127" s="21">
        <f>EXP(-LN(2)/2)*AW126+(1-EXP(-LN(2)/2))/(LN(2)/2)*AQ127*AT127*VLOOKUP('Données projet'!$B$10,Paramètres!$A$1:$I$89,3,0)*0.475*44/12</f>
        <v>7.353934377163388E-14</v>
      </c>
      <c r="AX127" s="21">
        <f t="shared" si="60"/>
        <v>2.1587840551615756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-2.5420376914553347E-13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492.3498626914548</v>
      </c>
      <c r="T128" s="59">
        <f t="shared" si="88"/>
        <v>635.90304180030307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0.83277223156808833</v>
      </c>
      <c r="AA128" s="21">
        <f>EXP(-LN(2)/25)*AA127+(1-EXP(-LN(2)/25))/(LN(2)/25)*Calculateur!V128*Calculateur!X128*VLOOKUP('Données projet'!$B$9,Paramètres!$A$1:$I$89,3,0)*0.475*44/12</f>
        <v>1.7369088104548929</v>
      </c>
      <c r="AB128" s="21">
        <f>EXP(-LN(2)/2)*AB127+(1-EXP(-LN(2)/2))/(LN(2)/2)*V128*Y128*VLOOKUP('Données projet'!$B$9,Paramètres!$A$1:$I$89,3,0)*0.475*44/12</f>
        <v>5.8782593846573701E-14</v>
      </c>
      <c r="AC128" s="22">
        <f t="shared" si="57"/>
        <v>2.5696810420230398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175.05987582828078</v>
      </c>
      <c r="AO128" s="59">
        <f t="shared" si="90"/>
        <v>268.54782308462387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0.80221105945885618</v>
      </c>
      <c r="AV128" s="21">
        <f>EXP(-LN(2)/25)*AV127+(1-EXP(-LN(2)/25))/(LN(2)/25)*Calculateur!AQ128*Calculateur!AS128*VLOOKUP('Données projet'!$B$10,Paramètres!$A$1:$I$89,3,0)*0.475*44/12</f>
        <v>1.303870688888642</v>
      </c>
      <c r="AW128" s="21">
        <f>EXP(-LN(2)/2)*AW127+(1-EXP(-LN(2)/2))/(LN(2)/2)*AQ128*AT128*VLOOKUP('Données projet'!$B$10,Paramètres!$A$1:$I$89,3,0)*0.475*44/12</f>
        <v>5.2000168664931015E-14</v>
      </c>
      <c r="AX128" s="21">
        <f t="shared" si="60"/>
        <v>2.1060817483475502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-2.5420376914553347E-13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492.3498626914548</v>
      </c>
      <c r="T129" s="59">
        <f t="shared" si="88"/>
        <v>635.90304180030307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0.81644207604794439</v>
      </c>
      <c r="AA129" s="21">
        <f>EXP(-LN(2)/25)*AA128+(1-EXP(-LN(2)/25))/(LN(2)/25)*Calculateur!V129*Calculateur!X129*VLOOKUP('Données projet'!$B$9,Paramètres!$A$1:$I$89,3,0)*0.475*44/12</f>
        <v>1.6894129476929391</v>
      </c>
      <c r="AB129" s="21">
        <f>EXP(-LN(2)/2)*AB128+(1-EXP(-LN(2)/2))/(LN(2)/2)*V129*Y129*VLOOKUP('Données projet'!$B$9,Paramètres!$A$1:$I$89,3,0)*0.475*44/12</f>
        <v>4.1565570724646885E-14</v>
      </c>
      <c r="AC129" s="22">
        <f t="shared" si="57"/>
        <v>2.5058550237409252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175.05987582828078</v>
      </c>
      <c r="AO129" s="59">
        <f t="shared" si="90"/>
        <v>268.54782308462387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0.78648018988329993</v>
      </c>
      <c r="AV129" s="21">
        <f>EXP(-LN(2)/25)*AV128+(1-EXP(-LN(2)/25))/(LN(2)/25)*Calculateur!AQ129*Calculateur!AS129*VLOOKUP('Données projet'!$B$10,Paramètres!$A$1:$I$89,3,0)*0.475*44/12</f>
        <v>1.2682162763334026</v>
      </c>
      <c r="AW129" s="21">
        <f>EXP(-LN(2)/2)*AW128+(1-EXP(-LN(2)/2))/(LN(2)/2)*AQ129*AT129*VLOOKUP('Données projet'!$B$10,Paramètres!$A$1:$I$89,3,0)*0.475*44/12</f>
        <v>3.676967188581694E-14</v>
      </c>
      <c r="AX129" s="21">
        <f t="shared" si="60"/>
        <v>2.0546964662167393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-2.5420376914553347E-13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492.3498626914548</v>
      </c>
      <c r="T130" s="59">
        <f t="shared" si="88"/>
        <v>635.90304180030307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0.8004321449171391</v>
      </c>
      <c r="AA130" s="21">
        <f>EXP(-LN(2)/25)*AA129+(1-EXP(-LN(2)/25))/(LN(2)/25)*Calculateur!V130*Calculateur!X130*VLOOKUP('Données projet'!$B$9,Paramètres!$A$1:$I$89,3,0)*0.475*44/12</f>
        <v>1.6432158617959101</v>
      </c>
      <c r="AB130" s="21">
        <f>EXP(-LN(2)/2)*AB129+(1-EXP(-LN(2)/2))/(LN(2)/2)*V130*Y130*VLOOKUP('Données projet'!$B$9,Paramètres!$A$1:$I$89,3,0)*0.475*44/12</f>
        <v>2.939129692328685E-14</v>
      </c>
      <c r="AC130" s="22">
        <f t="shared" si="57"/>
        <v>2.4436480067130786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175.05987582828078</v>
      </c>
      <c r="AO130" s="59">
        <f t="shared" si="90"/>
        <v>268.54782308462387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0.77105779306523725</v>
      </c>
      <c r="AV130" s="21">
        <f>EXP(-LN(2)/25)*AV129+(1-EXP(-LN(2)/25))/(LN(2)/25)*Calculateur!AQ130*Calculateur!AS130*VLOOKUP('Données projet'!$B$10,Paramètres!$A$1:$I$89,3,0)*0.475*44/12</f>
        <v>1.2335368355644702</v>
      </c>
      <c r="AW130" s="21">
        <f>EXP(-LN(2)/2)*AW129+(1-EXP(-LN(2)/2))/(LN(2)/2)*AQ130*AT130*VLOOKUP('Données projet'!$B$10,Paramètres!$A$1:$I$89,3,0)*0.475*44/12</f>
        <v>2.6000084332465508E-14</v>
      </c>
      <c r="AX130" s="21">
        <f t="shared" si="60"/>
        <v>2.0045946286297336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-2.5420376914553347E-13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492.3498626914548</v>
      </c>
      <c r="T131" s="59">
        <f t="shared" si="88"/>
        <v>635.90304180030307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0.78473615877071512</v>
      </c>
      <c r="AA131" s="21">
        <f>EXP(-LN(2)/25)*AA130+(1-EXP(-LN(2)/25))/(LN(2)/25)*Calculateur!V131*Calculateur!X131*VLOOKUP('Données projet'!$B$9,Paramètres!$A$1:$I$89,3,0)*0.475*44/12</f>
        <v>1.5982820376421343</v>
      </c>
      <c r="AB131" s="21">
        <f>EXP(-LN(2)/2)*AB130+(1-EXP(-LN(2)/2))/(LN(2)/2)*V131*Y131*VLOOKUP('Données projet'!$B$9,Paramètres!$A$1:$I$89,3,0)*0.475*44/12</f>
        <v>2.0782785362323443E-14</v>
      </c>
      <c r="AC131" s="22">
        <f t="shared" si="57"/>
        <v>2.3830181964128703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175.05987582828078</v>
      </c>
      <c r="AO131" s="59">
        <f t="shared" si="90"/>
        <v>268.54782308462387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0.75593782004204357</v>
      </c>
      <c r="AV131" s="21">
        <f>EXP(-LN(2)/25)*AV130+(1-EXP(-LN(2)/25))/(LN(2)/25)*Calculateur!AQ131*Calculateur!AS131*VLOOKUP('Données projet'!$B$10,Paramètres!$A$1:$I$89,3,0)*0.475*44/12</f>
        <v>1.1998057059270768</v>
      </c>
      <c r="AW131" s="21">
        <f>EXP(-LN(2)/2)*AW130+(1-EXP(-LN(2)/2))/(LN(2)/2)*AQ131*AT131*VLOOKUP('Données projet'!$B$10,Paramètres!$A$1:$I$89,3,0)*0.475*44/12</f>
        <v>1.838483594290847E-14</v>
      </c>
      <c r="AX131" s="21">
        <f t="shared" si="60"/>
        <v>1.9557435259691387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-2.5420376914553347E-13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492.3498626914548</v>
      </c>
      <c r="T132" s="59">
        <f t="shared" si="88"/>
        <v>635.90304180030307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0.76934796133901628</v>
      </c>
      <c r="AA132" s="21">
        <f>EXP(-LN(2)/25)*AA131+(1-EXP(-LN(2)/25))/(LN(2)/25)*Calculateur!V132*Calculateur!X132*VLOOKUP('Données projet'!$B$9,Paramètres!$A$1:$I$89,3,0)*0.475*44/12</f>
        <v>1.5545769312728106</v>
      </c>
      <c r="AB132" s="21">
        <f>EXP(-LN(2)/2)*AB131+(1-EXP(-LN(2)/2))/(LN(2)/2)*V132*Y132*VLOOKUP('Données projet'!$B$9,Paramètres!$A$1:$I$89,3,0)*0.475*44/12</f>
        <v>1.4695648461643425E-14</v>
      </c>
      <c r="AC132" s="22">
        <f t="shared" ref="AC132:AC153" si="111">SUM(Z132:AB132)</f>
        <v>2.3239248926118417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175.05987582828078</v>
      </c>
      <c r="AO132" s="59">
        <f t="shared" si="90"/>
        <v>268.54782308462387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0.74111434046756175</v>
      </c>
      <c r="AV132" s="21">
        <f>EXP(-LN(2)/25)*AV131+(1-EXP(-LN(2)/25))/(LN(2)/25)*Calculateur!AQ132*Calculateur!AS132*VLOOKUP('Données projet'!$B$10,Paramètres!$A$1:$I$89,3,0)*0.475*44/12</f>
        <v>1.166996955803461</v>
      </c>
      <c r="AW132" s="21">
        <f>EXP(-LN(2)/2)*AW131+(1-EXP(-LN(2)/2))/(LN(2)/2)*AQ132*AT132*VLOOKUP('Données projet'!$B$10,Paramètres!$A$1:$I$89,3,0)*0.475*44/12</f>
        <v>1.3000042166232754E-14</v>
      </c>
      <c r="AX132" s="21">
        <f t="shared" ref="AX132:AX153" si="114">SUM(AU132:AW132)</f>
        <v>1.9081112962710358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-2.5420376914553347E-13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492.3498626914548</v>
      </c>
      <c r="T133" s="59">
        <f t="shared" ref="T133:T196" si="142">$T$3</f>
        <v>635.90304180030307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0.75426151707307942</v>
      </c>
      <c r="AA133" s="21">
        <f>EXP(-LN(2)/25)*AA132+(1-EXP(-LN(2)/25))/(LN(2)/25)*Calculateur!V133*Calculateur!X133*VLOOKUP('Données projet'!$B$9,Paramètres!$A$1:$I$89,3,0)*0.475*44/12</f>
        <v>1.5120669433355078</v>
      </c>
      <c r="AB133" s="21">
        <f>EXP(-LN(2)/2)*AB132+(1-EXP(-LN(2)/2))/(LN(2)/2)*V133*Y133*VLOOKUP('Données projet'!$B$9,Paramètres!$A$1:$I$89,3,0)*0.475*44/12</f>
        <v>1.0391392681161721E-14</v>
      </c>
      <c r="AC133" s="22">
        <f t="shared" si="111"/>
        <v>2.2663284604085976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175.05987582828078</v>
      </c>
      <c r="AO133" s="59">
        <f t="shared" ref="AO133:AO196" si="144">$AO$3</f>
        <v>268.54782308462387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0.72658154028610578</v>
      </c>
      <c r="AV133" s="21">
        <f>EXP(-LN(2)/25)*AV132+(1-EXP(-LN(2)/25))/(LN(2)/25)*Calculateur!AQ133*Calculateur!AS133*VLOOKUP('Données projet'!$B$10,Paramètres!$A$1:$I$89,3,0)*0.475*44/12</f>
        <v>1.1350853626773125</v>
      </c>
      <c r="AW133" s="21">
        <f>EXP(-LN(2)/2)*AW132+(1-EXP(-LN(2)/2))/(LN(2)/2)*AQ133*AT133*VLOOKUP('Données projet'!$B$10,Paramètres!$A$1:$I$89,3,0)*0.475*44/12</f>
        <v>9.1924179714542351E-15</v>
      </c>
      <c r="AX133" s="21">
        <f t="shared" si="114"/>
        <v>1.8616669029634274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-2.5420376914553347E-13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492.3498626914548</v>
      </c>
      <c r="T134" s="59">
        <f t="shared" si="142"/>
        <v>635.90304180030307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0.7394709087773752</v>
      </c>
      <c r="AA134" s="21">
        <f>EXP(-LN(2)/25)*AA133+(1-EXP(-LN(2)/25))/(LN(2)/25)*Calculateur!V134*Calculateur!X134*VLOOKUP('Données projet'!$B$9,Paramètres!$A$1:$I$89,3,0)*0.475*44/12</f>
        <v>1.4707193932538538</v>
      </c>
      <c r="AB134" s="21">
        <f>EXP(-LN(2)/2)*AB133+(1-EXP(-LN(2)/2))/(LN(2)/2)*V134*Y134*VLOOKUP('Données projet'!$B$9,Paramètres!$A$1:$I$89,3,0)*0.475*44/12</f>
        <v>7.3478242308217126E-15</v>
      </c>
      <c r="AC134" s="22">
        <f t="shared" si="111"/>
        <v>2.2101903020312368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175.05987582828078</v>
      </c>
      <c r="AO134" s="59">
        <f t="shared" si="144"/>
        <v>268.54782308462387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0.71233371945207535</v>
      </c>
      <c r="AV134" s="21">
        <f>EXP(-LN(2)/25)*AV133+(1-EXP(-LN(2)/25))/(LN(2)/25)*Calculateur!AQ134*Calculateur!AS134*VLOOKUP('Données projet'!$B$10,Paramètres!$A$1:$I$89,3,0)*0.475*44/12</f>
        <v>1.1040463937433564</v>
      </c>
      <c r="AW134" s="21">
        <f>EXP(-LN(2)/2)*AW133+(1-EXP(-LN(2)/2))/(LN(2)/2)*AQ134*AT134*VLOOKUP('Données projet'!$B$10,Paramètres!$A$1:$I$89,3,0)*0.475*44/12</f>
        <v>6.5000210831163769E-15</v>
      </c>
      <c r="AX134" s="21">
        <f t="shared" si="114"/>
        <v>1.8163801131954382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-2.5420376914553347E-13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492.3498626914548</v>
      </c>
      <c r="T135" s="59">
        <f t="shared" si="142"/>
        <v>635.90304180030307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0.72497033528896948</v>
      </c>
      <c r="AA135" s="21">
        <f>EXP(-LN(2)/25)*AA134+(1-EXP(-LN(2)/25))/(LN(2)/25)*Calculateur!V135*Calculateur!X135*VLOOKUP('Données projet'!$B$9,Paramètres!$A$1:$I$89,3,0)*0.475*44/12</f>
        <v>1.4305024941035556</v>
      </c>
      <c r="AB135" s="21">
        <f>EXP(-LN(2)/2)*AB134+(1-EXP(-LN(2)/2))/(LN(2)/2)*V135*Y135*VLOOKUP('Données projet'!$B$9,Paramètres!$A$1:$I$89,3,0)*0.475*44/12</f>
        <v>5.1956963405808606E-15</v>
      </c>
      <c r="AC135" s="22">
        <f t="shared" si="111"/>
        <v>2.1554728293925303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175.05987582828078</v>
      </c>
      <c r="AO135" s="59">
        <f t="shared" si="144"/>
        <v>268.54782308462387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0.69836528969428757</v>
      </c>
      <c r="AV135" s="21">
        <f>EXP(-LN(2)/25)*AV134+(1-EXP(-LN(2)/25))/(LN(2)/25)*Calculateur!AQ135*Calculateur!AS135*VLOOKUP('Données projet'!$B$10,Paramètres!$A$1:$I$89,3,0)*0.475*44/12</f>
        <v>1.0738561870471679</v>
      </c>
      <c r="AW135" s="21">
        <f>EXP(-LN(2)/2)*AW134+(1-EXP(-LN(2)/2))/(LN(2)/2)*AQ135*AT135*VLOOKUP('Données projet'!$B$10,Paramètres!$A$1:$I$89,3,0)*0.475*44/12</f>
        <v>4.5962089857271175E-15</v>
      </c>
      <c r="AX135" s="21">
        <f t="shared" si="114"/>
        <v>1.7722214767414601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-2.5420376914553347E-13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492.3498626914548</v>
      </c>
      <c r="T136" s="59">
        <f t="shared" si="142"/>
        <v>635.90304180030307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0.71075410920219484</v>
      </c>
      <c r="AA136" s="21">
        <f>EXP(-LN(2)/25)*AA135+(1-EXP(-LN(2)/25))/(LN(2)/25)*Calculateur!V136*Calculateur!X136*VLOOKUP('Données projet'!$B$9,Paramètres!$A$1:$I$89,3,0)*0.475*44/12</f>
        <v>1.3913853281754371</v>
      </c>
      <c r="AB136" s="21">
        <f>EXP(-LN(2)/2)*AB135+(1-EXP(-LN(2)/2))/(LN(2)/2)*V136*Y136*VLOOKUP('Données projet'!$B$9,Paramètres!$A$1:$I$89,3,0)*0.475*44/12</f>
        <v>3.6739121154108563E-15</v>
      </c>
      <c r="AC136" s="22">
        <f t="shared" si="111"/>
        <v>2.1021394373776356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175.05987582828078</v>
      </c>
      <c r="AO136" s="59">
        <f t="shared" si="144"/>
        <v>268.54782308462387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0.68467077232414919</v>
      </c>
      <c r="AV136" s="21">
        <f>EXP(-LN(2)/25)*AV135+(1-EXP(-LN(2)/25))/(LN(2)/25)*Calculateur!AQ136*Calculateur!AS136*VLOOKUP('Données projet'!$B$10,Paramètres!$A$1:$I$89,3,0)*0.475*44/12</f>
        <v>1.0444915331407205</v>
      </c>
      <c r="AW136" s="21">
        <f>EXP(-LN(2)/2)*AW135+(1-EXP(-LN(2)/2))/(LN(2)/2)*AQ136*AT136*VLOOKUP('Données projet'!$B$10,Paramètres!$A$1:$I$89,3,0)*0.475*44/12</f>
        <v>3.2500105415581885E-15</v>
      </c>
      <c r="AX136" s="21">
        <f t="shared" si="114"/>
        <v>1.729162305464873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-2.5420376914553347E-13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492.3498626914548</v>
      </c>
      <c r="T137" s="59">
        <f t="shared" si="142"/>
        <v>635.90304180030307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0.69681665463794018</v>
      </c>
      <c r="AA137" s="21">
        <f>EXP(-LN(2)/25)*AA136+(1-EXP(-LN(2)/25))/(LN(2)/25)*Calculateur!V137*Calculateur!X137*VLOOKUP('Données projet'!$B$9,Paramètres!$A$1:$I$89,3,0)*0.475*44/12</f>
        <v>1.3533378232067055</v>
      </c>
      <c r="AB137" s="21">
        <f>EXP(-LN(2)/2)*AB136+(1-EXP(-LN(2)/2))/(LN(2)/2)*V137*Y137*VLOOKUP('Données projet'!$B$9,Paramètres!$A$1:$I$89,3,0)*0.475*44/12</f>
        <v>2.5978481702904303E-15</v>
      </c>
      <c r="AC137" s="22">
        <f t="shared" si="111"/>
        <v>2.0501544778446483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175.05987582828078</v>
      </c>
      <c r="AO137" s="59">
        <f t="shared" si="144"/>
        <v>268.54782308462387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0.67124479608680843</v>
      </c>
      <c r="AV137" s="21">
        <f>EXP(-LN(2)/25)*AV136+(1-EXP(-LN(2)/25))/(LN(2)/25)*Calculateur!AQ137*Calculateur!AS137*VLOOKUP('Données projet'!$B$10,Paramètres!$A$1:$I$89,3,0)*0.475*44/12</f>
        <v>1.015929857239565</v>
      </c>
      <c r="AW137" s="21">
        <f>EXP(-LN(2)/2)*AW136+(1-EXP(-LN(2)/2))/(LN(2)/2)*AQ137*AT137*VLOOKUP('Données projet'!$B$10,Paramètres!$A$1:$I$89,3,0)*0.475*44/12</f>
        <v>2.2981044928635588E-15</v>
      </c>
      <c r="AX137" s="21">
        <f t="shared" si="114"/>
        <v>1.6871746533263756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-2.5420376914553347E-13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492.3498626914548</v>
      </c>
      <c r="T138" s="59">
        <f t="shared" si="142"/>
        <v>635.90304180030307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0.68315250505668268</v>
      </c>
      <c r="AA138" s="21">
        <f>EXP(-LN(2)/25)*AA137+(1-EXP(-LN(2)/25))/(LN(2)/25)*Calculateur!V138*Calculateur!X138*VLOOKUP('Données projet'!$B$9,Paramètres!$A$1:$I$89,3,0)*0.475*44/12</f>
        <v>1.3163307292621751</v>
      </c>
      <c r="AB138" s="21">
        <f>EXP(-LN(2)/2)*AB137+(1-EXP(-LN(2)/2))/(LN(2)/2)*V138*Y138*VLOOKUP('Données projet'!$B$9,Paramètres!$A$1:$I$89,3,0)*0.475*44/12</f>
        <v>1.8369560577054282E-15</v>
      </c>
      <c r="AC138" s="22">
        <f t="shared" si="111"/>
        <v>1.9994832343188595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175.05987582828078</v>
      </c>
      <c r="AO138" s="59">
        <f t="shared" si="144"/>
        <v>268.54782308462387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0.65808209505444493</v>
      </c>
      <c r="AV138" s="21">
        <f>EXP(-LN(2)/25)*AV137+(1-EXP(-LN(2)/25))/(LN(2)/25)*Calculateur!AQ138*Calculateur!AS138*VLOOKUP('Données projet'!$B$10,Paramètres!$A$1:$I$89,3,0)*0.475*44/12</f>
        <v>0.98814920186791977</v>
      </c>
      <c r="AW138" s="21">
        <f>EXP(-LN(2)/2)*AW137+(1-EXP(-LN(2)/2))/(LN(2)/2)*AQ138*AT138*VLOOKUP('Données projet'!$B$10,Paramètres!$A$1:$I$89,3,0)*0.475*44/12</f>
        <v>1.6250052707790942E-15</v>
      </c>
      <c r="AX138" s="21">
        <f t="shared" si="114"/>
        <v>1.6462312969223662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-2.5420376914553347E-13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492.3498626914548</v>
      </c>
      <c r="T139" s="59">
        <f t="shared" si="142"/>
        <v>635.90304180030307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0.66975630111440532</v>
      </c>
      <c r="AA139" s="21">
        <f>EXP(-LN(2)/25)*AA138+(1-EXP(-LN(2)/25))/(LN(2)/25)*Calculateur!V139*Calculateur!X139*VLOOKUP('Données projet'!$B$9,Paramètres!$A$1:$I$89,3,0)*0.475*44/12</f>
        <v>1.2803355962476763</v>
      </c>
      <c r="AB139" s="21">
        <f>EXP(-LN(2)/2)*AB138+(1-EXP(-LN(2)/2))/(LN(2)/2)*V139*Y139*VLOOKUP('Données projet'!$B$9,Paramètres!$A$1:$I$89,3,0)*0.475*44/12</f>
        <v>1.2989240851452152E-15</v>
      </c>
      <c r="AC139" s="22">
        <f t="shared" si="111"/>
        <v>1.9500918973620829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175.05987582828078</v>
      </c>
      <c r="AO139" s="59">
        <f t="shared" si="144"/>
        <v>268.54782308462387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0.64517750656087125</v>
      </c>
      <c r="AV139" s="21">
        <f>EXP(-LN(2)/25)*AV138+(1-EXP(-LN(2)/25))/(LN(2)/25)*Calculateur!AQ139*Calculateur!AS139*VLOOKUP('Données projet'!$B$10,Paramètres!$A$1:$I$89,3,0)*0.475*44/12</f>
        <v>0.96112820997833337</v>
      </c>
      <c r="AW139" s="21">
        <f>EXP(-LN(2)/2)*AW138+(1-EXP(-LN(2)/2))/(LN(2)/2)*AQ139*AT139*VLOOKUP('Données projet'!$B$10,Paramètres!$A$1:$I$89,3,0)*0.475*44/12</f>
        <v>1.1490522464317794E-15</v>
      </c>
      <c r="AX139" s="21">
        <f t="shared" si="114"/>
        <v>1.6063057165392058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-2.5420376914553347E-13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492.3498626914548</v>
      </c>
      <c r="T140" s="59">
        <f t="shared" si="142"/>
        <v>635.90304180030307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0.65662278856055845</v>
      </c>
      <c r="AA140" s="21">
        <f>EXP(-LN(2)/25)*AA139+(1-EXP(-LN(2)/25))/(LN(2)/25)*Calculateur!V140*Calculateur!X140*VLOOKUP('Données projet'!$B$9,Paramètres!$A$1:$I$89,3,0)*0.475*44/12</f>
        <v>1.2453247520383608</v>
      </c>
      <c r="AB140" s="21">
        <f>EXP(-LN(2)/2)*AB139+(1-EXP(-LN(2)/2))/(LN(2)/2)*V140*Y140*VLOOKUP('Données projet'!$B$9,Paramètres!$A$1:$I$89,3,0)*0.475*44/12</f>
        <v>9.1847802885271408E-16</v>
      </c>
      <c r="AC140" s="22">
        <f t="shared" si="111"/>
        <v>1.9019475405989201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175.05987582828078</v>
      </c>
      <c r="AO140" s="59">
        <f t="shared" si="144"/>
        <v>268.54782308462387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0.63252596917663473</v>
      </c>
      <c r="AV140" s="21">
        <f>EXP(-LN(2)/25)*AV139+(1-EXP(-LN(2)/25))/(LN(2)/25)*Calculateur!AQ140*Calculateur!AS140*VLOOKUP('Données projet'!$B$10,Paramètres!$A$1:$I$89,3,0)*0.475*44/12</f>
        <v>0.93484610853293992</v>
      </c>
      <c r="AW140" s="21">
        <f>EXP(-LN(2)/2)*AW139+(1-EXP(-LN(2)/2))/(LN(2)/2)*AQ140*AT140*VLOOKUP('Données projet'!$B$10,Paramètres!$A$1:$I$89,3,0)*0.475*44/12</f>
        <v>8.1250263538954712E-16</v>
      </c>
      <c r="AX140" s="21">
        <f t="shared" si="114"/>
        <v>1.5673720777095754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-2.5420376914553347E-13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492.3498626914548</v>
      </c>
      <c r="T141" s="59">
        <f t="shared" si="142"/>
        <v>635.90304180030307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0.64374681617724083</v>
      </c>
      <c r="AA141" s="21">
        <f>EXP(-LN(2)/25)*AA140+(1-EXP(-LN(2)/25))/(LN(2)/25)*Calculateur!V141*Calculateur!X141*VLOOKUP('Données projet'!$B$9,Paramètres!$A$1:$I$89,3,0)*0.475*44/12</f>
        <v>1.2112712812050894</v>
      </c>
      <c r="AB141" s="21">
        <f>EXP(-LN(2)/2)*AB140+(1-EXP(-LN(2)/2))/(LN(2)/2)*V141*Y141*VLOOKUP('Données projet'!$B$9,Paramètres!$A$1:$I$89,3,0)*0.475*44/12</f>
        <v>6.4946204257260758E-16</v>
      </c>
      <c r="AC141" s="22">
        <f t="shared" si="111"/>
        <v>1.8550180973823309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175.05987582828078</v>
      </c>
      <c r="AO141" s="59">
        <f t="shared" si="144"/>
        <v>268.54782308462387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0.62012252072382723</v>
      </c>
      <c r="AV141" s="21">
        <f>EXP(-LN(2)/25)*AV140+(1-EXP(-LN(2)/25))/(LN(2)/25)*Calculateur!AQ141*Calculateur!AS141*VLOOKUP('Données projet'!$B$10,Paramètres!$A$1:$I$89,3,0)*0.475*44/12</f>
        <v>0.90928269253368643</v>
      </c>
      <c r="AW141" s="21">
        <f>EXP(-LN(2)/2)*AW140+(1-EXP(-LN(2)/2))/(LN(2)/2)*AQ141*AT141*VLOOKUP('Données projet'!$B$10,Paramètres!$A$1:$I$89,3,0)*0.475*44/12</f>
        <v>5.7452612321588969E-16</v>
      </c>
      <c r="AX141" s="21">
        <f t="shared" si="114"/>
        <v>1.5294052132575142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-2.5420376914553347E-13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492.3498626914548</v>
      </c>
      <c r="T142" s="59">
        <f t="shared" si="142"/>
        <v>635.90304180030307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0.63112333375879237</v>
      </c>
      <c r="AA142" s="21">
        <f>EXP(-LN(2)/25)*AA141+(1-EXP(-LN(2)/25))/(LN(2)/25)*Calculateur!V142*Calculateur!X142*VLOOKUP('Données projet'!$B$9,Paramètres!$A$1:$I$89,3,0)*0.475*44/12</f>
        <v>1.178149004322548</v>
      </c>
      <c r="AB142" s="21">
        <f>EXP(-LN(2)/2)*AB141+(1-EXP(-LN(2)/2))/(LN(2)/2)*V142*Y142*VLOOKUP('Données projet'!$B$9,Paramètres!$A$1:$I$89,3,0)*0.475*44/12</f>
        <v>4.5923901442635704E-16</v>
      </c>
      <c r="AC142" s="22">
        <f t="shared" si="111"/>
        <v>1.8092723380813407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175.05987582828078</v>
      </c>
      <c r="AO142" s="59">
        <f t="shared" si="144"/>
        <v>268.54782308462387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0.60796229632982279</v>
      </c>
      <c r="AV142" s="21">
        <f>EXP(-LN(2)/25)*AV141+(1-EXP(-LN(2)/25))/(LN(2)/25)*Calculateur!AQ142*Calculateur!AS142*VLOOKUP('Données projet'!$B$10,Paramètres!$A$1:$I$89,3,0)*0.475*44/12</f>
        <v>0.88441830948925415</v>
      </c>
      <c r="AW142" s="21">
        <f>EXP(-LN(2)/2)*AW141+(1-EXP(-LN(2)/2))/(LN(2)/2)*AQ142*AT142*VLOOKUP('Données projet'!$B$10,Paramètres!$A$1:$I$89,3,0)*0.475*44/12</f>
        <v>4.0625131769477356E-16</v>
      </c>
      <c r="AX142" s="21">
        <f t="shared" si="114"/>
        <v>1.4923806058190774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-2.5420376914553347E-13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492.3498626914548</v>
      </c>
      <c r="T143" s="59">
        <f t="shared" si="142"/>
        <v>635.90304180030307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0.61874739013100566</v>
      </c>
      <c r="AA143" s="21">
        <f>EXP(-LN(2)/25)*AA142+(1-EXP(-LN(2)/25))/(LN(2)/25)*Calculateur!V143*Calculateur!X143*VLOOKUP('Données projet'!$B$9,Paramètres!$A$1:$I$89,3,0)*0.475*44/12</f>
        <v>1.1459324578431844</v>
      </c>
      <c r="AB143" s="21">
        <f>EXP(-LN(2)/2)*AB142+(1-EXP(-LN(2)/2))/(LN(2)/2)*V143*Y143*VLOOKUP('Données projet'!$B$9,Paramètres!$A$1:$I$89,3,0)*0.475*44/12</f>
        <v>3.2473102128630379E-16</v>
      </c>
      <c r="AC143" s="22">
        <f t="shared" si="111"/>
        <v>1.7646798479741903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175.05987582828078</v>
      </c>
      <c r="AO143" s="59">
        <f t="shared" si="144"/>
        <v>268.54782308462387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0.59604052651918027</v>
      </c>
      <c r="AV143" s="21">
        <f>EXP(-LN(2)/25)*AV142+(1-EXP(-LN(2)/25))/(LN(2)/25)*Calculateur!AQ143*Calculateur!AS143*VLOOKUP('Données projet'!$B$10,Paramètres!$A$1:$I$89,3,0)*0.475*44/12</f>
        <v>0.860233844306733</v>
      </c>
      <c r="AW143" s="21">
        <f>EXP(-LN(2)/2)*AW142+(1-EXP(-LN(2)/2))/(LN(2)/2)*AQ143*AT143*VLOOKUP('Données projet'!$B$10,Paramètres!$A$1:$I$89,3,0)*0.475*44/12</f>
        <v>2.8726306160794485E-16</v>
      </c>
      <c r="AX143" s="21">
        <f t="shared" si="114"/>
        <v>1.4562743708259134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-2.5420376914553347E-13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492.3498626914548</v>
      </c>
      <c r="T144" s="59">
        <f t="shared" si="142"/>
        <v>635.90304180030307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0.60661413120917962</v>
      </c>
      <c r="AA144" s="21">
        <f>EXP(-LN(2)/25)*AA143+(1-EXP(-LN(2)/25))/(LN(2)/25)*Calculateur!V144*Calculateur!X144*VLOOKUP('Données projet'!$B$9,Paramètres!$A$1:$I$89,3,0)*0.475*44/12</f>
        <v>1.1145968745214936</v>
      </c>
      <c r="AB144" s="21">
        <f>EXP(-LN(2)/2)*AB143+(1-EXP(-LN(2)/2))/(LN(2)/2)*V144*Y144*VLOOKUP('Données projet'!$B$9,Paramètres!$A$1:$I$89,3,0)*0.475*44/12</f>
        <v>2.2961950721317852E-16</v>
      </c>
      <c r="AC144" s="22">
        <f t="shared" si="111"/>
        <v>1.7212110057306733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175.05987582828078</v>
      </c>
      <c r="AO144" s="59">
        <f t="shared" si="144"/>
        <v>268.54782308462387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0.58435253534296283</v>
      </c>
      <c r="AV144" s="21">
        <f>EXP(-LN(2)/25)*AV143+(1-EXP(-LN(2)/25))/(LN(2)/25)*Calculateur!AQ144*Calculateur!AS144*VLOOKUP('Données projet'!$B$10,Paramètres!$A$1:$I$89,3,0)*0.475*44/12</f>
        <v>0.8367107045964336</v>
      </c>
      <c r="AW144" s="21">
        <f>EXP(-LN(2)/2)*AW143+(1-EXP(-LN(2)/2))/(LN(2)/2)*AQ144*AT144*VLOOKUP('Données projet'!$B$10,Paramètres!$A$1:$I$89,3,0)*0.475*44/12</f>
        <v>2.0312565884738678E-16</v>
      </c>
      <c r="AX144" s="21">
        <f t="shared" si="114"/>
        <v>1.4210632399393968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-2.5420376914553347E-13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492.3498626914548</v>
      </c>
      <c r="T145" s="59">
        <f t="shared" si="142"/>
        <v>635.90304180030307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0.59471879809425332</v>
      </c>
      <c r="AA145" s="21">
        <f>EXP(-LN(2)/25)*AA144+(1-EXP(-LN(2)/25))/(LN(2)/25)*Calculateur!V145*Calculateur!X145*VLOOKUP('Données projet'!$B$9,Paramètres!$A$1:$I$89,3,0)*0.475*44/12</f>
        <v>1.0841181643736011</v>
      </c>
      <c r="AB145" s="21">
        <f>EXP(-LN(2)/2)*AB144+(1-EXP(-LN(2)/2))/(LN(2)/2)*V145*Y145*VLOOKUP('Données projet'!$B$9,Paramètres!$A$1:$I$89,3,0)*0.475*44/12</f>
        <v>1.6236551064315189E-16</v>
      </c>
      <c r="AC145" s="22">
        <f t="shared" si="111"/>
        <v>1.6788369624678545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175.05987582828078</v>
      </c>
      <c r="AO145" s="59">
        <f t="shared" si="144"/>
        <v>268.54782308462387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0.57289373854474035</v>
      </c>
      <c r="AV145" s="21">
        <f>EXP(-LN(2)/25)*AV144+(1-EXP(-LN(2)/25))/(LN(2)/25)*Calculateur!AQ145*Calculateur!AS145*VLOOKUP('Données projet'!$B$10,Paramètres!$A$1:$I$89,3,0)*0.475*44/12</f>
        <v>0.81383080637854044</v>
      </c>
      <c r="AW145" s="21">
        <f>EXP(-LN(2)/2)*AW144+(1-EXP(-LN(2)/2))/(LN(2)/2)*AQ145*AT145*VLOOKUP('Données projet'!$B$10,Paramètres!$A$1:$I$89,3,0)*0.475*44/12</f>
        <v>1.4363153080397242E-16</v>
      </c>
      <c r="AX145" s="21">
        <f t="shared" si="114"/>
        <v>1.386724544923281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-2.5420376914553347E-13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492.3498626914548</v>
      </c>
      <c r="T146" s="59">
        <f t="shared" si="142"/>
        <v>635.90304180030307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0.58305672520627394</v>
      </c>
      <c r="AA146" s="21">
        <f>EXP(-LN(2)/25)*AA145+(1-EXP(-LN(2)/25))/(LN(2)/25)*Calculateur!V146*Calculateur!X146*VLOOKUP('Données projet'!$B$9,Paramètres!$A$1:$I$89,3,0)*0.475*44/12</f>
        <v>1.0544728961575085</v>
      </c>
      <c r="AB146" s="21">
        <f>EXP(-LN(2)/2)*AB145+(1-EXP(-LN(2)/2))/(LN(2)/2)*V146*Y146*VLOOKUP('Données projet'!$B$9,Paramètres!$A$1:$I$89,3,0)*0.475*44/12</f>
        <v>1.1480975360658926E-16</v>
      </c>
      <c r="AC146" s="22">
        <f t="shared" si="111"/>
        <v>1.6375296213637827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175.05987582828078</v>
      </c>
      <c r="AO146" s="59">
        <f t="shared" si="144"/>
        <v>268.54782308462387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0.56165964176255512</v>
      </c>
      <c r="AV146" s="21">
        <f>EXP(-LN(2)/25)*AV145+(1-EXP(-LN(2)/25))/(LN(2)/25)*Calculateur!AQ146*Calculateur!AS146*VLOOKUP('Données projet'!$B$10,Paramètres!$A$1:$I$89,3,0)*0.475*44/12</f>
        <v>0.79157656018061717</v>
      </c>
      <c r="AW146" s="21">
        <f>EXP(-LN(2)/2)*AW145+(1-EXP(-LN(2)/2))/(LN(2)/2)*AQ146*AT146*VLOOKUP('Données projet'!$B$10,Paramètres!$A$1:$I$89,3,0)*0.475*44/12</f>
        <v>1.0156282942369339E-16</v>
      </c>
      <c r="AX146" s="21">
        <f t="shared" si="114"/>
        <v>1.3532362019431723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-2.5420376914553347E-13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492.3498626914548</v>
      </c>
      <c r="T147" s="59">
        <f t="shared" si="142"/>
        <v>635.90304180030307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0.57162333845446578</v>
      </c>
      <c r="AA147" s="21">
        <f>EXP(-LN(2)/25)*AA146+(1-EXP(-LN(2)/25))/(LN(2)/25)*Calculateur!V147*Calculateur!X147*VLOOKUP('Données projet'!$B$9,Paramètres!$A$1:$I$89,3,0)*0.475*44/12</f>
        <v>1.0256382793597618</v>
      </c>
      <c r="AB147" s="21">
        <f>EXP(-LN(2)/2)*AB146+(1-EXP(-LN(2)/2))/(LN(2)/2)*V147*Y147*VLOOKUP('Données projet'!$B$9,Paramètres!$A$1:$I$89,3,0)*0.475*44/12</f>
        <v>8.1182755321575947E-17</v>
      </c>
      <c r="AC147" s="22">
        <f t="shared" si="111"/>
        <v>1.5972616178142276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175.05987582828078</v>
      </c>
      <c r="AO147" s="59">
        <f t="shared" si="144"/>
        <v>268.54782308462387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0.55064583876614603</v>
      </c>
      <c r="AV147" s="21">
        <f>EXP(-LN(2)/25)*AV146+(1-EXP(-LN(2)/25))/(LN(2)/25)*Calculateur!AQ147*Calculateur!AS147*VLOOKUP('Données projet'!$B$10,Paramètres!$A$1:$I$89,3,0)*0.475*44/12</f>
        <v>0.76993085751527612</v>
      </c>
      <c r="AW147" s="21">
        <f>EXP(-LN(2)/2)*AW146+(1-EXP(-LN(2)/2))/(LN(2)/2)*AQ147*AT147*VLOOKUP('Données projet'!$B$10,Paramètres!$A$1:$I$89,3,0)*0.475*44/12</f>
        <v>7.1815765401986211E-17</v>
      </c>
      <c r="AX147" s="21">
        <f t="shared" si="114"/>
        <v>1.3205766962814223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-2.5420376914553347E-13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492.3498626914548</v>
      </c>
      <c r="T148" s="59">
        <f t="shared" si="142"/>
        <v>635.90304180030307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0.56041415344318324</v>
      </c>
      <c r="AA148" s="21">
        <f>EXP(-LN(2)/25)*AA147+(1-EXP(-LN(2)/25))/(LN(2)/25)*Calculateur!V148*Calculateur!X148*VLOOKUP('Données projet'!$B$9,Paramètres!$A$1:$I$89,3,0)*0.475*44/12</f>
        <v>0.9975921466746962</v>
      </c>
      <c r="AB148" s="21">
        <f>EXP(-LN(2)/2)*AB147+(1-EXP(-LN(2)/2))/(LN(2)/2)*V148*Y148*VLOOKUP('Données projet'!$B$9,Paramètres!$A$1:$I$89,3,0)*0.475*44/12</f>
        <v>5.740487680329463E-17</v>
      </c>
      <c r="AC148" s="22">
        <f t="shared" si="111"/>
        <v>1.5580063001178794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175.05987582828078</v>
      </c>
      <c r="AO148" s="59">
        <f t="shared" si="144"/>
        <v>268.54782308462387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0.53984800972874003</v>
      </c>
      <c r="AV148" s="21">
        <f>EXP(-LN(2)/25)*AV147+(1-EXP(-LN(2)/25))/(LN(2)/25)*Calculateur!AQ148*Calculateur!AS148*VLOOKUP('Données projet'!$B$10,Paramètres!$A$1:$I$89,3,0)*0.475*44/12</f>
        <v>0.74887705772761681</v>
      </c>
      <c r="AW148" s="21">
        <f>EXP(-LN(2)/2)*AW147+(1-EXP(-LN(2)/2))/(LN(2)/2)*AQ148*AT148*VLOOKUP('Données projet'!$B$10,Paramètres!$A$1:$I$89,3,0)*0.475*44/12</f>
        <v>5.0781414711846695E-17</v>
      </c>
      <c r="AX148" s="21">
        <f t="shared" si="114"/>
        <v>1.2887250674563568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-2.5420376914553347E-13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492.3498626914548</v>
      </c>
      <c r="T149" s="59">
        <f t="shared" si="142"/>
        <v>635.90304180030307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0.54942477371304421</v>
      </c>
      <c r="AA149" s="21">
        <f>EXP(-LN(2)/25)*AA148+(1-EXP(-LN(2)/25))/(LN(2)/25)*Calculateur!V149*Calculateur!X149*VLOOKUP('Données projet'!$B$9,Paramètres!$A$1:$I$89,3,0)*0.475*44/12</f>
        <v>0.97031293696278564</v>
      </c>
      <c r="AB149" s="21">
        <f>EXP(-LN(2)/2)*AB148+(1-EXP(-LN(2)/2))/(LN(2)/2)*V149*Y149*VLOOKUP('Données projet'!$B$9,Paramètres!$A$1:$I$89,3,0)*0.475*44/12</f>
        <v>4.0591377660787974E-17</v>
      </c>
      <c r="AC149" s="22">
        <f t="shared" si="111"/>
        <v>1.5197377106758299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175.05987582828078</v>
      </c>
      <c r="AO149" s="59">
        <f t="shared" si="144"/>
        <v>268.54782308462387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0.52926191953273216</v>
      </c>
      <c r="AV149" s="21">
        <f>EXP(-LN(2)/25)*AV148+(1-EXP(-LN(2)/25))/(LN(2)/25)*Calculateur!AQ149*Calculateur!AS149*VLOOKUP('Données projet'!$B$10,Paramètres!$A$1:$I$89,3,0)*0.475*44/12</f>
        <v>0.72839897520232222</v>
      </c>
      <c r="AW149" s="21">
        <f>EXP(-LN(2)/2)*AW148+(1-EXP(-LN(2)/2))/(LN(2)/2)*AQ149*AT149*VLOOKUP('Données projet'!$B$10,Paramètres!$A$1:$I$89,3,0)*0.475*44/12</f>
        <v>3.5907882700993106E-17</v>
      </c>
      <c r="AX149" s="21">
        <f t="shared" si="114"/>
        <v>1.2576608947350545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-2.5420376914553347E-13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492.3498626914548</v>
      </c>
      <c r="T150" s="59">
        <f t="shared" si="142"/>
        <v>635.90304180030307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0.53865088901655345</v>
      </c>
      <c r="AA150" s="21">
        <f>EXP(-LN(2)/25)*AA149+(1-EXP(-LN(2)/25))/(LN(2)/25)*Calculateur!V150*Calculateur!X150*VLOOKUP('Données projet'!$B$9,Paramètres!$A$1:$I$89,3,0)*0.475*44/12</f>
        <v>0.94377967867499857</v>
      </c>
      <c r="AB150" s="21">
        <f>EXP(-LN(2)/2)*AB149+(1-EXP(-LN(2)/2))/(LN(2)/2)*V150*Y150*VLOOKUP('Données projet'!$B$9,Paramètres!$A$1:$I$89,3,0)*0.475*44/12</f>
        <v>2.8702438401647315E-17</v>
      </c>
      <c r="AC150" s="22">
        <f t="shared" si="111"/>
        <v>1.4824305676915519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175.05987582828078</v>
      </c>
      <c r="AO150" s="59">
        <f t="shared" si="144"/>
        <v>268.54782308462387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0.51888341610859057</v>
      </c>
      <c r="AV150" s="21">
        <f>EXP(-LN(2)/25)*AV149+(1-EXP(-LN(2)/25))/(LN(2)/25)*Calculateur!AQ150*Calculateur!AS150*VLOOKUP('Données projet'!$B$10,Paramètres!$A$1:$I$89,3,0)*0.475*44/12</f>
        <v>0.70848086692057743</v>
      </c>
      <c r="AW150" s="21">
        <f>EXP(-LN(2)/2)*AW149+(1-EXP(-LN(2)/2))/(LN(2)/2)*AQ150*AT150*VLOOKUP('Données projet'!$B$10,Paramètres!$A$1:$I$89,3,0)*0.475*44/12</f>
        <v>2.5390707355923347E-17</v>
      </c>
      <c r="AX150" s="21">
        <f t="shared" si="114"/>
        <v>1.227364283029168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-2.5420376914553347E-13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492.3498626914548</v>
      </c>
      <c r="T151" s="59">
        <f t="shared" si="142"/>
        <v>635.90304180030307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0.52808827362754007</v>
      </c>
      <c r="AA151" s="21">
        <f>EXP(-LN(2)/25)*AA150+(1-EXP(-LN(2)/25))/(LN(2)/25)*Calculateur!V151*Calculateur!X151*VLOOKUP('Données projet'!$B$9,Paramètres!$A$1:$I$89,3,0)*0.475*44/12</f>
        <v>0.9179719737304145</v>
      </c>
      <c r="AB151" s="21">
        <f>EXP(-LN(2)/2)*AB150+(1-EXP(-LN(2)/2))/(LN(2)/2)*V151*Y151*VLOOKUP('Données projet'!$B$9,Paramètres!$A$1:$I$89,3,0)*0.475*44/12</f>
        <v>2.0295688830393987E-17</v>
      </c>
      <c r="AC151" s="22">
        <f t="shared" si="111"/>
        <v>1.4460602473579547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175.05987582828078</v>
      </c>
      <c r="AO151" s="59">
        <f t="shared" si="144"/>
        <v>268.54782308462387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0.50870842880633438</v>
      </c>
      <c r="AV151" s="21">
        <f>EXP(-LN(2)/25)*AV150+(1-EXP(-LN(2)/25))/(LN(2)/25)*Calculateur!AQ151*Calculateur!AS151*VLOOKUP('Données projet'!$B$10,Paramètres!$A$1:$I$89,3,0)*0.475*44/12</f>
        <v>0.6891074203572447</v>
      </c>
      <c r="AW151" s="21">
        <f>EXP(-LN(2)/2)*AW150+(1-EXP(-LN(2)/2))/(LN(2)/2)*AQ151*AT151*VLOOKUP('Données projet'!$B$10,Paramètres!$A$1:$I$89,3,0)*0.475*44/12</f>
        <v>1.7953941350496553E-17</v>
      </c>
      <c r="AX151" s="21">
        <f t="shared" si="114"/>
        <v>1.1978158491635791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-2.5420376914553347E-13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492.3498626914548</v>
      </c>
      <c r="T152" s="59">
        <f t="shared" si="142"/>
        <v>635.90304180030307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0.51773278468374595</v>
      </c>
      <c r="AA152" s="21">
        <f>EXP(-LN(2)/25)*AA151+(1-EXP(-LN(2)/25))/(LN(2)/25)*Calculateur!V152*Calculateur!X152*VLOOKUP('Données projet'!$B$9,Paramètres!$A$1:$I$89,3,0)*0.475*44/12</f>
        <v>0.89286998183470823</v>
      </c>
      <c r="AB152" s="21">
        <f>EXP(-LN(2)/2)*AB151+(1-EXP(-LN(2)/2))/(LN(2)/2)*V152*Y152*VLOOKUP('Données projet'!$B$9,Paramètres!$A$1:$I$89,3,0)*0.475*44/12</f>
        <v>1.4351219200823657E-17</v>
      </c>
      <c r="AC152" s="22">
        <f t="shared" si="111"/>
        <v>1.4106027665184542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175.05987582828078</v>
      </c>
      <c r="AO152" s="59">
        <f t="shared" si="144"/>
        <v>268.54782308462387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0.49873296679894596</v>
      </c>
      <c r="AV152" s="21">
        <f>EXP(-LN(2)/25)*AV151+(1-EXP(-LN(2)/25))/(LN(2)/25)*Calculateur!AQ152*Calculateur!AS152*VLOOKUP('Données projet'!$B$10,Paramètres!$A$1:$I$89,3,0)*0.475*44/12</f>
        <v>0.67026374170899161</v>
      </c>
      <c r="AW152" s="21">
        <f>EXP(-LN(2)/2)*AW151+(1-EXP(-LN(2)/2))/(LN(2)/2)*AQ152*AT152*VLOOKUP('Données projet'!$B$10,Paramètres!$A$1:$I$89,3,0)*0.475*44/12</f>
        <v>1.2695353677961674E-17</v>
      </c>
      <c r="AX152" s="21">
        <f t="shared" si="114"/>
        <v>1.1689967085079376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-2.5420376914553347E-13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492.3498626914548</v>
      </c>
      <c r="T153" s="59">
        <f t="shared" si="142"/>
        <v>635.90304180030307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0.50758036056191513</v>
      </c>
      <c r="AA153" s="21">
        <f>EXP(-LN(2)/25)*AA152+(1-EXP(-LN(2)/25))/(LN(2)/25)*Calculateur!V153*Calculateur!X153*VLOOKUP('Données projet'!$B$9,Paramètres!$A$1:$I$89,3,0)*0.475*44/12</f>
        <v>0.86845440522744644</v>
      </c>
      <c r="AB153" s="21">
        <f>EXP(-LN(2)/2)*AB152+(1-EXP(-LN(2)/2))/(LN(2)/2)*V153*Y153*VLOOKUP('Données projet'!$B$9,Paramètres!$A$1:$I$89,3,0)*0.475*44/12</f>
        <v>1.0147844415196993E-17</v>
      </c>
      <c r="AC153" s="22">
        <f t="shared" si="111"/>
        <v>1.3760347657893615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175.05987582828078</v>
      </c>
      <c r="AO153" s="59">
        <f t="shared" si="144"/>
        <v>268.54782308462387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0.48895311751709142</v>
      </c>
      <c r="AV153" s="21">
        <f>EXP(-LN(2)/25)*AV152+(1-EXP(-LN(2)/25))/(LN(2)/25)*Calculateur!AQ153*Calculateur!AS153*VLOOKUP('Données projet'!$B$10,Paramètres!$A$1:$I$89,3,0)*0.475*44/12</f>
        <v>0.651935344444321</v>
      </c>
      <c r="AW153" s="21">
        <f>EXP(-LN(2)/2)*AW152+(1-EXP(-LN(2)/2))/(LN(2)/2)*AQ153*AT153*VLOOKUP('Données projet'!$B$10,Paramètres!$A$1:$I$89,3,0)*0.475*44/12</f>
        <v>8.9769706752482764E-18</v>
      </c>
      <c r="AX153" s="21">
        <f t="shared" si="114"/>
        <v>1.1408884619614124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-2.5420376914553347E-13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492.3498626914548</v>
      </c>
      <c r="T154" s="59">
        <f t="shared" si="142"/>
        <v>635.90304180030307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0.49762701928474612</v>
      </c>
      <c r="AA154" s="21">
        <f>EXP(-LN(2)/25)*AA153+(1-EXP(-LN(2)/25))/(LN(2)/25)*Calculateur!V154*Calculateur!X154*VLOOKUP('Données projet'!$B$9,Paramètres!$A$1:$I$89,3,0)*0.475*44/12</f>
        <v>0.84470647384646957</v>
      </c>
      <c r="AB154" s="21">
        <f>EXP(-LN(2)/2)*AB153+(1-EXP(-LN(2)/2))/(LN(2)/2)*V154*Y154*VLOOKUP('Données projet'!$B$9,Paramètres!$A$1:$I$89,3,0)*0.475*44/12</f>
        <v>7.1756096004118287E-18</v>
      </c>
      <c r="AC154" s="22">
        <f t="shared" ref="AC154:AC203" si="163">SUM(Z154:AB154)</f>
        <v>1.3423334931312156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175.05987582828078</v>
      </c>
      <c r="AO154" s="59">
        <f t="shared" si="144"/>
        <v>268.54782308462387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0.47936504511453498</v>
      </c>
      <c r="AV154" s="21">
        <f>EXP(-LN(2)/25)*AV153+(1-EXP(-LN(2)/25))/(LN(2)/25)*Calculateur!AQ154*Calculateur!AS154*VLOOKUP('Données projet'!$B$10,Paramètres!$A$1:$I$89,3,0)*0.475*44/12</f>
        <v>0.63410813816670131</v>
      </c>
      <c r="AW154" s="21">
        <f>EXP(-LN(2)/2)*AW153+(1-EXP(-LN(2)/2))/(LN(2)/2)*AQ154*AT154*VLOOKUP('Données projet'!$B$10,Paramètres!$A$1:$I$89,3,0)*0.475*44/12</f>
        <v>6.3476768389808368E-18</v>
      </c>
      <c r="AX154" s="21">
        <f t="shared" ref="AX154:AX203" si="166">SUM(AU154:AW154)</f>
        <v>1.1134731832812363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-2.5420376914553347E-13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492.3498626914548</v>
      </c>
      <c r="T155" s="59">
        <f t="shared" si="142"/>
        <v>635.90304180030307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0.48786885695908366</v>
      </c>
      <c r="AA155" s="21">
        <f>EXP(-LN(2)/25)*AA154+(1-EXP(-LN(2)/25))/(LN(2)/25)*Calculateur!V155*Calculateur!X155*VLOOKUP('Données projet'!$B$9,Paramètres!$A$1:$I$89,3,0)*0.475*44/12</f>
        <v>0.82160793089795503</v>
      </c>
      <c r="AB155" s="21">
        <f>EXP(-LN(2)/2)*AB154+(1-EXP(-LN(2)/2))/(LN(2)/2)*V155*Y155*VLOOKUP('Données projet'!$B$9,Paramètres!$A$1:$I$89,3,0)*0.475*44/12</f>
        <v>5.0739222075984967E-18</v>
      </c>
      <c r="AC155" s="22">
        <f t="shared" si="163"/>
        <v>1.3094767878570388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175.05987582828078</v>
      </c>
      <c r="AO155" s="59">
        <f t="shared" si="144"/>
        <v>268.54782308462387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0.46996498896364597</v>
      </c>
      <c r="AV155" s="21">
        <f>EXP(-LN(2)/25)*AV154+(1-EXP(-LN(2)/25))/(LN(2)/25)*Calculateur!AQ155*Calculateur!AS155*VLOOKUP('Données projet'!$B$10,Paramètres!$A$1:$I$89,3,0)*0.475*44/12</f>
        <v>0.61676841778223512</v>
      </c>
      <c r="AW155" s="21">
        <f>EXP(-LN(2)/2)*AW154+(1-EXP(-LN(2)/2))/(LN(2)/2)*AQ155*AT155*VLOOKUP('Données projet'!$B$10,Paramètres!$A$1:$I$89,3,0)*0.475*44/12</f>
        <v>4.4884853376241382E-18</v>
      </c>
      <c r="AX155" s="21">
        <f t="shared" si="166"/>
        <v>1.0867334067458811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-2.5420376914553347E-13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492.3498626914548</v>
      </c>
      <c r="T156" s="59">
        <f t="shared" si="142"/>
        <v>635.90304180030307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0.4783020462447361</v>
      </c>
      <c r="AA156" s="21">
        <f>EXP(-LN(2)/25)*AA155+(1-EXP(-LN(2)/25))/(LN(2)/25)*Calculateur!V156*Calculateur!X156*VLOOKUP('Données projet'!$B$9,Paramètres!$A$1:$I$89,3,0)*0.475*44/12</f>
        <v>0.79914101882106714</v>
      </c>
      <c r="AB156" s="21">
        <f>EXP(-LN(2)/2)*AB155+(1-EXP(-LN(2)/2))/(LN(2)/2)*V156*Y156*VLOOKUP('Données projet'!$B$9,Paramètres!$A$1:$I$89,3,0)*0.475*44/12</f>
        <v>3.5878048002059144E-18</v>
      </c>
      <c r="AC156" s="22">
        <f t="shared" si="163"/>
        <v>1.2774430650658033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175.05987582828078</v>
      </c>
      <c r="AO156" s="59">
        <f t="shared" si="144"/>
        <v>268.54782308462387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0.46074926218040779</v>
      </c>
      <c r="AV156" s="21">
        <f>EXP(-LN(2)/25)*AV155+(1-EXP(-LN(2)/25))/(LN(2)/25)*Calculateur!AQ156*Calculateur!AS156*VLOOKUP('Données projet'!$B$10,Paramètres!$A$1:$I$89,3,0)*0.475*44/12</f>
        <v>0.5999028529635384</v>
      </c>
      <c r="AW156" s="21">
        <f>EXP(-LN(2)/2)*AW155+(1-EXP(-LN(2)/2))/(LN(2)/2)*AQ156*AT156*VLOOKUP('Données projet'!$B$10,Paramètres!$A$1:$I$89,3,0)*0.475*44/12</f>
        <v>3.1738384194904184E-18</v>
      </c>
      <c r="AX156" s="21">
        <f t="shared" si="166"/>
        <v>1.0606521151439461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-2.5420376914553347E-13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492.3498626914548</v>
      </c>
      <c r="T157" s="59">
        <f t="shared" si="142"/>
        <v>635.90304180030307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0.46892283485331854</v>
      </c>
      <c r="AA157" s="21">
        <f>EXP(-LN(2)/25)*AA156+(1-EXP(-LN(2)/25))/(LN(2)/25)*Calculateur!V157*Calculateur!X157*VLOOKUP('Données projet'!$B$9,Paramètres!$A$1:$I$89,3,0)*0.475*44/12</f>
        <v>0.7772884656364053</v>
      </c>
      <c r="AB157" s="21">
        <f>EXP(-LN(2)/2)*AB156+(1-EXP(-LN(2)/2))/(LN(2)/2)*V157*Y157*VLOOKUP('Données projet'!$B$9,Paramètres!$A$1:$I$89,3,0)*0.475*44/12</f>
        <v>2.5369611037992484E-18</v>
      </c>
      <c r="AC157" s="22">
        <f t="shared" si="163"/>
        <v>1.2462113004897239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175.05987582828078</v>
      </c>
      <c r="AO157" s="59">
        <f t="shared" si="144"/>
        <v>268.54782308462387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0.4517142501783506</v>
      </c>
      <c r="AV157" s="21">
        <f>EXP(-LN(2)/25)*AV156+(1-EXP(-LN(2)/25))/(LN(2)/25)*Calculateur!AQ157*Calculateur!AS157*VLOOKUP('Données projet'!$B$10,Paramètres!$A$1:$I$89,3,0)*0.475*44/12</f>
        <v>0.58349847790173048</v>
      </c>
      <c r="AW157" s="21">
        <f>EXP(-LN(2)/2)*AW156+(1-EXP(-LN(2)/2))/(LN(2)/2)*AQ157*AT157*VLOOKUP('Données projet'!$B$10,Paramètres!$A$1:$I$89,3,0)*0.475*44/12</f>
        <v>2.2442426688120691E-18</v>
      </c>
      <c r="AX157" s="21">
        <f t="shared" si="166"/>
        <v>1.0352127280800811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-2.5420376914553347E-13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492.3498626914548</v>
      </c>
      <c r="T158" s="59">
        <f t="shared" si="142"/>
        <v>635.90304180030307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0.4597275440765326</v>
      </c>
      <c r="AA158" s="21">
        <f>EXP(-LN(2)/25)*AA157+(1-EXP(-LN(2)/25))/(LN(2)/25)*Calculateur!V158*Calculateur!X158*VLOOKUP('Données projet'!$B$9,Paramètres!$A$1:$I$89,3,0)*0.475*44/12</f>
        <v>0.75603347166775392</v>
      </c>
      <c r="AB158" s="21">
        <f>EXP(-LN(2)/2)*AB157+(1-EXP(-LN(2)/2))/(LN(2)/2)*V158*Y158*VLOOKUP('Données projet'!$B$9,Paramètres!$A$1:$I$89,3,0)*0.475*44/12</f>
        <v>1.7939024001029572E-18</v>
      </c>
      <c r="AC158" s="22">
        <f t="shared" si="163"/>
        <v>1.2157610157442864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175.05987582828078</v>
      </c>
      <c r="AO158" s="59">
        <f t="shared" si="144"/>
        <v>268.54782308462387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0.44285640925084058</v>
      </c>
      <c r="AV158" s="21">
        <f>EXP(-LN(2)/25)*AV157+(1-EXP(-LN(2)/25))/(LN(2)/25)*Calculateur!AQ158*Calculateur!AS158*VLOOKUP('Données projet'!$B$10,Paramètres!$A$1:$I$89,3,0)*0.475*44/12</f>
        <v>0.56754268133865626</v>
      </c>
      <c r="AW158" s="21">
        <f>EXP(-LN(2)/2)*AW157+(1-EXP(-LN(2)/2))/(LN(2)/2)*AQ158*AT158*VLOOKUP('Données projet'!$B$10,Paramètres!$A$1:$I$89,3,0)*0.475*44/12</f>
        <v>1.5869192097452092E-18</v>
      </c>
      <c r="AX158" s="21">
        <f t="shared" si="166"/>
        <v>1.0103990905894968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-2.5420376914553347E-13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492.3498626914548</v>
      </c>
      <c r="T159" s="59">
        <f t="shared" si="142"/>
        <v>635.90304180030307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0.45071256734330589</v>
      </c>
      <c r="AA159" s="21">
        <f>EXP(-LN(2)/25)*AA158+(1-EXP(-LN(2)/25))/(LN(2)/25)*Calculateur!V159*Calculateur!X159*VLOOKUP('Données projet'!$B$9,Paramètres!$A$1:$I$89,3,0)*0.475*44/12</f>
        <v>0.73535969662692691</v>
      </c>
      <c r="AB159" s="21">
        <f>EXP(-LN(2)/2)*AB158+(1-EXP(-LN(2)/2))/(LN(2)/2)*V159*Y159*VLOOKUP('Données projet'!$B$9,Paramètres!$A$1:$I$89,3,0)*0.475*44/12</f>
        <v>1.2684805518996242E-18</v>
      </c>
      <c r="AC159" s="22">
        <f t="shared" si="163"/>
        <v>1.1860722639702328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175.05987582828078</v>
      </c>
      <c r="AO159" s="59">
        <f t="shared" si="144"/>
        <v>268.54782308462387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0.43417226518116953</v>
      </c>
      <c r="AV159" s="21">
        <f>EXP(-LN(2)/25)*AV158+(1-EXP(-LN(2)/25))/(LN(2)/25)*Calculateur!AQ159*Calculateur!AS159*VLOOKUP('Données projet'!$B$10,Paramètres!$A$1:$I$89,3,0)*0.475*44/12</f>
        <v>0.55202319687167822</v>
      </c>
      <c r="AW159" s="21">
        <f>EXP(-LN(2)/2)*AW158+(1-EXP(-LN(2)/2))/(LN(2)/2)*AQ159*AT159*VLOOKUP('Données projet'!$B$10,Paramètres!$A$1:$I$89,3,0)*0.475*44/12</f>
        <v>1.1221213344060346E-18</v>
      </c>
      <c r="AX159" s="21">
        <f t="shared" si="166"/>
        <v>0.98619546205284769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-2.5420376914553347E-13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492.3498626914548</v>
      </c>
      <c r="T160" s="59">
        <f t="shared" si="142"/>
        <v>635.90304180030307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0.4418743688052249</v>
      </c>
      <c r="AA160" s="21">
        <f>EXP(-LN(2)/25)*AA159+(1-EXP(-LN(2)/25))/(LN(2)/25)*Calculateur!V160*Calculateur!X160*VLOOKUP('Données projet'!$B$9,Paramètres!$A$1:$I$89,3,0)*0.475*44/12</f>
        <v>0.71525124705177778</v>
      </c>
      <c r="AB160" s="21">
        <f>EXP(-LN(2)/2)*AB159+(1-EXP(-LN(2)/2))/(LN(2)/2)*V160*Y160*VLOOKUP('Données projet'!$B$9,Paramètres!$A$1:$I$89,3,0)*0.475*44/12</f>
        <v>8.9695120005147859E-19</v>
      </c>
      <c r="AC160" s="22">
        <f t="shared" si="163"/>
        <v>1.1571256158570027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175.05987582828078</v>
      </c>
      <c r="AO160" s="59">
        <f t="shared" si="144"/>
        <v>268.54782308462387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0.42565841187989983</v>
      </c>
      <c r="AV160" s="21">
        <f>EXP(-LN(2)/25)*AV159+(1-EXP(-LN(2)/25))/(LN(2)/25)*Calculateur!AQ160*Calculateur!AS160*VLOOKUP('Données projet'!$B$10,Paramètres!$A$1:$I$89,3,0)*0.475*44/12</f>
        <v>0.53692809352358395</v>
      </c>
      <c r="AW160" s="21">
        <f>EXP(-LN(2)/2)*AW159+(1-EXP(-LN(2)/2))/(LN(2)/2)*AQ160*AT160*VLOOKUP('Données projet'!$B$10,Paramètres!$A$1:$I$89,3,0)*0.475*44/12</f>
        <v>7.9345960487260461E-19</v>
      </c>
      <c r="AX160" s="21">
        <f t="shared" si="166"/>
        <v>0.96258650540348378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-2.5420376914553347E-13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492.3498626914548</v>
      </c>
      <c r="T161" s="59">
        <f t="shared" si="142"/>
        <v>635.90304180030307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0.43320948194970682</v>
      </c>
      <c r="AA161" s="21">
        <f>EXP(-LN(2)/25)*AA160+(1-EXP(-LN(2)/25))/(LN(2)/25)*Calculateur!V161*Calculateur!X161*VLOOKUP('Données projet'!$B$9,Paramètres!$A$1:$I$89,3,0)*0.475*44/12</f>
        <v>0.69569266408771857</v>
      </c>
      <c r="AB161" s="21">
        <f>EXP(-LN(2)/2)*AB160+(1-EXP(-LN(2)/2))/(LN(2)/2)*V161*Y161*VLOOKUP('Données projet'!$B$9,Paramètres!$A$1:$I$89,3,0)*0.475*44/12</f>
        <v>6.3424027594981209E-19</v>
      </c>
      <c r="AC161" s="22">
        <f t="shared" si="163"/>
        <v>1.1289021460374253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175.05987582828078</v>
      </c>
      <c r="AO161" s="59">
        <f t="shared" si="144"/>
        <v>268.54782308462387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0.4173115100489303</v>
      </c>
      <c r="AV161" s="21">
        <f>EXP(-LN(2)/25)*AV160+(1-EXP(-LN(2)/25))/(LN(2)/25)*Calculateur!AQ161*Calculateur!AS161*VLOOKUP('Données projet'!$B$10,Paramètres!$A$1:$I$89,3,0)*0.475*44/12</f>
        <v>0.52224576657036026</v>
      </c>
      <c r="AW161" s="21">
        <f>EXP(-LN(2)/2)*AW160+(1-EXP(-LN(2)/2))/(LN(2)/2)*AQ161*AT161*VLOOKUP('Données projet'!$B$10,Paramètres!$A$1:$I$89,3,0)*0.475*44/12</f>
        <v>5.6106066720301728E-19</v>
      </c>
      <c r="AX161" s="21">
        <f t="shared" si="166"/>
        <v>0.93955727661929056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-2.5420376914553347E-13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492.3498626914548</v>
      </c>
      <c r="T162" s="59">
        <f t="shared" si="142"/>
        <v>635.90304180030307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0.42471450824036633</v>
      </c>
      <c r="AA162" s="21">
        <f>EXP(-LN(2)/25)*AA161+(1-EXP(-LN(2)/25))/(LN(2)/25)*Calculateur!V162*Calculateur!X162*VLOOKUP('Données projet'!$B$9,Paramètres!$A$1:$I$89,3,0)*0.475*44/12</f>
        <v>0.67666891160335274</v>
      </c>
      <c r="AB162" s="21">
        <f>EXP(-LN(2)/2)*AB161+(1-EXP(-LN(2)/2))/(LN(2)/2)*V162*Y162*VLOOKUP('Données projet'!$B$9,Paramètres!$A$1:$I$89,3,0)*0.475*44/12</f>
        <v>4.4847560002573929E-19</v>
      </c>
      <c r="AC162" s="22">
        <f t="shared" si="163"/>
        <v>1.1013834198437191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175.05987582828078</v>
      </c>
      <c r="AO162" s="59">
        <f t="shared" si="144"/>
        <v>268.54782308462387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0.4091282858717587</v>
      </c>
      <c r="AV162" s="21">
        <f>EXP(-LN(2)/25)*AV161+(1-EXP(-LN(2)/25))/(LN(2)/25)*Calculateur!AQ162*Calculateur!AS162*VLOOKUP('Données projet'!$B$10,Paramètres!$A$1:$I$89,3,0)*0.475*44/12</f>
        <v>0.50796492861978249</v>
      </c>
      <c r="AW162" s="21">
        <f>EXP(-LN(2)/2)*AW161+(1-EXP(-LN(2)/2))/(LN(2)/2)*AQ162*AT162*VLOOKUP('Données projet'!$B$10,Paramètres!$A$1:$I$89,3,0)*0.475*44/12</f>
        <v>3.967298024363023E-19</v>
      </c>
      <c r="AX162" s="21">
        <f t="shared" si="166"/>
        <v>0.91709321449154113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-2.5420376914553347E-13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492.3498626914548</v>
      </c>
      <c r="T163" s="59">
        <f t="shared" si="142"/>
        <v>635.90304180030307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0.41638611578404366</v>
      </c>
      <c r="AA163" s="21">
        <f>EXP(-LN(2)/25)*AA162+(1-EXP(-LN(2)/25))/(LN(2)/25)*Calculateur!V163*Calculateur!X163*VLOOKUP('Données projet'!$B$9,Paramètres!$A$1:$I$89,3,0)*0.475*44/12</f>
        <v>0.65816536463108755</v>
      </c>
      <c r="AB163" s="21">
        <f>EXP(-LN(2)/2)*AB162+(1-EXP(-LN(2)/2))/(LN(2)/2)*V163*Y163*VLOOKUP('Données projet'!$B$9,Paramètres!$A$1:$I$89,3,0)*0.475*44/12</f>
        <v>3.1712013797490604E-19</v>
      </c>
      <c r="AC163" s="22">
        <f t="shared" si="163"/>
        <v>1.0745514804151313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175.05987582828078</v>
      </c>
      <c r="AO163" s="59">
        <f t="shared" si="144"/>
        <v>268.54782308462387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0.40110552972942753</v>
      </c>
      <c r="AV163" s="21">
        <f>EXP(-LN(2)/25)*AV162+(1-EXP(-LN(2)/25))/(LN(2)/25)*Calculateur!AQ163*Calculateur!AS163*VLOOKUP('Données projet'!$B$10,Paramètres!$A$1:$I$89,3,0)*0.475*44/12</f>
        <v>0.49407460093395988</v>
      </c>
      <c r="AW163" s="21">
        <f>EXP(-LN(2)/2)*AW162+(1-EXP(-LN(2)/2))/(LN(2)/2)*AQ163*AT163*VLOOKUP('Données projet'!$B$10,Paramètres!$A$1:$I$89,3,0)*0.475*44/12</f>
        <v>2.8053033360150864E-19</v>
      </c>
      <c r="AX163" s="21">
        <f t="shared" si="166"/>
        <v>0.89518013066338742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-2.5420376914553347E-13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492.3498626914548</v>
      </c>
      <c r="T164" s="59">
        <f t="shared" si="142"/>
        <v>635.90304180030307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0.40822103802397169</v>
      </c>
      <c r="AA164" s="21">
        <f>EXP(-LN(2)/25)*AA163+(1-EXP(-LN(2)/25))/(LN(2)/25)*Calculateur!V164*Calculateur!X164*VLOOKUP('Données projet'!$B$9,Paramètres!$A$1:$I$89,3,0)*0.475*44/12</f>
        <v>0.64016779812383817</v>
      </c>
      <c r="AB164" s="21">
        <f>EXP(-LN(2)/2)*AB163+(1-EXP(-LN(2)/2))/(LN(2)/2)*V164*Y164*VLOOKUP('Données projet'!$B$9,Paramètres!$A$1:$I$89,3,0)*0.475*44/12</f>
        <v>2.2423780001286965E-19</v>
      </c>
      <c r="AC164" s="22">
        <f t="shared" si="163"/>
        <v>1.0483888361478098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175.05987582828078</v>
      </c>
      <c r="AO164" s="59">
        <f t="shared" si="144"/>
        <v>268.54782308462387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0.39324009494164941</v>
      </c>
      <c r="AV164" s="21">
        <f>EXP(-LN(2)/25)*AV163+(1-EXP(-LN(2)/25))/(LN(2)/25)*Calculateur!AQ164*Calculateur!AS164*VLOOKUP('Données projet'!$B$10,Paramètres!$A$1:$I$89,3,0)*0.475*44/12</f>
        <v>0.48056410498916668</v>
      </c>
      <c r="AW164" s="21">
        <f>EXP(-LN(2)/2)*AW163+(1-EXP(-LN(2)/2))/(LN(2)/2)*AQ164*AT164*VLOOKUP('Données projet'!$B$10,Paramètres!$A$1:$I$89,3,0)*0.475*44/12</f>
        <v>1.9836490121815115E-19</v>
      </c>
      <c r="AX164" s="21">
        <f t="shared" si="166"/>
        <v>0.87380419993081615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-2.5420376914553347E-13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492.3498626914548</v>
      </c>
      <c r="T165" s="59">
        <f t="shared" si="142"/>
        <v>635.90304180030307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0.40021607245856905</v>
      </c>
      <c r="AA165" s="21">
        <f>EXP(-LN(2)/25)*AA164+(1-EXP(-LN(2)/25))/(LN(2)/25)*Calculateur!V165*Calculateur!X165*VLOOKUP('Données projet'!$B$9,Paramètres!$A$1:$I$89,3,0)*0.475*44/12</f>
        <v>0.6226623760191804</v>
      </c>
      <c r="AB165" s="21">
        <f>EXP(-LN(2)/2)*AB164+(1-EXP(-LN(2)/2))/(LN(2)/2)*V165*Y165*VLOOKUP('Données projet'!$B$9,Paramètres!$A$1:$I$89,3,0)*0.475*44/12</f>
        <v>1.5856006898745302E-19</v>
      </c>
      <c r="AC165" s="22">
        <f t="shared" si="163"/>
        <v>1.0228784484777496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175.05987582828078</v>
      </c>
      <c r="AO165" s="59">
        <f t="shared" si="144"/>
        <v>268.54782308462387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0.38552889653261807</v>
      </c>
      <c r="AV165" s="21">
        <f>EXP(-LN(2)/25)*AV164+(1-EXP(-LN(2)/25))/(LN(2)/25)*Calculateur!AQ165*Calculateur!AS165*VLOOKUP('Données projet'!$B$10,Paramètres!$A$1:$I$89,3,0)*0.475*44/12</f>
        <v>0.46742305426646996</v>
      </c>
      <c r="AW165" s="21">
        <f>EXP(-LN(2)/2)*AW164+(1-EXP(-LN(2)/2))/(LN(2)/2)*AQ165*AT165*VLOOKUP('Données projet'!$B$10,Paramètres!$A$1:$I$89,3,0)*0.475*44/12</f>
        <v>1.4026516680075432E-19</v>
      </c>
      <c r="AX165" s="21">
        <f t="shared" si="166"/>
        <v>0.85295195079908803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-2.5420376914553347E-13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492.3498626914548</v>
      </c>
      <c r="T166" s="59">
        <f t="shared" si="142"/>
        <v>635.90304180030307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0.39236807938535706</v>
      </c>
      <c r="AA166" s="21">
        <f>EXP(-LN(2)/25)*AA165+(1-EXP(-LN(2)/25))/(LN(2)/25)*Calculateur!V166*Calculateur!X166*VLOOKUP('Données projet'!$B$9,Paramètres!$A$1:$I$89,3,0)*0.475*44/12</f>
        <v>0.60563564060254471</v>
      </c>
      <c r="AB166" s="21">
        <f>EXP(-LN(2)/2)*AB165+(1-EXP(-LN(2)/2))/(LN(2)/2)*V166*Y166*VLOOKUP('Données projet'!$B$9,Paramètres!$A$1:$I$89,3,0)*0.475*44/12</f>
        <v>1.1211890000643482E-19</v>
      </c>
      <c r="AC166" s="22">
        <f t="shared" si="163"/>
        <v>0.99800371998790172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175.05987582828078</v>
      </c>
      <c r="AO166" s="59">
        <f t="shared" si="144"/>
        <v>268.54782308462387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0.37796891002102123</v>
      </c>
      <c r="AV166" s="21">
        <f>EXP(-LN(2)/25)*AV165+(1-EXP(-LN(2)/25))/(LN(2)/25)*Calculateur!AQ166*Calculateur!AS166*VLOOKUP('Données projet'!$B$10,Paramètres!$A$1:$I$89,3,0)*0.475*44/12</f>
        <v>0.45464134626684322</v>
      </c>
      <c r="AW166" s="21">
        <f>EXP(-LN(2)/2)*AW165+(1-EXP(-LN(2)/2))/(LN(2)/2)*AQ166*AT166*VLOOKUP('Données projet'!$B$10,Paramètres!$A$1:$I$89,3,0)*0.475*44/12</f>
        <v>9.9182450609075576E-20</v>
      </c>
      <c r="AX166" s="21">
        <f t="shared" si="166"/>
        <v>0.83261025628786445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-2.5420376914553347E-13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492.3498626914548</v>
      </c>
      <c r="T167" s="59">
        <f t="shared" si="142"/>
        <v>635.90304180030307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0.38467398066950764</v>
      </c>
      <c r="AA167" s="21">
        <f>EXP(-LN(2)/25)*AA166+(1-EXP(-LN(2)/25))/(LN(2)/25)*Calculateur!V167*Calculateur!X167*VLOOKUP('Données projet'!$B$9,Paramètres!$A$1:$I$89,3,0)*0.475*44/12</f>
        <v>0.58907450216127399</v>
      </c>
      <c r="AB167" s="21">
        <f>EXP(-LN(2)/2)*AB166+(1-EXP(-LN(2)/2))/(LN(2)/2)*V167*Y167*VLOOKUP('Données projet'!$B$9,Paramètres!$A$1:$I$89,3,0)*0.475*44/12</f>
        <v>7.9280034493726511E-20</v>
      </c>
      <c r="AC167" s="22">
        <f t="shared" si="163"/>
        <v>0.97374848283078164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175.05987582828078</v>
      </c>
      <c r="AO167" s="59">
        <f t="shared" si="144"/>
        <v>268.54782308462387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0.37055717023378038</v>
      </c>
      <c r="AV167" s="21">
        <f>EXP(-LN(2)/25)*AV166+(1-EXP(-LN(2)/25))/(LN(2)/25)*Calculateur!AQ167*Calculateur!AS167*VLOOKUP('Données projet'!$B$10,Paramètres!$A$1:$I$89,3,0)*0.475*44/12</f>
        <v>0.44220915474462708</v>
      </c>
      <c r="AW167" s="21">
        <f>EXP(-LN(2)/2)*AW166+(1-EXP(-LN(2)/2))/(LN(2)/2)*AQ167*AT167*VLOOKUP('Données projet'!$B$10,Paramètres!$A$1:$I$89,3,0)*0.475*44/12</f>
        <v>7.013258340037716E-20</v>
      </c>
      <c r="AX167" s="21">
        <f t="shared" si="166"/>
        <v>0.8127663249784074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-2.5420376914553347E-13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492.3498626914548</v>
      </c>
      <c r="T168" s="59">
        <f t="shared" si="142"/>
        <v>635.90304180030307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0.37713075853653921</v>
      </c>
      <c r="AA168" s="21">
        <f>EXP(-LN(2)/25)*AA167+(1-EXP(-LN(2)/25))/(LN(2)/25)*Calculateur!V168*Calculateur!X168*VLOOKUP('Données projet'!$B$9,Paramètres!$A$1:$I$89,3,0)*0.475*44/12</f>
        <v>0.57296622892159221</v>
      </c>
      <c r="AB168" s="21">
        <f>EXP(-LN(2)/2)*AB167+(1-EXP(-LN(2)/2))/(LN(2)/2)*V168*Y168*VLOOKUP('Données projet'!$B$9,Paramètres!$A$1:$I$89,3,0)*0.475*44/12</f>
        <v>5.6059450003217412E-20</v>
      </c>
      <c r="AC168" s="22">
        <f t="shared" si="163"/>
        <v>0.95009698745813143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175.05987582828078</v>
      </c>
      <c r="AO168" s="59">
        <f t="shared" si="144"/>
        <v>268.54782308462387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0.36329077014305239</v>
      </c>
      <c r="AV168" s="21">
        <f>EXP(-LN(2)/25)*AV167+(1-EXP(-LN(2)/25))/(LN(2)/25)*Calculateur!AQ168*Calculateur!AS168*VLOOKUP('Données projet'!$B$10,Paramètres!$A$1:$I$89,3,0)*0.475*44/12</f>
        <v>0.4301169221533665</v>
      </c>
      <c r="AW168" s="21">
        <f>EXP(-LN(2)/2)*AW167+(1-EXP(-LN(2)/2))/(LN(2)/2)*AQ168*AT168*VLOOKUP('Données projet'!$B$10,Paramètres!$A$1:$I$89,3,0)*0.475*44/12</f>
        <v>4.9591225304537788E-20</v>
      </c>
      <c r="AX168" s="21">
        <f t="shared" si="166"/>
        <v>0.79340769229641883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-2.5420376914553347E-13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492.3498626914548</v>
      </c>
      <c r="T169" s="59">
        <f t="shared" si="142"/>
        <v>635.90304180030307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0.3697354543886871</v>
      </c>
      <c r="AA169" s="21">
        <f>EXP(-LN(2)/25)*AA168+(1-EXP(-LN(2)/25))/(LN(2)/25)*Calculateur!V169*Calculateur!X169*VLOOKUP('Données projet'!$B$9,Paramètres!$A$1:$I$89,3,0)*0.475*44/12</f>
        <v>0.55729843726074679</v>
      </c>
      <c r="AB169" s="21">
        <f>EXP(-LN(2)/2)*AB168+(1-EXP(-LN(2)/2))/(LN(2)/2)*V169*Y169*VLOOKUP('Données projet'!$B$9,Paramètres!$A$1:$I$89,3,0)*0.475*44/12</f>
        <v>3.9640017246863256E-20</v>
      </c>
      <c r="AC169" s="22">
        <f t="shared" si="163"/>
        <v>0.92703389164943384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175.05987582828078</v>
      </c>
      <c r="AO169" s="59">
        <f t="shared" si="144"/>
        <v>268.54782308462387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0.35616685972603718</v>
      </c>
      <c r="AV169" s="21">
        <f>EXP(-LN(2)/25)*AV168+(1-EXP(-LN(2)/25))/(LN(2)/25)*Calculateur!AQ169*Calculateur!AS169*VLOOKUP('Données projet'!$B$10,Paramètres!$A$1:$I$89,3,0)*0.475*44/12</f>
        <v>0.4183553522982168</v>
      </c>
      <c r="AW169" s="21">
        <f>EXP(-LN(2)/2)*AW168+(1-EXP(-LN(2)/2))/(LN(2)/2)*AQ169*AT169*VLOOKUP('Données projet'!$B$10,Paramètres!$A$1:$I$89,3,0)*0.475*44/12</f>
        <v>3.506629170018858E-20</v>
      </c>
      <c r="AX169" s="21">
        <f t="shared" si="166"/>
        <v>0.77452221202425398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-2.5420376914553347E-13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492.3498626914548</v>
      </c>
      <c r="T170" s="59">
        <f t="shared" si="142"/>
        <v>635.90304180030307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0.36248516764448424</v>
      </c>
      <c r="AA170" s="21">
        <f>EXP(-LN(2)/25)*AA169+(1-EXP(-LN(2)/25))/(LN(2)/25)*Calculateur!V170*Calculateur!X170*VLOOKUP('Données projet'!$B$9,Paramètres!$A$1:$I$89,3,0)*0.475*44/12</f>
        <v>0.54205908218680054</v>
      </c>
      <c r="AB170" s="21">
        <f>EXP(-LN(2)/2)*AB169+(1-EXP(-LN(2)/2))/(LN(2)/2)*V170*Y170*VLOOKUP('Données projet'!$B$9,Paramètres!$A$1:$I$89,3,0)*0.475*44/12</f>
        <v>2.8029725001608706E-20</v>
      </c>
      <c r="AC170" s="22">
        <f t="shared" si="163"/>
        <v>0.90454424983128479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175.05987582828078</v>
      </c>
      <c r="AO170" s="59">
        <f t="shared" si="144"/>
        <v>268.54782308462387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0.34918264484714334</v>
      </c>
      <c r="AV170" s="21">
        <f>EXP(-LN(2)/25)*AV169+(1-EXP(-LN(2)/25))/(LN(2)/25)*Calculateur!AQ170*Calculateur!AS170*VLOOKUP('Données projet'!$B$10,Paramètres!$A$1:$I$89,3,0)*0.475*44/12</f>
        <v>0.40691540318927022</v>
      </c>
      <c r="AW170" s="21">
        <f>EXP(-LN(2)/2)*AW169+(1-EXP(-LN(2)/2))/(LN(2)/2)*AQ170*AT170*VLOOKUP('Données projet'!$B$10,Paramètres!$A$1:$I$89,3,0)*0.475*44/12</f>
        <v>2.4795612652268894E-20</v>
      </c>
      <c r="AX170" s="21">
        <f t="shared" si="166"/>
        <v>0.75609804803641356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-2.5420376914553347E-13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492.3498626914548</v>
      </c>
      <c r="T171" s="59">
        <f t="shared" si="142"/>
        <v>635.90304180030307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0.35537705460109692</v>
      </c>
      <c r="AA171" s="21">
        <f>EXP(-LN(2)/25)*AA170+(1-EXP(-LN(2)/25))/(LN(2)/25)*Calculateur!V171*Calculateur!X171*VLOOKUP('Données projet'!$B$9,Paramètres!$A$1:$I$89,3,0)*0.475*44/12</f>
        <v>0.52723644807875425</v>
      </c>
      <c r="AB171" s="21">
        <f>EXP(-LN(2)/2)*AB170+(1-EXP(-LN(2)/2))/(LN(2)/2)*V171*Y171*VLOOKUP('Données projet'!$B$9,Paramètres!$A$1:$I$89,3,0)*0.475*44/12</f>
        <v>1.9820008623431628E-20</v>
      </c>
      <c r="AC171" s="22">
        <f t="shared" si="163"/>
        <v>0.88261350267985117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175.05987582828078</v>
      </c>
      <c r="AO171" s="59">
        <f t="shared" si="144"/>
        <v>268.54782308462387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0.34233538616207415</v>
      </c>
      <c r="AV171" s="21">
        <f>EXP(-LN(2)/25)*AV170+(1-EXP(-LN(2)/25))/(LN(2)/25)*Calculateur!AQ171*Calculateur!AS171*VLOOKUP('Données projet'!$B$10,Paramètres!$A$1:$I$89,3,0)*0.475*44/12</f>
        <v>0.39578828009030859</v>
      </c>
      <c r="AW171" s="21">
        <f>EXP(-LN(2)/2)*AW170+(1-EXP(-LN(2)/2))/(LN(2)/2)*AQ171*AT171*VLOOKUP('Données projet'!$B$10,Paramètres!$A$1:$I$89,3,0)*0.475*44/12</f>
        <v>1.753314585009429E-20</v>
      </c>
      <c r="AX171" s="21">
        <f t="shared" si="166"/>
        <v>0.73812366625238268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-2.5420376914553347E-13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492.3498626914548</v>
      </c>
      <c r="T172" s="59">
        <f t="shared" si="142"/>
        <v>635.90304180030307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0.34840832731896959</v>
      </c>
      <c r="AA172" s="21">
        <f>EXP(-LN(2)/25)*AA171+(1-EXP(-LN(2)/25))/(LN(2)/25)*Calculateur!V172*Calculateur!X172*VLOOKUP('Données projet'!$B$9,Paramètres!$A$1:$I$89,3,0)*0.475*44/12</f>
        <v>0.51281913967988091</v>
      </c>
      <c r="AB172" s="21">
        <f>EXP(-LN(2)/2)*AB171+(1-EXP(-LN(2)/2))/(LN(2)/2)*V172*Y172*VLOOKUP('Données projet'!$B$9,Paramètres!$A$1:$I$89,3,0)*0.475*44/12</f>
        <v>1.4014862500804353E-20</v>
      </c>
      <c r="AC172" s="22">
        <f t="shared" si="163"/>
        <v>0.86122746699885044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175.05987582828078</v>
      </c>
      <c r="AO172" s="59">
        <f t="shared" si="144"/>
        <v>268.54782308462387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0.33562239804340377</v>
      </c>
      <c r="AV172" s="21">
        <f>EXP(-LN(2)/25)*AV171+(1-EXP(-LN(2)/25))/(LN(2)/25)*Calculateur!AQ172*Calculateur!AS172*VLOOKUP('Données projet'!$B$10,Paramètres!$A$1:$I$89,3,0)*0.475*44/12</f>
        <v>0.38496542875763806</v>
      </c>
      <c r="AW172" s="21">
        <f>EXP(-LN(2)/2)*AW171+(1-EXP(-LN(2)/2))/(LN(2)/2)*AQ172*AT172*VLOOKUP('Données projet'!$B$10,Paramètres!$A$1:$I$89,3,0)*0.475*44/12</f>
        <v>1.2397806326134447E-20</v>
      </c>
      <c r="AX172" s="21">
        <f t="shared" si="166"/>
        <v>0.72058782680104183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-2.5420376914553347E-13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492.3498626914548</v>
      </c>
      <c r="T173" s="59">
        <f t="shared" si="142"/>
        <v>635.90304180030307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0.34157625252834084</v>
      </c>
      <c r="AA173" s="21">
        <f>EXP(-LN(2)/25)*AA172+(1-EXP(-LN(2)/25))/(LN(2)/25)*Calculateur!V173*Calculateur!X173*VLOOKUP('Données projet'!$B$9,Paramètres!$A$1:$I$89,3,0)*0.475*44/12</f>
        <v>0.4987960733373481</v>
      </c>
      <c r="AB173" s="21">
        <f>EXP(-LN(2)/2)*AB172+(1-EXP(-LN(2)/2))/(LN(2)/2)*V173*Y173*VLOOKUP('Données projet'!$B$9,Paramètres!$A$1:$I$89,3,0)*0.475*44/12</f>
        <v>9.9100043117158139E-21</v>
      </c>
      <c r="AC173" s="22">
        <f t="shared" si="163"/>
        <v>0.840372325865689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175.05987582828078</v>
      </c>
      <c r="AO173" s="59">
        <f t="shared" si="144"/>
        <v>268.54782308462387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0.32904104752722207</v>
      </c>
      <c r="AV173" s="21">
        <f>EXP(-LN(2)/25)*AV172+(1-EXP(-LN(2)/25))/(LN(2)/25)*Calculateur!AQ173*Calculateur!AS173*VLOOKUP('Données projet'!$B$10,Paramètres!$A$1:$I$89,3,0)*0.475*44/12</f>
        <v>0.37443852886380841</v>
      </c>
      <c r="AW173" s="21">
        <f>EXP(-LN(2)/2)*AW172+(1-EXP(-LN(2)/2))/(LN(2)/2)*AQ173*AT173*VLOOKUP('Données projet'!$B$10,Paramètres!$A$1:$I$89,3,0)*0.475*44/12</f>
        <v>8.7665729250471449E-21</v>
      </c>
      <c r="AX173" s="21">
        <f t="shared" si="166"/>
        <v>0.70347957639103043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-2.5420376914553347E-13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492.3498626914548</v>
      </c>
      <c r="T174" s="59">
        <f t="shared" si="142"/>
        <v>635.90304180030307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0.33487815055720216</v>
      </c>
      <c r="AA174" s="21">
        <f>EXP(-LN(2)/25)*AA173+(1-EXP(-LN(2)/25))/(LN(2)/25)*Calculateur!V174*Calculateur!X174*VLOOKUP('Données projet'!$B$9,Paramètres!$A$1:$I$89,3,0)*0.475*44/12</f>
        <v>0.48515646848139282</v>
      </c>
      <c r="AB174" s="21">
        <f>EXP(-LN(2)/2)*AB173+(1-EXP(-LN(2)/2))/(LN(2)/2)*V174*Y174*VLOOKUP('Données projet'!$B$9,Paramètres!$A$1:$I$89,3,0)*0.475*44/12</f>
        <v>7.0074312504021765E-21</v>
      </c>
      <c r="AC174" s="22">
        <f t="shared" si="163"/>
        <v>0.82003461903859498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175.05987582828078</v>
      </c>
      <c r="AO174" s="59">
        <f t="shared" si="144"/>
        <v>268.54782308462387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0.32258875328043524</v>
      </c>
      <c r="AV174" s="21">
        <f>EXP(-LN(2)/25)*AV173+(1-EXP(-LN(2)/25))/(LN(2)/25)*Calculateur!AQ174*Calculateur!AS174*VLOOKUP('Données projet'!$B$10,Paramètres!$A$1:$I$89,3,0)*0.475*44/12</f>
        <v>0.36419948760116111</v>
      </c>
      <c r="AW174" s="21">
        <f>EXP(-LN(2)/2)*AW173+(1-EXP(-LN(2)/2))/(LN(2)/2)*AQ174*AT174*VLOOKUP('Données projet'!$B$10,Paramètres!$A$1:$I$89,3,0)*0.475*44/12</f>
        <v>6.1989031630672235E-21</v>
      </c>
      <c r="AX174" s="21">
        <f t="shared" si="166"/>
        <v>0.6867882408815964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-2.5420376914553347E-13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492.3498626914548</v>
      </c>
      <c r="T175" s="59">
        <f t="shared" si="142"/>
        <v>635.90304180030307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0.32831139428027872</v>
      </c>
      <c r="AA175" s="21">
        <f>EXP(-LN(2)/25)*AA174+(1-EXP(-LN(2)/25))/(LN(2)/25)*Calculateur!V175*Calculateur!X175*VLOOKUP('Données projet'!$B$9,Paramètres!$A$1:$I$89,3,0)*0.475*44/12</f>
        <v>0.47188983933749928</v>
      </c>
      <c r="AB175" s="21">
        <f>EXP(-LN(2)/2)*AB174+(1-EXP(-LN(2)/2))/(LN(2)/2)*V175*Y175*VLOOKUP('Données projet'!$B$9,Paramètres!$A$1:$I$89,3,0)*0.475*44/12</f>
        <v>4.9550021558579069E-21</v>
      </c>
      <c r="AC175" s="22">
        <f t="shared" si="163"/>
        <v>0.80020123361777795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175.05987582828078</v>
      </c>
      <c r="AO175" s="59">
        <f t="shared" si="144"/>
        <v>268.54782308462387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0.31626298458831698</v>
      </c>
      <c r="AV175" s="21">
        <f>EXP(-LN(2)/25)*AV174+(1-EXP(-LN(2)/25))/(LN(2)/25)*Calculateur!AQ175*Calculateur!AS175*VLOOKUP('Données projet'!$B$10,Paramètres!$A$1:$I$89,3,0)*0.475*44/12</f>
        <v>0.35424043346028872</v>
      </c>
      <c r="AW175" s="21">
        <f>EXP(-LN(2)/2)*AW174+(1-EXP(-LN(2)/2))/(LN(2)/2)*AQ175*AT175*VLOOKUP('Données projet'!$B$10,Paramètres!$A$1:$I$89,3,0)*0.475*44/12</f>
        <v>4.3832864625235725E-21</v>
      </c>
      <c r="AX175" s="21">
        <f t="shared" si="166"/>
        <v>0.67050341804860569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-2.5420376914553347E-13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492.3498626914548</v>
      </c>
      <c r="T176" s="59">
        <f t="shared" si="142"/>
        <v>635.90304180030307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0.32187340808861992</v>
      </c>
      <c r="AA176" s="21">
        <f>EXP(-LN(2)/25)*AA175+(1-EXP(-LN(2)/25))/(LN(2)/25)*Calculateur!V176*Calculateur!X176*VLOOKUP('Données projet'!$B$9,Paramètres!$A$1:$I$89,3,0)*0.475*44/12</f>
        <v>0.45898598686520725</v>
      </c>
      <c r="AB176" s="21">
        <f>EXP(-LN(2)/2)*AB175+(1-EXP(-LN(2)/2))/(LN(2)/2)*V176*Y176*VLOOKUP('Données projet'!$B$9,Paramètres!$A$1:$I$89,3,0)*0.475*44/12</f>
        <v>3.5037156252010882E-21</v>
      </c>
      <c r="AC176" s="22">
        <f t="shared" si="163"/>
        <v>0.78085939495382717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175.05987582828078</v>
      </c>
      <c r="AO176" s="59">
        <f t="shared" si="144"/>
        <v>268.54782308462387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0.31006126036191323</v>
      </c>
      <c r="AV176" s="21">
        <f>EXP(-LN(2)/25)*AV175+(1-EXP(-LN(2)/25))/(LN(2)/25)*Calculateur!AQ176*Calculateur!AS176*VLOOKUP('Données projet'!$B$10,Paramètres!$A$1:$I$89,3,0)*0.475*44/12</f>
        <v>0.34455371017862235</v>
      </c>
      <c r="AW176" s="21">
        <f>EXP(-LN(2)/2)*AW175+(1-EXP(-LN(2)/2))/(LN(2)/2)*AQ176*AT176*VLOOKUP('Données projet'!$B$10,Paramètres!$A$1:$I$89,3,0)*0.475*44/12</f>
        <v>3.0994515815336117E-21</v>
      </c>
      <c r="AX176" s="21">
        <f t="shared" si="166"/>
        <v>0.65461497054053552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-2.5420376914553347E-13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492.3498626914548</v>
      </c>
      <c r="T177" s="59">
        <f t="shared" si="142"/>
        <v>635.90304180030307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0.31556166687939569</v>
      </c>
      <c r="AA177" s="21">
        <f>EXP(-LN(2)/25)*AA176+(1-EXP(-LN(2)/25))/(LN(2)/25)*Calculateur!V177*Calculateur!X177*VLOOKUP('Données projet'!$B$9,Paramètres!$A$1:$I$89,3,0)*0.475*44/12</f>
        <v>0.44643499091735411</v>
      </c>
      <c r="AB177" s="21">
        <f>EXP(-LN(2)/2)*AB176+(1-EXP(-LN(2)/2))/(LN(2)/2)*V177*Y177*VLOOKUP('Données projet'!$B$9,Paramètres!$A$1:$I$89,3,0)*0.475*44/12</f>
        <v>2.4775010779289535E-21</v>
      </c>
      <c r="AC177" s="22">
        <f t="shared" si="163"/>
        <v>0.76199665779674985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175.05987582828078</v>
      </c>
      <c r="AO177" s="59">
        <f t="shared" si="144"/>
        <v>268.54782308462387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0.30398114816491101</v>
      </c>
      <c r="AV177" s="21">
        <f>EXP(-LN(2)/25)*AV176+(1-EXP(-LN(2)/25))/(LN(2)/25)*Calculateur!AQ177*Calculateur!AS177*VLOOKUP('Données projet'!$B$10,Paramètres!$A$1:$I$89,3,0)*0.475*44/12</f>
        <v>0.33513187085449581</v>
      </c>
      <c r="AW177" s="21">
        <f>EXP(-LN(2)/2)*AW176+(1-EXP(-LN(2)/2))/(LN(2)/2)*AQ177*AT177*VLOOKUP('Données projet'!$B$10,Paramètres!$A$1:$I$89,3,0)*0.475*44/12</f>
        <v>2.1916432312617862E-21</v>
      </c>
      <c r="AX177" s="21">
        <f t="shared" si="166"/>
        <v>0.63911301901940676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-2.5420376914553347E-13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492.3498626914548</v>
      </c>
      <c r="T178" s="59">
        <f t="shared" si="142"/>
        <v>635.90304180030307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0.30937369506550233</v>
      </c>
      <c r="AA178" s="21">
        <f>EXP(-LN(2)/25)*AA177+(1-EXP(-LN(2)/25))/(LN(2)/25)*Calculateur!V178*Calculateur!X178*VLOOKUP('Données projet'!$B$9,Paramètres!$A$1:$I$89,3,0)*0.475*44/12</f>
        <v>0.43422720261372322</v>
      </c>
      <c r="AB178" s="21">
        <f>EXP(-LN(2)/2)*AB177+(1-EXP(-LN(2)/2))/(LN(2)/2)*V178*Y178*VLOOKUP('Données projet'!$B$9,Paramètres!$A$1:$I$89,3,0)*0.475*44/12</f>
        <v>1.7518578126005441E-21</v>
      </c>
      <c r="AC178" s="22">
        <f t="shared" si="163"/>
        <v>0.74360089767922555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175.05987582828078</v>
      </c>
      <c r="AO178" s="59">
        <f t="shared" si="144"/>
        <v>268.54782308462387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0.29802026325958975</v>
      </c>
      <c r="AV178" s="21">
        <f>EXP(-LN(2)/25)*AV177+(1-EXP(-LN(2)/25))/(LN(2)/25)*Calculateur!AQ178*Calculateur!AS178*VLOOKUP('Données projet'!$B$10,Paramètres!$A$1:$I$89,3,0)*0.475*44/12</f>
        <v>0.3259676722221605</v>
      </c>
      <c r="AW178" s="21">
        <f>EXP(-LN(2)/2)*AW177+(1-EXP(-LN(2)/2))/(LN(2)/2)*AQ178*AT178*VLOOKUP('Données projet'!$B$10,Paramètres!$A$1:$I$89,3,0)*0.475*44/12</f>
        <v>1.5497257907668059E-21</v>
      </c>
      <c r="AX178" s="21">
        <f t="shared" si="166"/>
        <v>0.62398793548175024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-2.5420376914553347E-13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492.3498626914548</v>
      </c>
      <c r="T179" s="59">
        <f t="shared" si="142"/>
        <v>635.90304180030307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0.30330706560458931</v>
      </c>
      <c r="AA179" s="21">
        <f>EXP(-LN(2)/25)*AA178+(1-EXP(-LN(2)/25))/(LN(2)/25)*Calculateur!V179*Calculateur!X179*VLOOKUP('Données projet'!$B$9,Paramètres!$A$1:$I$89,3,0)*0.475*44/12</f>
        <v>0.42235323692323479</v>
      </c>
      <c r="AB179" s="21">
        <f>EXP(-LN(2)/2)*AB178+(1-EXP(-LN(2)/2))/(LN(2)/2)*V179*Y179*VLOOKUP('Données projet'!$B$9,Paramètres!$A$1:$I$89,3,0)*0.475*44/12</f>
        <v>1.2387505389644767E-21</v>
      </c>
      <c r="AC179" s="22">
        <f t="shared" si="163"/>
        <v>0.7256603025278241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175.05987582828078</v>
      </c>
      <c r="AO179" s="59">
        <f t="shared" si="144"/>
        <v>268.54782308462387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0.29217626767148103</v>
      </c>
      <c r="AV179" s="21">
        <f>EXP(-LN(2)/25)*AV178+(1-EXP(-LN(2)/25))/(LN(2)/25)*Calculateur!AQ179*Calculateur!AS179*VLOOKUP('Données projet'!$B$10,Paramètres!$A$1:$I$89,3,0)*0.475*44/12</f>
        <v>0.31705406908335065</v>
      </c>
      <c r="AW179" s="21">
        <f>EXP(-LN(2)/2)*AW178+(1-EXP(-LN(2)/2))/(LN(2)/2)*AQ179*AT179*VLOOKUP('Données projet'!$B$10,Paramètres!$A$1:$I$89,3,0)*0.475*44/12</f>
        <v>1.0958216156308931E-21</v>
      </c>
      <c r="AX179" s="21">
        <f t="shared" si="166"/>
        <v>0.60923033675483174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-2.5420376914553347E-13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492.3498626914548</v>
      </c>
      <c r="T180" s="59">
        <f t="shared" si="142"/>
        <v>635.90304180030307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0.29735939904712622</v>
      </c>
      <c r="AA180" s="21">
        <f>EXP(-LN(2)/25)*AA179+(1-EXP(-LN(2)/25))/(LN(2)/25)*Calculateur!V180*Calculateur!X180*VLOOKUP('Données projet'!$B$9,Paramètres!$A$1:$I$89,3,0)*0.475*44/12</f>
        <v>0.41080396544897751</v>
      </c>
      <c r="AB180" s="21">
        <f>EXP(-LN(2)/2)*AB179+(1-EXP(-LN(2)/2))/(LN(2)/2)*V180*Y180*VLOOKUP('Données projet'!$B$9,Paramètres!$A$1:$I$89,3,0)*0.475*44/12</f>
        <v>8.7592890630027206E-22</v>
      </c>
      <c r="AC180" s="22">
        <f t="shared" si="163"/>
        <v>0.70816336449610373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175.05987582828078</v>
      </c>
      <c r="AO180" s="59">
        <f t="shared" si="144"/>
        <v>268.54782308462387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0.28644686927236979</v>
      </c>
      <c r="AV180" s="21">
        <f>EXP(-LN(2)/25)*AV179+(1-EXP(-LN(2)/25))/(LN(2)/25)*Calculateur!AQ180*Calculateur!AS180*VLOOKUP('Données projet'!$B$10,Paramètres!$A$1:$I$89,3,0)*0.475*44/12</f>
        <v>0.30838420889111756</v>
      </c>
      <c r="AW180" s="21">
        <f>EXP(-LN(2)/2)*AW179+(1-EXP(-LN(2)/2))/(LN(2)/2)*AQ180*AT180*VLOOKUP('Données projet'!$B$10,Paramètres!$A$1:$I$89,3,0)*0.475*44/12</f>
        <v>7.7486289538340293E-22</v>
      </c>
      <c r="AX180" s="21">
        <f t="shared" si="166"/>
        <v>0.59483107816348735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-2.5420376914553347E-13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492.3498626914548</v>
      </c>
      <c r="T181" s="59">
        <f t="shared" si="142"/>
        <v>635.90304180030307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0.29152836260313658</v>
      </c>
      <c r="AA181" s="21">
        <f>EXP(-LN(2)/25)*AA180+(1-EXP(-LN(2)/25))/(LN(2)/25)*Calculateur!V181*Calculateur!X181*VLOOKUP('Données projet'!$B$9,Paramètres!$A$1:$I$89,3,0)*0.475*44/12</f>
        <v>0.39957050941053357</v>
      </c>
      <c r="AB181" s="21">
        <f>EXP(-LN(2)/2)*AB180+(1-EXP(-LN(2)/2))/(LN(2)/2)*V181*Y181*VLOOKUP('Données projet'!$B$9,Paramètres!$A$1:$I$89,3,0)*0.475*44/12</f>
        <v>6.1937526948223837E-22</v>
      </c>
      <c r="AC181" s="22">
        <f t="shared" si="163"/>
        <v>0.69109887201367015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175.05987582828078</v>
      </c>
      <c r="AO181" s="59">
        <f t="shared" si="144"/>
        <v>268.54782308462387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0.28082982088127717</v>
      </c>
      <c r="AV181" s="21">
        <f>EXP(-LN(2)/25)*AV180+(1-EXP(-LN(2)/25))/(LN(2)/25)*Calculateur!AQ181*Calculateur!AS181*VLOOKUP('Données projet'!$B$10,Paramètres!$A$1:$I$89,3,0)*0.475*44/12</f>
        <v>0.2999514264817692</v>
      </c>
      <c r="AW181" s="21">
        <f>EXP(-LN(2)/2)*AW180+(1-EXP(-LN(2)/2))/(LN(2)/2)*AQ181*AT181*VLOOKUP('Données projet'!$B$10,Paramètres!$A$1:$I$89,3,0)*0.475*44/12</f>
        <v>5.4791080781544656E-22</v>
      </c>
      <c r="AX181" s="21">
        <f t="shared" si="166"/>
        <v>0.58078124736304637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-2.5420376914553347E-13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492.3498626914548</v>
      </c>
      <c r="T182" s="59">
        <f t="shared" si="142"/>
        <v>635.90304180030307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0.2858116692272325</v>
      </c>
      <c r="AA182" s="21">
        <f>EXP(-LN(2)/25)*AA181+(1-EXP(-LN(2)/25))/(LN(2)/25)*Calculateur!V182*Calculateur!X182*VLOOKUP('Données projet'!$B$9,Paramètres!$A$1:$I$89,3,0)*0.475*44/12</f>
        <v>0.38864423281820265</v>
      </c>
      <c r="AB182" s="21">
        <f>EXP(-LN(2)/2)*AB181+(1-EXP(-LN(2)/2))/(LN(2)/2)*V182*Y182*VLOOKUP('Données projet'!$B$9,Paramètres!$A$1:$I$89,3,0)*0.475*44/12</f>
        <v>4.3796445315013603E-22</v>
      </c>
      <c r="AC182" s="22">
        <f t="shared" si="163"/>
        <v>0.67445590204543515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175.05987582828078</v>
      </c>
      <c r="AO182" s="59">
        <f t="shared" si="144"/>
        <v>268.54782308462387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0.27532291938307263</v>
      </c>
      <c r="AV182" s="21">
        <f>EXP(-LN(2)/25)*AV181+(1-EXP(-LN(2)/25))/(LN(2)/25)*Calculateur!AQ182*Calculateur!AS182*VLOOKUP('Données projet'!$B$10,Paramètres!$A$1:$I$89,3,0)*0.475*44/12</f>
        <v>0.29174923895086524</v>
      </c>
      <c r="AW182" s="21">
        <f>EXP(-LN(2)/2)*AW181+(1-EXP(-LN(2)/2))/(LN(2)/2)*AQ182*AT182*VLOOKUP('Données projet'!$B$10,Paramètres!$A$1:$I$89,3,0)*0.475*44/12</f>
        <v>3.8743144769170147E-22</v>
      </c>
      <c r="AX182" s="21">
        <f t="shared" si="166"/>
        <v>0.56707215833393787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-2.5420376914553347E-13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492.3498626914548</v>
      </c>
      <c r="T183" s="59">
        <f t="shared" si="142"/>
        <v>635.90304180030307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0.28020707672159123</v>
      </c>
      <c r="AA183" s="21">
        <f>EXP(-LN(2)/25)*AA182+(1-EXP(-LN(2)/25))/(LN(2)/25)*Calculateur!V183*Calculateur!X183*VLOOKUP('Données projet'!$B$9,Paramètres!$A$1:$I$89,3,0)*0.475*44/12</f>
        <v>0.37801673583387696</v>
      </c>
      <c r="AB183" s="21">
        <f>EXP(-LN(2)/2)*AB182+(1-EXP(-LN(2)/2))/(LN(2)/2)*V183*Y183*VLOOKUP('Données projet'!$B$9,Paramètres!$A$1:$I$89,3,0)*0.475*44/12</f>
        <v>3.0968763474111918E-22</v>
      </c>
      <c r="AC183" s="22">
        <f t="shared" si="163"/>
        <v>0.65822381255546825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175.05987582828078</v>
      </c>
      <c r="AO183" s="59">
        <f t="shared" si="144"/>
        <v>268.54782308462387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0.26992400486436963</v>
      </c>
      <c r="AV183" s="21">
        <f>EXP(-LN(2)/25)*AV182+(1-EXP(-LN(2)/25))/(LN(2)/25)*Calculateur!AQ183*Calculateur!AS183*VLOOKUP('Données projet'!$B$10,Paramètres!$A$1:$I$89,3,0)*0.475*44/12</f>
        <v>0.28377134066932813</v>
      </c>
      <c r="AW183" s="21">
        <f>EXP(-LN(2)/2)*AW182+(1-EXP(-LN(2)/2))/(LN(2)/2)*AQ183*AT183*VLOOKUP('Données projet'!$B$10,Paramètres!$A$1:$I$89,3,0)*0.475*44/12</f>
        <v>2.7395540390772328E-22</v>
      </c>
      <c r="AX183" s="21">
        <f t="shared" si="166"/>
        <v>0.5536953455336977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-2.5420376914553347E-13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492.3498626914548</v>
      </c>
      <c r="T184" s="59">
        <f t="shared" si="142"/>
        <v>635.90304180030307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0.27471238685652172</v>
      </c>
      <c r="AA184" s="21">
        <f>EXP(-LN(2)/25)*AA183+(1-EXP(-LN(2)/25))/(LN(2)/25)*Calculateur!V184*Calculateur!X184*VLOOKUP('Données projet'!$B$9,Paramètres!$A$1:$I$89,3,0)*0.475*44/12</f>
        <v>0.36767984831346345</v>
      </c>
      <c r="AB184" s="21">
        <f>EXP(-LN(2)/2)*AB183+(1-EXP(-LN(2)/2))/(LN(2)/2)*V184*Y184*VLOOKUP('Données projet'!$B$9,Paramètres!$A$1:$I$89,3,0)*0.475*44/12</f>
        <v>2.1898222657506801E-22</v>
      </c>
      <c r="AC184" s="22">
        <f t="shared" si="163"/>
        <v>0.64239223516998512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175.05987582828078</v>
      </c>
      <c r="AO184" s="59">
        <f t="shared" si="144"/>
        <v>268.54782308462387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0.26463095976636569</v>
      </c>
      <c r="AV184" s="21">
        <f>EXP(-LN(2)/25)*AV183+(1-EXP(-LN(2)/25))/(LN(2)/25)*Calculateur!AQ184*Calculateur!AS184*VLOOKUP('Données projet'!$B$10,Paramètres!$A$1:$I$89,3,0)*0.475*44/12</f>
        <v>0.27601159843583911</v>
      </c>
      <c r="AW184" s="21">
        <f>EXP(-LN(2)/2)*AW183+(1-EXP(-LN(2)/2))/(LN(2)/2)*AQ184*AT184*VLOOKUP('Données projet'!$B$10,Paramètres!$A$1:$I$89,3,0)*0.475*44/12</f>
        <v>1.9371572384585073E-22</v>
      </c>
      <c r="AX184" s="21">
        <f t="shared" si="166"/>
        <v>0.54064255820220475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-2.5420376914553347E-13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492.3498626914548</v>
      </c>
      <c r="T185" s="59">
        <f t="shared" si="142"/>
        <v>635.90304180030307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0.26932544450827633</v>
      </c>
      <c r="AA185" s="21">
        <f>EXP(-LN(2)/25)*AA184+(1-EXP(-LN(2)/25))/(LN(2)/25)*Calculateur!V185*Calculateur!X185*VLOOKUP('Données projet'!$B$9,Paramètres!$A$1:$I$89,3,0)*0.475*44/12</f>
        <v>0.35762562352588889</v>
      </c>
      <c r="AB185" s="21">
        <f>EXP(-LN(2)/2)*AB184+(1-EXP(-LN(2)/2))/(LN(2)/2)*V185*Y185*VLOOKUP('Données projet'!$B$9,Paramètres!$A$1:$I$89,3,0)*0.475*44/12</f>
        <v>1.5484381737055959E-22</v>
      </c>
      <c r="AC185" s="22">
        <f t="shared" si="163"/>
        <v>0.62695106803416523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175.05987582828078</v>
      </c>
      <c r="AO185" s="59">
        <f t="shared" si="144"/>
        <v>268.54782308462387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0.2594417080542949</v>
      </c>
      <c r="AV185" s="21">
        <f>EXP(-LN(2)/25)*AV184+(1-EXP(-LN(2)/25))/(LN(2)/25)*Calculateur!AQ185*Calculateur!AS185*VLOOKUP('Données projet'!$B$10,Paramètres!$A$1:$I$89,3,0)*0.475*44/12</f>
        <v>0.26846404676179197</v>
      </c>
      <c r="AW185" s="21">
        <f>EXP(-LN(2)/2)*AW184+(1-EXP(-LN(2)/2))/(LN(2)/2)*AQ185*AT185*VLOOKUP('Données projet'!$B$10,Paramètres!$A$1:$I$89,3,0)*0.475*44/12</f>
        <v>1.3697770195386164E-22</v>
      </c>
      <c r="AX185" s="21">
        <f t="shared" si="166"/>
        <v>0.52790575481608681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-2.5420376914553347E-13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492.3498626914548</v>
      </c>
      <c r="T186" s="59">
        <f t="shared" si="142"/>
        <v>635.90304180030307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0.26404413681376965</v>
      </c>
      <c r="AA186" s="21">
        <f>EXP(-LN(2)/25)*AA185+(1-EXP(-LN(2)/25))/(LN(2)/25)*Calculateur!V186*Calculateur!X186*VLOOKUP('Données projet'!$B$9,Paramètres!$A$1:$I$89,3,0)*0.475*44/12</f>
        <v>0.34784633204385929</v>
      </c>
      <c r="AB186" s="21">
        <f>EXP(-LN(2)/2)*AB185+(1-EXP(-LN(2)/2))/(LN(2)/2)*V186*Y186*VLOOKUP('Données projet'!$B$9,Paramètres!$A$1:$I$89,3,0)*0.475*44/12</f>
        <v>1.0949111328753401E-22</v>
      </c>
      <c r="AC186" s="22">
        <f t="shared" si="163"/>
        <v>0.61189046885762899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175.05987582828078</v>
      </c>
      <c r="AO186" s="59">
        <f t="shared" si="144"/>
        <v>268.54782308462387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0.2543542144031668</v>
      </c>
      <c r="AV186" s="21">
        <f>EXP(-LN(2)/25)*AV185+(1-EXP(-LN(2)/25))/(LN(2)/25)*Calculateur!AQ186*Calculateur!AS186*VLOOKUP('Données projet'!$B$10,Paramètres!$A$1:$I$89,3,0)*0.475*44/12</f>
        <v>0.26112288328518013</v>
      </c>
      <c r="AW186" s="21">
        <f>EXP(-LN(2)/2)*AW185+(1-EXP(-LN(2)/2))/(LN(2)/2)*AQ186*AT186*VLOOKUP('Données projet'!$B$10,Paramètres!$A$1:$I$89,3,0)*0.475*44/12</f>
        <v>9.6857861922925367E-23</v>
      </c>
      <c r="AX186" s="21">
        <f t="shared" si="166"/>
        <v>0.51547709768834693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-2.5420376914553347E-13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492.3498626914548</v>
      </c>
      <c r="T187" s="59">
        <f t="shared" si="142"/>
        <v>635.90304180030307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0.25886639234187259</v>
      </c>
      <c r="AA187" s="21">
        <f>EXP(-LN(2)/25)*AA186+(1-EXP(-LN(2)/25))/(LN(2)/25)*Calculateur!V187*Calculateur!X187*VLOOKUP('Données projet'!$B$9,Paramètres!$A$1:$I$89,3,0)*0.475*44/12</f>
        <v>0.33833445580167637</v>
      </c>
      <c r="AB187" s="21">
        <f>EXP(-LN(2)/2)*AB186+(1-EXP(-LN(2)/2))/(LN(2)/2)*V187*Y187*VLOOKUP('Données projet'!$B$9,Paramètres!$A$1:$I$89,3,0)*0.475*44/12</f>
        <v>7.7421908685279796E-23</v>
      </c>
      <c r="AC187" s="22">
        <f t="shared" si="163"/>
        <v>0.5972008481435489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175.05987582828078</v>
      </c>
      <c r="AO187" s="59">
        <f t="shared" si="144"/>
        <v>268.54782308462387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0.24936648339947262</v>
      </c>
      <c r="AV187" s="21">
        <f>EXP(-LN(2)/25)*AV186+(1-EXP(-LN(2)/25))/(LN(2)/25)*Calculateur!AQ187*Calculateur!AS187*VLOOKUP('Données projet'!$B$10,Paramètres!$A$1:$I$89,3,0)*0.475*44/12</f>
        <v>0.25398246430989124</v>
      </c>
      <c r="AW187" s="21">
        <f>EXP(-LN(2)/2)*AW186+(1-EXP(-LN(2)/2))/(LN(2)/2)*AQ187*AT187*VLOOKUP('Données projet'!$B$10,Paramètres!$A$1:$I$89,3,0)*0.475*44/12</f>
        <v>6.848885097693082E-23</v>
      </c>
      <c r="AX187" s="21">
        <f t="shared" si="166"/>
        <v>0.50334894770936389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-2.5420376914553347E-13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492.3498626914548</v>
      </c>
      <c r="T188" s="59">
        <f t="shared" si="142"/>
        <v>635.90304180030307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0.25379018028095718</v>
      </c>
      <c r="AA188" s="21">
        <f>EXP(-LN(2)/25)*AA187+(1-EXP(-LN(2)/25))/(LN(2)/25)*Calculateur!V188*Calculateur!X188*VLOOKUP('Données projet'!$B$9,Paramètres!$A$1:$I$89,3,0)*0.475*44/12</f>
        <v>0.32908268231554377</v>
      </c>
      <c r="AB188" s="21">
        <f>EXP(-LN(2)/2)*AB187+(1-EXP(-LN(2)/2))/(LN(2)/2)*V188*Y188*VLOOKUP('Données projet'!$B$9,Paramètres!$A$1:$I$89,3,0)*0.475*44/12</f>
        <v>5.4745556643767004E-23</v>
      </c>
      <c r="AC188" s="22">
        <f t="shared" si="163"/>
        <v>0.58287286259650095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175.05987582828078</v>
      </c>
      <c r="AO188" s="59">
        <f t="shared" si="144"/>
        <v>268.54782308462387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0.24447655875854535</v>
      </c>
      <c r="AV188" s="21">
        <f>EXP(-LN(2)/25)*AV187+(1-EXP(-LN(2)/25))/(LN(2)/25)*Calculateur!AQ188*Calculateur!AS188*VLOOKUP('Données projet'!$B$10,Paramètres!$A$1:$I$89,3,0)*0.475*44/12</f>
        <v>0.24703730046697994</v>
      </c>
      <c r="AW188" s="21">
        <f>EXP(-LN(2)/2)*AW187+(1-EXP(-LN(2)/2))/(LN(2)/2)*AQ188*AT188*VLOOKUP('Données projet'!$B$10,Paramètres!$A$1:$I$89,3,0)*0.475*44/12</f>
        <v>4.8428930961462683E-23</v>
      </c>
      <c r="AX188" s="21">
        <f t="shared" si="166"/>
        <v>0.49151385922552526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-2.5420376914553347E-13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492.3498626914548</v>
      </c>
      <c r="T189" s="59">
        <f t="shared" si="142"/>
        <v>635.90304180030307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0.24881350964237267</v>
      </c>
      <c r="AA189" s="21">
        <f>EXP(-LN(2)/25)*AA188+(1-EXP(-LN(2)/25))/(LN(2)/25)*Calculateur!V189*Calculateur!X189*VLOOKUP('Données projet'!$B$9,Paramètres!$A$1:$I$89,3,0)*0.475*44/12</f>
        <v>0.32008389906191909</v>
      </c>
      <c r="AB189" s="21">
        <f>EXP(-LN(2)/2)*AB188+(1-EXP(-LN(2)/2))/(LN(2)/2)*V189*Y189*VLOOKUP('Données projet'!$B$9,Paramètres!$A$1:$I$89,3,0)*0.475*44/12</f>
        <v>3.8710954342639898E-23</v>
      </c>
      <c r="AC189" s="22">
        <f t="shared" si="163"/>
        <v>0.56889740870429173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175.05987582828078</v>
      </c>
      <c r="AO189" s="59">
        <f t="shared" si="144"/>
        <v>268.54782308462387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0.23968252255726713</v>
      </c>
      <c r="AV189" s="21">
        <f>EXP(-LN(2)/25)*AV188+(1-EXP(-LN(2)/25))/(LN(2)/25)*Calculateur!AQ189*Calculateur!AS189*VLOOKUP('Données projet'!$B$10,Paramètres!$A$1:$I$89,3,0)*0.475*44/12</f>
        <v>0.24028205249458334</v>
      </c>
      <c r="AW189" s="21">
        <f>EXP(-LN(2)/2)*AW188+(1-EXP(-LN(2)/2))/(LN(2)/2)*AQ189*AT189*VLOOKUP('Données projet'!$B$10,Paramètres!$A$1:$I$89,3,0)*0.475*44/12</f>
        <v>3.424442548846541E-23</v>
      </c>
      <c r="AX189" s="21">
        <f t="shared" si="166"/>
        <v>0.47996457505185047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-2.5420376914553347E-13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492.3498626914548</v>
      </c>
      <c r="T190" s="59">
        <f t="shared" si="142"/>
        <v>635.90304180030307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0.24393442847954144</v>
      </c>
      <c r="AA190" s="21">
        <f>EXP(-LN(2)/25)*AA189+(1-EXP(-LN(2)/25))/(LN(2)/25)*Calculateur!V190*Calculateur!X190*VLOOKUP('Données projet'!$B$9,Paramètres!$A$1:$I$89,3,0)*0.475*44/12</f>
        <v>0.3113311880095902</v>
      </c>
      <c r="AB190" s="21">
        <f>EXP(-LN(2)/2)*AB189+(1-EXP(-LN(2)/2))/(LN(2)/2)*V190*Y190*VLOOKUP('Données projet'!$B$9,Paramètres!$A$1:$I$89,3,0)*0.475*44/12</f>
        <v>2.7372778321883502E-23</v>
      </c>
      <c r="AC190" s="22">
        <f t="shared" si="163"/>
        <v>0.55526561648913164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175.05987582828078</v>
      </c>
      <c r="AO190" s="59">
        <f t="shared" si="144"/>
        <v>268.54782308462387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0.23498249448182262</v>
      </c>
      <c r="AV190" s="21">
        <f>EXP(-LN(2)/25)*AV189+(1-EXP(-LN(2)/25))/(LN(2)/25)*Calculateur!AQ190*Calculateur!AS190*VLOOKUP('Données projet'!$B$10,Paramètres!$A$1:$I$89,3,0)*0.475*44/12</f>
        <v>0.23371152713323498</v>
      </c>
      <c r="AW190" s="21">
        <f>EXP(-LN(2)/2)*AW189+(1-EXP(-LN(2)/2))/(LN(2)/2)*AQ190*AT190*VLOOKUP('Données projet'!$B$10,Paramètres!$A$1:$I$89,3,0)*0.475*44/12</f>
        <v>2.4214465480731342E-23</v>
      </c>
      <c r="AX190" s="21">
        <f t="shared" si="166"/>
        <v>0.46869402161505758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-2.5420376914553347E-13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492.3498626914548</v>
      </c>
      <c r="T191" s="59">
        <f t="shared" si="142"/>
        <v>635.90304180030307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0.23915102312236769</v>
      </c>
      <c r="AA191" s="21">
        <f>EXP(-LN(2)/25)*AA190+(1-EXP(-LN(2)/25))/(LN(2)/25)*Calculateur!V191*Calculateur!X191*VLOOKUP('Données projet'!$B$9,Paramètres!$A$1:$I$89,3,0)*0.475*44/12</f>
        <v>0.30281782030127236</v>
      </c>
      <c r="AB191" s="21">
        <f>EXP(-LN(2)/2)*AB190+(1-EXP(-LN(2)/2))/(LN(2)/2)*V191*Y191*VLOOKUP('Données projet'!$B$9,Paramètres!$A$1:$I$89,3,0)*0.475*44/12</f>
        <v>1.9355477171319949E-23</v>
      </c>
      <c r="AC191" s="22">
        <f t="shared" si="163"/>
        <v>0.54196884342364005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175.05987582828078</v>
      </c>
      <c r="AO191" s="59">
        <f t="shared" si="144"/>
        <v>268.54782308462387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0.23037463109020354</v>
      </c>
      <c r="AV191" s="21">
        <f>EXP(-LN(2)/25)*AV190+(1-EXP(-LN(2)/25))/(LN(2)/25)*Calculateur!AQ191*Calculateur!AS191*VLOOKUP('Données projet'!$B$10,Paramètres!$A$1:$I$89,3,0)*0.475*44/12</f>
        <v>0.22732067313342161</v>
      </c>
      <c r="AW191" s="21">
        <f>EXP(-LN(2)/2)*AW190+(1-EXP(-LN(2)/2))/(LN(2)/2)*AQ191*AT191*VLOOKUP('Données projet'!$B$10,Paramètres!$A$1:$I$89,3,0)*0.475*44/12</f>
        <v>1.7122212744232705E-23</v>
      </c>
      <c r="AX191" s="21">
        <f t="shared" si="166"/>
        <v>0.45769530422362514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-2.5420376914553347E-13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492.3498626914548</v>
      </c>
      <c r="T192" s="59">
        <f t="shared" si="142"/>
        <v>635.90304180030307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0.23446141742665894</v>
      </c>
      <c r="AA192" s="21">
        <f>EXP(-LN(2)/25)*AA191+(1-EXP(-LN(2)/25))/(LN(2)/25)*Calculateur!V192*Calculateur!X192*VLOOKUP('Données projet'!$B$9,Paramètres!$A$1:$I$89,3,0)*0.475*44/12</f>
        <v>0.294537251080637</v>
      </c>
      <c r="AB192" s="21">
        <f>EXP(-LN(2)/2)*AB191+(1-EXP(-LN(2)/2))/(LN(2)/2)*V192*Y192*VLOOKUP('Données projet'!$B$9,Paramètres!$A$1:$I$89,3,0)*0.475*44/12</f>
        <v>1.3686389160941751E-23</v>
      </c>
      <c r="AC192" s="22">
        <f t="shared" si="163"/>
        <v>0.52899866850729593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175.05987582828078</v>
      </c>
      <c r="AO192" s="59">
        <f t="shared" si="144"/>
        <v>268.54782308462387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0.22585712508917494</v>
      </c>
      <c r="AV192" s="21">
        <f>EXP(-LN(2)/25)*AV191+(1-EXP(-LN(2)/25))/(LN(2)/25)*Calculateur!AQ192*Calculateur!AS192*VLOOKUP('Données projet'!$B$10,Paramètres!$A$1:$I$89,3,0)*0.475*44/12</f>
        <v>0.22110457737231354</v>
      </c>
      <c r="AW192" s="21">
        <f>EXP(-LN(2)/2)*AW191+(1-EXP(-LN(2)/2))/(LN(2)/2)*AQ192*AT192*VLOOKUP('Données projet'!$B$10,Paramètres!$A$1:$I$89,3,0)*0.475*44/12</f>
        <v>1.2107232740365671E-23</v>
      </c>
      <c r="AX192" s="21">
        <f t="shared" si="166"/>
        <v>0.44696170246148847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-2.5420376914553347E-13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492.3498626914548</v>
      </c>
      <c r="T193" s="59">
        <f t="shared" si="142"/>
        <v>635.90304180030307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0.229863772038266</v>
      </c>
      <c r="AA193" s="21">
        <f>EXP(-LN(2)/25)*AA192+(1-EXP(-LN(2)/25))/(LN(2)/25)*Calculateur!V193*Calculateur!X193*VLOOKUP('Données projet'!$B$9,Paramètres!$A$1:$I$89,3,0)*0.475*44/12</f>
        <v>0.28648311446079611</v>
      </c>
      <c r="AB193" s="21">
        <f>EXP(-LN(2)/2)*AB192+(1-EXP(-LN(2)/2))/(LN(2)/2)*V193*Y193*VLOOKUP('Données projet'!$B$9,Paramètres!$A$1:$I$89,3,0)*0.475*44/12</f>
        <v>9.6777385856599745E-24</v>
      </c>
      <c r="AC193" s="22">
        <f t="shared" si="163"/>
        <v>0.51634688649906213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175.05987582828078</v>
      </c>
      <c r="AO193" s="59">
        <f t="shared" si="144"/>
        <v>268.54782308462387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0.22142820462541993</v>
      </c>
      <c r="AV193" s="21">
        <f>EXP(-LN(2)/25)*AV192+(1-EXP(-LN(2)/25))/(LN(2)/25)*Calculateur!AQ193*Calculateur!AS193*VLOOKUP('Données projet'!$B$10,Paramètres!$A$1:$I$89,3,0)*0.475*44/12</f>
        <v>0.21505846107668325</v>
      </c>
      <c r="AW193" s="21">
        <f>EXP(-LN(2)/2)*AW192+(1-EXP(-LN(2)/2))/(LN(2)/2)*AQ193*AT193*VLOOKUP('Données projet'!$B$10,Paramètres!$A$1:$I$89,3,0)*0.475*44/12</f>
        <v>8.5611063721163525E-24</v>
      </c>
      <c r="AX193" s="21">
        <f t="shared" si="166"/>
        <v>0.43648666570210315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-2.5420376914553347E-13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492.3498626914548</v>
      </c>
      <c r="T194" s="59">
        <f t="shared" si="142"/>
        <v>635.90304180030307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0.22535628367165264</v>
      </c>
      <c r="AA194" s="21">
        <f>EXP(-LN(2)/25)*AA193+(1-EXP(-LN(2)/25))/(LN(2)/25)*Calculateur!V194*Calculateur!X194*VLOOKUP('Données projet'!$B$9,Paramètres!$A$1:$I$89,3,0)*0.475*44/12</f>
        <v>0.2786492186303734</v>
      </c>
      <c r="AB194" s="21">
        <f>EXP(-LN(2)/2)*AB193+(1-EXP(-LN(2)/2))/(LN(2)/2)*V194*Y194*VLOOKUP('Données projet'!$B$9,Paramètres!$A$1:$I$89,3,0)*0.475*44/12</f>
        <v>6.8431945804708755E-24</v>
      </c>
      <c r="AC194" s="22">
        <f t="shared" si="163"/>
        <v>0.50400550230202601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175.05987582828078</v>
      </c>
      <c r="AO194" s="59">
        <f t="shared" si="144"/>
        <v>268.54782308462387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0.2170861325905844</v>
      </c>
      <c r="AV194" s="21">
        <f>EXP(-LN(2)/25)*AV193+(1-EXP(-LN(2)/25))/(LN(2)/25)*Calculateur!AQ194*Calculateur!AS194*VLOOKUP('Données projet'!$B$10,Paramètres!$A$1:$I$89,3,0)*0.475*44/12</f>
        <v>0.2091776761491084</v>
      </c>
      <c r="AW194" s="21">
        <f>EXP(-LN(2)/2)*AW193+(1-EXP(-LN(2)/2))/(LN(2)/2)*AQ194*AT194*VLOOKUP('Données projet'!$B$10,Paramètres!$A$1:$I$89,3,0)*0.475*44/12</f>
        <v>6.0536163701828354E-24</v>
      </c>
      <c r="AX194" s="21">
        <f t="shared" si="166"/>
        <v>0.42626380873969283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-2.5420376914553347E-13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492.3498626914548</v>
      </c>
      <c r="T195" s="59">
        <f t="shared" si="142"/>
        <v>635.90304180030307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0.22093718440261215</v>
      </c>
      <c r="AA195" s="21">
        <f>EXP(-LN(2)/25)*AA194+(1-EXP(-LN(2)/25))/(LN(2)/25)*Calculateur!V195*Calculateur!X195*VLOOKUP('Données projet'!$B$9,Paramètres!$A$1:$I$89,3,0)*0.475*44/12</f>
        <v>0.27102954109340027</v>
      </c>
      <c r="AB195" s="21">
        <f>EXP(-LN(2)/2)*AB194+(1-EXP(-LN(2)/2))/(LN(2)/2)*V195*Y195*VLOOKUP('Données projet'!$B$9,Paramètres!$A$1:$I$89,3,0)*0.475*44/12</f>
        <v>4.8388692928299873E-24</v>
      </c>
      <c r="AC195" s="22">
        <f t="shared" si="163"/>
        <v>0.49196672549601239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175.05987582828078</v>
      </c>
      <c r="AO195" s="59">
        <f t="shared" si="144"/>
        <v>268.54782308462387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0.21282920593994958</v>
      </c>
      <c r="AV195" s="21">
        <f>EXP(-LN(2)/25)*AV194+(1-EXP(-LN(2)/25))/(LN(2)/25)*Calculateur!AQ195*Calculateur!AS195*VLOOKUP('Données projet'!$B$10,Paramètres!$A$1:$I$89,3,0)*0.475*44/12</f>
        <v>0.20345770159463511</v>
      </c>
      <c r="AW195" s="21">
        <f>EXP(-LN(2)/2)*AW194+(1-EXP(-LN(2)/2))/(LN(2)/2)*AQ195*AT195*VLOOKUP('Données projet'!$B$10,Paramètres!$A$1:$I$89,3,0)*0.475*44/12</f>
        <v>4.2805531860581762E-24</v>
      </c>
      <c r="AX195" s="21">
        <f t="shared" si="166"/>
        <v>0.41628690753458469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-2.5420376914553347E-13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492.3498626914548</v>
      </c>
      <c r="T196" s="59">
        <f t="shared" si="142"/>
        <v>635.90304180030307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0.21660474097485313</v>
      </c>
      <c r="AA196" s="21">
        <f>EXP(-LN(2)/25)*AA195+(1-EXP(-LN(2)/25))/(LN(2)/25)*Calculateur!V196*Calculateur!X196*VLOOKUP('Données projet'!$B$9,Paramètres!$A$1:$I$89,3,0)*0.475*44/12</f>
        <v>0.26361822403937712</v>
      </c>
      <c r="AB196" s="21">
        <f>EXP(-LN(2)/2)*AB195+(1-EXP(-LN(2)/2))/(LN(2)/2)*V196*Y196*VLOOKUP('Données projet'!$B$9,Paramètres!$A$1:$I$89,3,0)*0.475*44/12</f>
        <v>3.4215972902354377E-24</v>
      </c>
      <c r="AC196" s="22">
        <f t="shared" si="163"/>
        <v>0.48022296501423023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175.05987582828078</v>
      </c>
      <c r="AO196" s="59">
        <f t="shared" si="144"/>
        <v>268.54782308462387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0.20865575502446482</v>
      </c>
      <c r="AV196" s="21">
        <f>EXP(-LN(2)/25)*AV195+(1-EXP(-LN(2)/25))/(LN(2)/25)*Calculateur!AQ196*Calculateur!AS196*VLOOKUP('Données projet'!$B$10,Paramètres!$A$1:$I$89,3,0)*0.475*44/12</f>
        <v>0.19789414004515429</v>
      </c>
      <c r="AW196" s="21">
        <f>EXP(-LN(2)/2)*AW195+(1-EXP(-LN(2)/2))/(LN(2)/2)*AQ196*AT196*VLOOKUP('Données projet'!$B$10,Paramètres!$A$1:$I$89,3,0)*0.475*44/12</f>
        <v>3.0268081850914177E-24</v>
      </c>
      <c r="AX196" s="21">
        <f t="shared" si="166"/>
        <v>0.40654989506961914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-2.5420376914553347E-13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492.3498626914548</v>
      </c>
      <c r="T197" s="59">
        <f t="shared" ref="T197:T203" si="204">$T$3</f>
        <v>635.90304180030307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0.21235725412018291</v>
      </c>
      <c r="AA197" s="21">
        <f>EXP(-LN(2)/25)*AA196+(1-EXP(-LN(2)/25))/(LN(2)/25)*Calculateur!V197*Calculateur!X197*VLOOKUP('Données projet'!$B$9,Paramètres!$A$1:$I$89,3,0)*0.475*44/12</f>
        <v>0.25640956983994045</v>
      </c>
      <c r="AB197" s="21">
        <f>EXP(-LN(2)/2)*AB196+(1-EXP(-LN(2)/2))/(LN(2)/2)*V197*Y197*VLOOKUP('Données projet'!$B$9,Paramètres!$A$1:$I$89,3,0)*0.475*44/12</f>
        <v>2.4194346464149936E-24</v>
      </c>
      <c r="AC197" s="22">
        <f t="shared" si="163"/>
        <v>0.46876682396012337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175.05987582828078</v>
      </c>
      <c r="AO197" s="59">
        <f t="shared" ref="AO197:AO203" si="205">$AO$3</f>
        <v>268.54782308462387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0.20456414293587902</v>
      </c>
      <c r="AV197" s="21">
        <f>EXP(-LN(2)/25)*AV196+(1-EXP(-LN(2)/25))/(LN(2)/25)*Calculateur!AQ197*Calculateur!AS197*VLOOKUP('Données projet'!$B$10,Paramètres!$A$1:$I$89,3,0)*0.475*44/12</f>
        <v>0.19248271437881903</v>
      </c>
      <c r="AW197" s="21">
        <f>EXP(-LN(2)/2)*AW196+(1-EXP(-LN(2)/2))/(LN(2)/2)*AQ197*AT197*VLOOKUP('Données projet'!$B$10,Paramètres!$A$1:$I$89,3,0)*0.475*44/12</f>
        <v>2.1402765930290881E-24</v>
      </c>
      <c r="AX197" s="21">
        <f t="shared" si="166"/>
        <v>0.39704685731469802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-2.5420376914553347E-13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492.3498626914548</v>
      </c>
      <c r="T198" s="59">
        <f t="shared" si="204"/>
        <v>635.90304180030307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0.20819305789202158</v>
      </c>
      <c r="AA198" s="21">
        <f>EXP(-LN(2)/25)*AA197+(1-EXP(-LN(2)/25))/(LN(2)/25)*Calculateur!V198*Calculateur!X198*VLOOKUP('Données projet'!$B$9,Paramètres!$A$1:$I$89,3,0)*0.475*44/12</f>
        <v>0.24939803666867405</v>
      </c>
      <c r="AB198" s="21">
        <f>EXP(-LN(2)/2)*AB197+(1-EXP(-LN(2)/2))/(LN(2)/2)*V198*Y198*VLOOKUP('Données projet'!$B$9,Paramètres!$A$1:$I$89,3,0)*0.475*44/12</f>
        <v>1.7107986451177189E-24</v>
      </c>
      <c r="AC198" s="22">
        <f t="shared" si="163"/>
        <v>0.45759109456069563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175.05987582828078</v>
      </c>
      <c r="AO198" s="59">
        <f t="shared" si="205"/>
        <v>268.54782308462387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0.20055276486471343</v>
      </c>
      <c r="AV198" s="21">
        <f>EXP(-LN(2)/25)*AV197+(1-EXP(-LN(2)/25))/(LN(2)/25)*Calculateur!AQ198*Calculateur!AS198*VLOOKUP('Données projet'!$B$10,Paramètres!$A$1:$I$89,3,0)*0.475*44/12</f>
        <v>0.1872192644319042</v>
      </c>
      <c r="AW198" s="21">
        <f>EXP(-LN(2)/2)*AW197+(1-EXP(-LN(2)/2))/(LN(2)/2)*AQ198*AT198*VLOOKUP('Données projet'!$B$10,Paramètres!$A$1:$I$89,3,0)*0.475*44/12</f>
        <v>1.5134040925457089E-24</v>
      </c>
      <c r="AX198" s="21">
        <f t="shared" si="166"/>
        <v>0.38777202929661764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-2.5420376914553347E-13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492.3498626914548</v>
      </c>
      <c r="T199" s="59">
        <f t="shared" si="204"/>
        <v>635.90304180030307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0.2041105190119856</v>
      </c>
      <c r="AA199" s="21">
        <f>EXP(-LN(2)/25)*AA198+(1-EXP(-LN(2)/25))/(LN(2)/25)*Calculateur!V199*Calculateur!X199*VLOOKUP('Données projet'!$B$9,Paramètres!$A$1:$I$89,3,0)*0.475*44/12</f>
        <v>0.24257823424069641</v>
      </c>
      <c r="AB199" s="21">
        <f>EXP(-LN(2)/2)*AB198+(1-EXP(-LN(2)/2))/(LN(2)/2)*V199*Y199*VLOOKUP('Données projet'!$B$9,Paramètres!$A$1:$I$89,3,0)*0.475*44/12</f>
        <v>1.2097173232074968E-24</v>
      </c>
      <c r="AC199" s="22">
        <f t="shared" si="163"/>
        <v>0.44668875325268198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175.05987582828078</v>
      </c>
      <c r="AO199" s="59">
        <f t="shared" si="205"/>
        <v>268.54782308462387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0.19662004747082437</v>
      </c>
      <c r="AV199" s="21">
        <f>EXP(-LN(2)/25)*AV198+(1-EXP(-LN(2)/25))/(LN(2)/25)*Calculateur!AQ199*Calculateur!AS199*VLOOKUP('Données projet'!$B$10,Paramètres!$A$1:$I$89,3,0)*0.475*44/12</f>
        <v>0.18209974380058055</v>
      </c>
      <c r="AW199" s="21">
        <f>EXP(-LN(2)/2)*AW198+(1-EXP(-LN(2)/2))/(LN(2)/2)*AQ199*AT199*VLOOKUP('Données projet'!$B$10,Paramètres!$A$1:$I$89,3,0)*0.475*44/12</f>
        <v>1.0701382965145441E-24</v>
      </c>
      <c r="AX199" s="21">
        <f t="shared" si="166"/>
        <v>0.37871979127140493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-2.5420376914553347E-13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492.3498626914548</v>
      </c>
      <c r="T200" s="59">
        <f t="shared" si="204"/>
        <v>635.90304180030307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0.20010803622928428</v>
      </c>
      <c r="AA200" s="21">
        <f>EXP(-LN(2)/25)*AA199+(1-EXP(-LN(2)/25))/(LN(2)/25)*Calculateur!V200*Calculateur!X200*VLOOKUP('Données projet'!$B$9,Paramètres!$A$1:$I$89,3,0)*0.475*44/12</f>
        <v>0.23594491966874964</v>
      </c>
      <c r="AB200" s="21">
        <f>EXP(-LN(2)/2)*AB199+(1-EXP(-LN(2)/2))/(LN(2)/2)*V200*Y200*VLOOKUP('Données projet'!$B$9,Paramètres!$A$1:$I$89,3,0)*0.475*44/12</f>
        <v>8.5539932255885943E-25</v>
      </c>
      <c r="AC200" s="22">
        <f t="shared" si="163"/>
        <v>0.43605295589803394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175.05987582828078</v>
      </c>
      <c r="AO200" s="59">
        <f t="shared" si="205"/>
        <v>268.54782308462387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0.1927644482663087</v>
      </c>
      <c r="AV200" s="21">
        <f>EXP(-LN(2)/25)*AV199+(1-EXP(-LN(2)/25))/(LN(2)/25)*Calculateur!AQ200*Calculateur!AS200*VLOOKUP('Données projet'!$B$10,Paramètres!$A$1:$I$89,3,0)*0.475*44/12</f>
        <v>0.17712021673014436</v>
      </c>
      <c r="AW200" s="21">
        <f>EXP(-LN(2)/2)*AW199+(1-EXP(-LN(2)/2))/(LN(2)/2)*AQ200*AT200*VLOOKUP('Données projet'!$B$10,Paramètres!$A$1:$I$89,3,0)*0.475*44/12</f>
        <v>7.5670204627285443E-25</v>
      </c>
      <c r="AX200" s="21">
        <f t="shared" si="166"/>
        <v>0.36988466499645306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-2.5420376914553347E-13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492.3498626914548</v>
      </c>
      <c r="T201" s="59">
        <f t="shared" si="204"/>
        <v>635.90304180030307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0.19618403969267828</v>
      </c>
      <c r="AA201" s="21">
        <f>EXP(-LN(2)/25)*AA200+(1-EXP(-LN(2)/25))/(LN(2)/25)*Calculateur!V201*Calculateur!X201*VLOOKUP('Données projet'!$B$9,Paramètres!$A$1:$I$89,3,0)*0.475*44/12</f>
        <v>0.22949299343260363</v>
      </c>
      <c r="AB201" s="21">
        <f>EXP(-LN(2)/2)*AB200+(1-EXP(-LN(2)/2))/(LN(2)/2)*V201*Y201*VLOOKUP('Données projet'!$B$9,Paramètres!$A$1:$I$89,3,0)*0.475*44/12</f>
        <v>6.0485866160374841E-25</v>
      </c>
      <c r="AC201" s="22">
        <f t="shared" si="163"/>
        <v>0.42567703312528193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175.05987582828078</v>
      </c>
      <c r="AO201" s="59">
        <f t="shared" si="205"/>
        <v>268.54782308462387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0.18898445501051028</v>
      </c>
      <c r="AV201" s="21">
        <f>EXP(-LN(2)/25)*AV200+(1-EXP(-LN(2)/25))/(LN(2)/25)*Calculateur!AQ201*Calculateur!AS201*VLOOKUP('Données projet'!$B$10,Paramètres!$A$1:$I$89,3,0)*0.475*44/12</f>
        <v>0.17227685508931118</v>
      </c>
      <c r="AW201" s="21">
        <f>EXP(-LN(2)/2)*AW200+(1-EXP(-LN(2)/2))/(LN(2)/2)*AQ201*AT201*VLOOKUP('Données projet'!$B$10,Paramètres!$A$1:$I$89,3,0)*0.475*44/12</f>
        <v>5.3506914825727203E-25</v>
      </c>
      <c r="AX201" s="21">
        <f t="shared" si="166"/>
        <v>0.36126131009982143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-2.5420376914553347E-13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492.3498626914548</v>
      </c>
      <c r="T202" s="59">
        <f t="shared" si="204"/>
        <v>635.90304180030307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0.19233699033475357</v>
      </c>
      <c r="AA202" s="21">
        <f>EXP(-LN(2)/25)*AA201+(1-EXP(-LN(2)/25))/(LN(2)/25)*Calculateur!V202*Calculateur!X202*VLOOKUP('Données projet'!$B$9,Paramètres!$A$1:$I$89,3,0)*0.475*44/12</f>
        <v>0.22321749545867706</v>
      </c>
      <c r="AB202" s="21">
        <f>EXP(-LN(2)/2)*AB201+(1-EXP(-LN(2)/2))/(LN(2)/2)*V202*Y202*VLOOKUP('Données projet'!$B$9,Paramètres!$A$1:$I$89,3,0)*0.475*44/12</f>
        <v>4.2769966127942972E-25</v>
      </c>
      <c r="AC202" s="22">
        <f t="shared" si="163"/>
        <v>0.41555448579343063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175.05987582828078</v>
      </c>
      <c r="AO202" s="59">
        <f t="shared" si="205"/>
        <v>268.54782308462387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0.18527858511688985</v>
      </c>
      <c r="AV202" s="21">
        <f>EXP(-LN(2)/25)*AV201+(1-EXP(-LN(2)/25))/(LN(2)/25)*Calculateur!AQ202*Calculateur!AS202*VLOOKUP('Données projet'!$B$10,Paramètres!$A$1:$I$89,3,0)*0.475*44/12</f>
        <v>0.1675659354272479</v>
      </c>
      <c r="AW202" s="21">
        <f>EXP(-LN(2)/2)*AW201+(1-EXP(-LN(2)/2))/(LN(2)/2)*AQ202*AT202*VLOOKUP('Données projet'!$B$10,Paramètres!$A$1:$I$89,3,0)*0.475*44/12</f>
        <v>3.7835102313642721E-25</v>
      </c>
      <c r="AX202" s="21">
        <f t="shared" si="166"/>
        <v>0.35284452054413773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-2.5420376914553347E-13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492.3498626914548</v>
      </c>
      <c r="T203" s="59">
        <f t="shared" si="204"/>
        <v>635.90304180030307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0.18856537926826936</v>
      </c>
      <c r="AA203" s="21">
        <f>EXP(-LN(2)/25)*AA202+(1-EXP(-LN(2)/25))/(LN(2)/25)*Calculateur!V203*Calculateur!X203*VLOOKUP('Données projet'!$B$9,Paramètres!$A$1:$I$89,3,0)*0.475*44/12</f>
        <v>0.21711360130686161</v>
      </c>
      <c r="AB203" s="21">
        <f>EXP(-LN(2)/2)*AB202+(1-EXP(-LN(2)/2))/(LN(2)/2)*V203*Y203*VLOOKUP('Données projet'!$B$9,Paramètres!$A$1:$I$89,3,0)*0.475*44/12</f>
        <v>3.024293308018742E-25</v>
      </c>
      <c r="AC203" s="22">
        <f t="shared" si="163"/>
        <v>0.40567898057513097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175.05987582828078</v>
      </c>
      <c r="AO203" s="59">
        <f t="shared" si="205"/>
        <v>268.54782308462387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0.18164538507152589</v>
      </c>
      <c r="AV203" s="21">
        <f>EXP(-LN(2)/25)*AV202+(1-EXP(-LN(2)/25))/(LN(2)/25)*Calculateur!AQ203*Calculateur!AS203*VLOOKUP('Données projet'!$B$10,Paramètres!$A$1:$I$89,3,0)*0.475*44/12</f>
        <v>0.16298383611108025</v>
      </c>
      <c r="AW203" s="21">
        <f>EXP(-LN(2)/2)*AW202+(1-EXP(-LN(2)/2))/(LN(2)/2)*AQ203*AT203*VLOOKUP('Données projet'!$B$10,Paramètres!$A$1:$I$89,3,0)*0.475*44/12</f>
        <v>2.6753457412863602E-25</v>
      </c>
      <c r="AX203" s="21">
        <f t="shared" si="166"/>
        <v>0.34462922118260614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1.418286993802653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0.45</v>
      </c>
      <c r="C6" s="147">
        <f ca="1">IF(OR('Données projet'!B9="",'Données projet'!C9="",'Données projet'!C9=0%),0,Calculateur!S3)</f>
        <v>492.3498626914548</v>
      </c>
      <c r="D6" s="147">
        <f>IF(OR('Données projet'!B9="",'Données projet'!C9="",'Données projet'!C9=0%),0,Calculateur!T3)</f>
        <v>635.90304180030307</v>
      </c>
      <c r="E6" s="147">
        <f ca="1">MIN(C6,D6)</f>
        <v>492.3498626914548</v>
      </c>
      <c r="F6" s="147">
        <f ca="1">E6*B6</f>
        <v>221.55743821115468</v>
      </c>
      <c r="G6" s="147">
        <f ca="1">F6*(100%-'Données projet'!$C$24)*(100%-'Données projet'!$C$25)*(100%-'Données projet'!$C$26)*(100%-'Données projet'!$C$27)</f>
        <v>199.40169439003921</v>
      </c>
      <c r="H6" s="148">
        <f>IF(OR('Données projet'!B9="",'Données projet'!C9="",'Données projet'!C9=0%),0,AVERAGE(Calculateur!$AC$3:$AC$33)*B6)</f>
        <v>2.2570615178475486</v>
      </c>
      <c r="I6" s="149">
        <f>H6*(100%-'Données projet'!$C$24)*(100%-'Données projet'!$C$25)*(100%-'Données projet'!$C$26)*(100%-'Données projet'!$C$27)</f>
        <v>2.0313553660627939</v>
      </c>
      <c r="J6" s="150">
        <f>IF(OR('Données projet'!B9="",'Données projet'!C9="",'Données projet'!C9=0%),0,SUM(Calculateur!$V$3:$V$33)*VLOOKUP('Données projet'!$B$9,Paramètres!$A$1:$I$89,9,0)*B6)</f>
        <v>23.994</v>
      </c>
      <c r="K6" s="151">
        <f>J6*(100%-'Données projet'!$C$24)*(100%-'Données projet'!$C$25)*(100%-'Données projet'!$C$26)*(100%-'Données projet'!$C$27)</f>
        <v>21.5946</v>
      </c>
      <c r="L6" s="152">
        <f ca="1">G6+I6+K6</f>
        <v>223.02764975610199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d'Europe</v>
      </c>
      <c r="B7" s="154">
        <f>'Données projet'!D10</f>
        <v>0.45</v>
      </c>
      <c r="C7" s="147">
        <f ca="1">IF(OR('Données projet'!B10="",'Données projet'!C10="",'Données projet'!C10=0%),0,Calculateur!AN3)</f>
        <v>175.05987582828078</v>
      </c>
      <c r="D7" s="147">
        <f>IF(OR('Données projet'!B10="",'Données projet'!C10="",'Données projet'!C10=0%),0,Calculateur!AO3)</f>
        <v>268.54782308462387</v>
      </c>
      <c r="E7" s="147">
        <f t="shared" ref="E7:E15" ca="1" si="0">MIN(C7,D7)</f>
        <v>175.05987582828078</v>
      </c>
      <c r="F7" s="147">
        <f t="shared" ref="F7:F15" ca="1" si="1">E7*B7</f>
        <v>78.776944122726348</v>
      </c>
      <c r="G7" s="147">
        <f ca="1">F7*(100%-'Données projet'!$C$24)*(100%-'Données projet'!$C$25)*(100%-'Données projet'!$C$26)*(100%-'Données projet'!$C$27)</f>
        <v>70.899249710453716</v>
      </c>
      <c r="H7" s="155">
        <f>IF(OR('Données projet'!B10="",'Données projet'!C10="",'Données projet'!C10=0%),0,AVERAGE(Calculateur!$AX$3:$AX$33)*B7)</f>
        <v>2.3047155302568259</v>
      </c>
      <c r="I7" s="149">
        <f>H7*(100%-'Données projet'!$C$24)*(100%-'Données projet'!$C$25)*(100%-'Données projet'!$C$26)*(100%-'Données projet'!$C$27)</f>
        <v>2.0742439772311432</v>
      </c>
      <c r="J7" s="150">
        <f>IF(OR('Données projet'!B10="",'Données projet'!C10="",'Données projet'!C10=0%),0,SUM(Calculateur!$AQ$3:$AQ$33)*VLOOKUP('Données projet'!$B$10,Paramètres!$A$1:$I$89,9,0)*B7)</f>
        <v>24.768000000000001</v>
      </c>
      <c r="K7" s="151">
        <f>J7*(100%-'Données projet'!$C$24)*(100%-'Données projet'!$C$25)*(100%-'Données projet'!$C$26)*(100%-'Données projet'!$C$27)</f>
        <v>22.2912</v>
      </c>
      <c r="L7" s="152">
        <f t="shared" ref="L7:L15" ca="1" si="2">G7+I7+K7</f>
        <v>95.264693687684868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300.33438233388102</v>
      </c>
      <c r="G16" s="166">
        <f t="shared" ca="1" si="3"/>
        <v>270.30094410049293</v>
      </c>
      <c r="H16" s="167">
        <f t="shared" si="3"/>
        <v>4.5617770481043749</v>
      </c>
      <c r="I16" s="167">
        <f t="shared" si="3"/>
        <v>4.1055993432939371</v>
      </c>
      <c r="J16" s="168">
        <f t="shared" si="3"/>
        <v>48.762</v>
      </c>
      <c r="K16" s="168">
        <f t="shared" si="3"/>
        <v>43.885800000000003</v>
      </c>
      <c r="L16" s="169">
        <f t="shared" ca="1" si="3"/>
        <v>318.29234344378688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0" zoomScaleNormal="80" workbookViewId="0">
      <selection activeCell="N21" sqref="N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3951.03387955362</v>
      </c>
      <c r="U10" s="178">
        <f>'Données projet'!D9</f>
        <v>0.45</v>
      </c>
      <c r="V10" s="177">
        <f>U10*T10</f>
        <v>1777.965245799129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-11.927938358894153</v>
      </c>
      <c r="U11" s="178">
        <f>'Données projet'!D10</f>
        <v>0.45</v>
      </c>
      <c r="V11" s="177">
        <f t="shared" ref="V11" si="0">U11*T11</f>
        <v>-5.3675722615023691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100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1482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99.999999999999915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1"/>
      <c r="F18" s="230"/>
      <c r="G18" s="303"/>
      <c r="J18" s="202"/>
      <c r="K18" s="208"/>
      <c r="L18" s="260" t="s">
        <v>255</v>
      </c>
      <c r="M18" s="262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1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1499.9999999999986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1"/>
      <c r="F20" s="230"/>
      <c r="G20" s="303"/>
      <c r="H20" s="190">
        <v>0</v>
      </c>
      <c r="I20" s="191">
        <f>1000+1200+40+95+350+350+856</f>
        <v>3891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v>1200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-3851.7746352158424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11</v>
      </c>
      <c r="C24" s="193">
        <v>2</v>
      </c>
      <c r="D24" s="182">
        <f t="shared" ref="D24:D42" si="2">B24*C24</f>
        <v>22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16.546445903948243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46</v>
      </c>
      <c r="C25" s="193">
        <v>2</v>
      </c>
      <c r="D25" s="182">
        <f t="shared" si="2"/>
        <v>92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-3868.3210811197905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67</v>
      </c>
      <c r="C26" s="193">
        <v>10</v>
      </c>
      <c r="D26" s="182">
        <f t="shared" si="2"/>
        <v>670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72</v>
      </c>
      <c r="C27" s="193">
        <v>10</v>
      </c>
      <c r="D27" s="182">
        <f t="shared" si="2"/>
        <v>720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79</v>
      </c>
      <c r="C28" s="193">
        <v>33</v>
      </c>
      <c r="D28" s="182">
        <f t="shared" si="2"/>
        <v>2607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82</v>
      </c>
      <c r="C29" s="193">
        <v>33</v>
      </c>
      <c r="D29" s="182">
        <f t="shared" si="2"/>
        <v>2706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75</v>
      </c>
      <c r="C30" s="193">
        <v>33</v>
      </c>
      <c r="D30" s="182">
        <f t="shared" si="2"/>
        <v>2475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66</v>
      </c>
      <c r="C31" s="193">
        <v>55</v>
      </c>
      <c r="D31" s="182">
        <f t="shared" si="2"/>
        <v>3630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64</v>
      </c>
      <c r="C32" s="193">
        <v>55</v>
      </c>
      <c r="D32" s="182">
        <f t="shared" si="2"/>
        <v>3520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65</v>
      </c>
      <c r="B33" s="181">
        <f>'Données projet'!D46</f>
        <v>741</v>
      </c>
      <c r="C33" s="193">
        <v>80</v>
      </c>
      <c r="D33" s="182">
        <f t="shared" si="2"/>
        <v>59280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2223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1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1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1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18</v>
      </c>
      <c r="B54" s="181">
        <f>'Données projet'!D62</f>
        <v>20</v>
      </c>
      <c r="C54" s="193">
        <v>2</v>
      </c>
      <c r="D54" s="179">
        <f>B54*C54</f>
        <v>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21</v>
      </c>
      <c r="B55" s="181">
        <f>'Données projet'!D63</f>
        <v>26</v>
      </c>
      <c r="C55" s="193">
        <v>2</v>
      </c>
      <c r="D55" s="179">
        <f t="shared" ref="D55:D73" si="4">B55*C55</f>
        <v>52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24</v>
      </c>
      <c r="B56" s="181">
        <f>'Données projet'!D64</f>
        <v>29</v>
      </c>
      <c r="C56" s="193">
        <v>2</v>
      </c>
      <c r="D56" s="179">
        <f t="shared" si="4"/>
        <v>58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53</v>
      </c>
      <c r="C57" s="193">
        <v>4.4800000000000004</v>
      </c>
      <c r="D57" s="179">
        <f t="shared" si="4"/>
        <v>237.44000000000003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36</v>
      </c>
      <c r="B58" s="181">
        <f>'Données projet'!D66</f>
        <v>62</v>
      </c>
      <c r="C58" s="193">
        <v>26.7</v>
      </c>
      <c r="D58" s="179">
        <f t="shared" si="4"/>
        <v>1655.3999999999999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42</v>
      </c>
      <c r="B59" s="181">
        <f>'Données projet'!D67</f>
        <v>67</v>
      </c>
      <c r="C59" s="193">
        <v>42</v>
      </c>
      <c r="D59" s="179">
        <f t="shared" si="4"/>
        <v>2814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48</v>
      </c>
      <c r="B60" s="181">
        <f>'Données projet'!D68</f>
        <v>65</v>
      </c>
      <c r="C60" s="193">
        <v>42</v>
      </c>
      <c r="D60" s="179">
        <f t="shared" si="4"/>
        <v>2730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304</v>
      </c>
      <c r="C61" s="191">
        <v>46</v>
      </c>
      <c r="D61" s="179">
        <f t="shared" si="4"/>
        <v>13984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1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1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1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3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3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3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3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3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3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3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3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3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1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1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1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3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3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3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3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3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3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3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3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3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3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3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3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adele baldenweck</cp:lastModifiedBy>
  <dcterms:created xsi:type="dcterms:W3CDTF">2021-02-01T08:22:39Z</dcterms:created>
  <dcterms:modified xsi:type="dcterms:W3CDTF">2023-01-27T10:07:03Z</dcterms:modified>
</cp:coreProperties>
</file>